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ruppel/wustl-dave/excel-challenge/"/>
    </mc:Choice>
  </mc:AlternateContent>
  <xr:revisionPtr revIDLastSave="0" documentId="13_ncr:1_{AB9B6BEA-AB6F-634F-9F2C-C8C21B344867}" xr6:coauthVersionLast="45" xr6:coauthVersionMax="45" xr10:uidLastSave="{00000000-0000-0000-0000-000000000000}"/>
  <bookViews>
    <workbookView xWindow="0" yWindow="460" windowWidth="35840" windowHeight="21940" xr2:uid="{00000000-000D-0000-FFFF-FFFF00000000}"/>
  </bookViews>
  <sheets>
    <sheet name="Data" sheetId="1" r:id="rId1"/>
    <sheet name="Bonus Pivot Data" sheetId="5" r:id="rId2"/>
    <sheet name="Bonus" sheetId="4" r:id="rId3"/>
    <sheet name="Category Stats" sheetId="2" r:id="rId4"/>
    <sheet name="Outcomes Based on Launch Date" sheetId="3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B13" i="4"/>
  <c r="B2" i="4"/>
  <c r="C12" i="4"/>
  <c r="C11" i="4"/>
  <c r="C10" i="4"/>
  <c r="C9" i="4"/>
  <c r="C8" i="4"/>
  <c r="C7" i="4"/>
  <c r="C6" i="4"/>
  <c r="C5" i="4"/>
  <c r="C4" i="4"/>
  <c r="C3" i="4"/>
  <c r="C2" i="4"/>
  <c r="B12" i="4"/>
  <c r="B11" i="4"/>
  <c r="B10" i="4"/>
  <c r="B9" i="4"/>
  <c r="B8" i="4"/>
  <c r="B7" i="4"/>
  <c r="B6" i="4"/>
  <c r="B5" i="4"/>
  <c r="B4" i="4"/>
  <c r="B3" i="4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<sst xmlns="http://schemas.openxmlformats.org/spreadsheetml/2006/main" count="33045" uniqueCount="8404">
  <si>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</si>
  <si>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</si>
  <si>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</si>
  <si>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</si>
  <si>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</si>
  <si>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</si>
  <si>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</si>
  <si>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</si>
  <si>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</si>
  <si>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</si>
  <si>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</si>
  <si>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</si>
  <si>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</si>
  <si>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</si>
  <si>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</si>
  <si>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</si>
  <si>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</si>
  <si>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</si>
  <si>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</si>
  <si>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</si>
  <si>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</si>
  <si>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</si>
  <si>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</si>
  <si>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</si>
  <si>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</si>
  <si>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</si>
  <si>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</si>
  <si>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</si>
  <si>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</si>
  <si>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</si>
  <si>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</si>
  <si>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</si>
  <si>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</si>
  <si>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</si>
  <si>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</si>
  <si>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</si>
  <si>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</si>
  <si>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</si>
  <si>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</si>
  <si>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</si>
  <si>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</si>
  <si>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</si>
  <si>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</si>
  <si>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</si>
  <si>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</si>
  <si>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</si>
  <si>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</si>
  <si>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</si>
  <si>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</si>
  <si>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</si>
  <si>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</si>
  <si>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</si>
  <si>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</si>
  <si>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</si>
  <si>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</si>
  <si>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</si>
  <si>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</si>
  <si>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</si>
  <si>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</si>
  <si>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</si>
  <si>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</si>
  <si>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</si>
  <si>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</si>
  <si>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</si>
  <si>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</si>
  <si>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</si>
  <si>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</si>
  <si>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</si>
  <si>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</si>
  <si>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</si>
  <si>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</si>
  <si>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</si>
  <si>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</si>
  <si>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</si>
  <si>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</si>
  <si>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</si>
  <si>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</si>
  <si>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</si>
  <si>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</si>
  <si>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</si>
  <si>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</si>
  <si>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</si>
  <si>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</si>
  <si>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</si>
  <si>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</si>
  <si>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</si>
  <si>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</si>
  <si>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</si>
  <si>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</si>
  <si>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</si>
  <si>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</si>
  <si>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</si>
  <si>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</si>
  <si>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</si>
  <si>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</si>
  <si>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</si>
  <si>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</si>
  <si>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</si>
  <si>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</si>
  <si>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</si>
  <si>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</si>
  <si>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</si>
  <si>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</si>
  <si>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</si>
  <si>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</si>
  <si>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</si>
  <si>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</si>
  <si>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</si>
  <si>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</si>
  <si>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</si>
  <si>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</si>
  <si>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</si>
  <si>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</si>
  <si>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</si>
  <si>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</si>
  <si>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</si>
  <si>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</si>
  <si>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</si>
  <si>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</si>
  <si>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</si>
  <si>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</si>
  <si>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</si>
  <si>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</si>
  <si>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</si>
  <si>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</si>
  <si>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</si>
  <si>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</si>
  <si>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</si>
  <si>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</si>
  <si>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</si>
  <si>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</si>
  <si>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</si>
  <si>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</si>
  <si>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</si>
  <si>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</si>
  <si>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</si>
  <si>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</si>
  <si>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</si>
  <si>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</si>
  <si>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</si>
  <si>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</si>
  <si>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</si>
  <si>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</si>
  <si>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</si>
  <si>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</si>
  <si>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</si>
  <si>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</si>
  <si>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</si>
  <si>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</si>
  <si>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</si>
  <si>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</si>
  <si>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</si>
  <si>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</si>
  <si>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</si>
  <si>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</si>
  <si>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</si>
  <si>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</si>
  <si>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</si>
  <si>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</si>
  <si>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</si>
  <si>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</si>
  <si>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</si>
  <si>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</si>
  <si>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</si>
  <si>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</si>
  <si>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</si>
  <si>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</si>
  <si>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</si>
  <si>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</si>
  <si>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</si>
  <si>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</si>
  <si>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</si>
  <si>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</si>
  <si>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</si>
  <si>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</si>
  <si>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</si>
  <si>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</si>
  <si>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</si>
  <si>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</si>
  <si>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</si>
  <si>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</si>
  <si>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</si>
  <si>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</si>
  <si>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</si>
  <si>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</si>
  <si>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</si>
  <si>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</si>
  <si>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</si>
  <si>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</si>
  <si>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</si>
  <si>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</si>
  <si>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</si>
  <si>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</si>
  <si>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</si>
  <si>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</si>
  <si>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</si>
  <si>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</si>
  <si>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</si>
  <si>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</si>
  <si>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</si>
  <si>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</si>
  <si>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</si>
  <si>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</si>
  <si>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</si>
  <si>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</si>
  <si>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</si>
  <si>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</si>
  <si>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</si>
  <si>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</si>
  <si>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</si>
  <si>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</si>
  <si>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</si>
  <si>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</si>
  <si>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</si>
  <si>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</si>
  <si>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</si>
  <si>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</si>
  <si>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</si>
  <si>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</si>
  <si>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</si>
  <si>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</si>
  <si>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</si>
  <si>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</si>
  <si>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</si>
  <si>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</si>
  <si>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</si>
  <si>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</si>
  <si>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</si>
  <si>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</si>
  <si>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</si>
  <si>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</si>
  <si>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</si>
  <si>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</si>
  <si>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</si>
  <si>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</si>
  <si>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</si>
  <si>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</si>
  <si>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</si>
  <si>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</si>
  <si>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</si>
  <si>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</si>
  <si>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</si>
  <si>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</si>
  <si>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</si>
  <si>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</si>
  <si>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</si>
  <si>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</si>
  <si>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</si>
  <si>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</si>
  <si>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</si>
  <si>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</si>
  <si>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</si>
  <si>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</si>
  <si>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</si>
  <si>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</si>
  <si>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</si>
  <si>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</si>
  <si>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</si>
  <si>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</si>
  <si>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</si>
  <si>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</si>
  <si>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</si>
  <si>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</si>
  <si>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</si>
  <si>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</si>
  <si>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</si>
  <si>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</si>
  <si>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</si>
  <si>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</si>
  <si>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</si>
  <si>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</si>
  <si>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</si>
  <si>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</si>
  <si>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</si>
  <si>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</si>
  <si>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</si>
  <si>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</si>
  <si>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</si>
  <si>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</si>
  <si>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</si>
  <si>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</si>
  <si>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</si>
  <si>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</si>
  <si>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</si>
  <si>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</si>
  <si>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</si>
  <si>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</si>
  <si>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</si>
  <si>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</si>
  <si>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</si>
  <si>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</si>
  <si>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</si>
  <si>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</si>
  <si>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</si>
  <si>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</si>
  <si>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</si>
  <si>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</si>
  <si>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</si>
  <si>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</si>
  <si>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</si>
  <si>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</si>
  <si>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</si>
  <si>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</si>
  <si>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</si>
  <si>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</si>
  <si>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</si>
  <si>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</si>
  <si>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</si>
  <si>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</si>
  <si>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</si>
  <si>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</si>
  <si>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</si>
  <si>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</si>
  <si>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</si>
  <si>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</si>
  <si>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</si>
  <si>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</si>
  <si>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</si>
  <si>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</si>
  <si>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</si>
  <si>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</si>
  <si>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</si>
  <si>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</si>
  <si>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</si>
  <si>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</si>
  <si>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</si>
  <si>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</si>
  <si>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</si>
  <si>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</si>
  <si>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</si>
  <si>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</si>
  <si>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</si>
  <si>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</si>
  <si>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</si>
  <si>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</si>
  <si>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</si>
  <si>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</si>
  <si>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</si>
  <si>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</si>
  <si>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</si>
  <si>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</si>
  <si>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</si>
  <si>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</si>
  <si>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</si>
  <si>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</si>
  <si>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</si>
  <si>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</si>
  <si>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</si>
  <si>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</si>
  <si>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</si>
  <si>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</si>
  <si>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</si>
  <si>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</si>
  <si>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</si>
  <si>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</si>
  <si>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</si>
  <si>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</si>
  <si>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</si>
  <si>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</si>
  <si>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</si>
  <si>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</si>
  <si>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</si>
  <si>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</si>
  <si>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</si>
  <si>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</si>
  <si>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</si>
  <si>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</si>
  <si>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</si>
  <si>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</si>
  <si>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</si>
  <si>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</si>
  <si>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</si>
  <si>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</si>
  <si>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</si>
  <si>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</si>
  <si>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</si>
  <si>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</si>
  <si>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</si>
  <si>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</si>
  <si>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</si>
  <si>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</si>
  <si>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</si>
  <si>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</si>
  <si>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</si>
  <si>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</si>
  <si>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</si>
  <si>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</si>
  <si>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</si>
  <si>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</si>
  <si>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</si>
  <si>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</si>
  <si>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</si>
  <si>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</si>
  <si>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</si>
  <si>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</si>
  <si>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</si>
  <si>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</si>
  <si>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</si>
  <si>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</si>
  <si>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</si>
  <si>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</si>
  <si>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</si>
  <si>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</si>
  <si>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</si>
  <si>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</si>
  <si>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</si>
  <si>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</si>
  <si>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</si>
  <si>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</si>
  <si>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</si>
  <si>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</si>
  <si>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</si>
  <si>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</si>
  <si>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</si>
  <si>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</si>
  <si>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</si>
  <si>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</si>
  <si>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</si>
  <si>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</si>
  <si>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</si>
  <si>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</si>
  <si>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</si>
  <si>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</si>
  <si>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</si>
  <si>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</si>
  <si>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</si>
  <si>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</si>
  <si>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</si>
  <si>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</si>
  <si>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</si>
  <si>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</si>
  <si>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</si>
  <si>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</si>
  <si>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</si>
  <si>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</si>
  <si>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</si>
  <si>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</si>
  <si>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</si>
  <si>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</si>
  <si>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</si>
  <si>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</si>
  <si>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</si>
  <si>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</si>
  <si>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</si>
  <si>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</si>
  <si>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</si>
  <si>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</si>
  <si>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</si>
  <si>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</si>
  <si>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</si>
  <si>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</si>
  <si>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</si>
  <si>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</si>
  <si>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</si>
  <si>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</si>
  <si>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</si>
  <si>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</si>
  <si>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</si>
  <si>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</si>
  <si>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</si>
  <si>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</si>
  <si>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</si>
  <si>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</si>
  <si>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</si>
  <si>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</si>
  <si>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</si>
  <si>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</si>
  <si>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</si>
  <si>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</si>
  <si>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</si>
  <si>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</si>
  <si>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</si>
  <si>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</si>
  <si>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</si>
  <si>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</si>
  <si>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</si>
  <si>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</si>
  <si>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</si>
  <si>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</si>
  <si>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</si>
  <si>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</si>
  <si>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</si>
  <si>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</si>
  <si>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</si>
  <si>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</si>
  <si>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</si>
  <si>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</si>
  <si>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</si>
  <si>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</si>
  <si>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</si>
  <si>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</si>
  <si>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</si>
  <si>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</si>
  <si>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</si>
  <si>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</si>
  <si>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</si>
  <si>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</si>
  <si>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</si>
  <si>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</si>
  <si>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</si>
  <si>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</si>
  <si>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</si>
  <si>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</si>
  <si>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</si>
  <si>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</si>
  <si>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</si>
  <si>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</si>
  <si>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</si>
  <si>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</si>
  <si>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</si>
  <si>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</si>
  <si>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</si>
  <si>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</si>
  <si>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</si>
  <si>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</si>
  <si>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</si>
  <si>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</si>
  <si>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</si>
  <si>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</si>
  <si>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</si>
  <si>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</si>
  <si>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</si>
  <si>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</si>
  <si>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</si>
  <si>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</si>
  <si>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</si>
  <si>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</si>
  <si>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</si>
  <si>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</si>
  <si>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</si>
  <si>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</si>
  <si>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</si>
  <si>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</si>
  <si>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</si>
  <si>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</si>
  <si>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</si>
  <si>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</si>
  <si>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</si>
  <si>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</si>
  <si>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</si>
  <si>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</si>
  <si>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</si>
  <si>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</si>
  <si>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</si>
  <si>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</si>
  <si>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</si>
  <si>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</si>
  <si>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</si>
  <si>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</si>
  <si>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</si>
  <si>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</si>
  <si>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</si>
  <si>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</si>
  <si>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</si>
  <si>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</si>
  <si>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</si>
  <si>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</si>
  <si>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</si>
  <si>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</si>
  <si>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</si>
  <si>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</si>
  <si>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</si>
  <si>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</si>
  <si>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</si>
  <si>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</si>
  <si>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</si>
  <si>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</si>
  <si>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</si>
  <si>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</si>
  <si>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</si>
  <si>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</si>
  <si>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</si>
  <si>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</si>
  <si>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</si>
  <si>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</si>
  <si>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</si>
  <si>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</si>
  <si>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</si>
  <si>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</si>
  <si>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</si>
  <si>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</si>
  <si>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</si>
  <si>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</si>
  <si>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</si>
  <si>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</si>
  <si>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</si>
  <si>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</si>
  <si>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</si>
  <si>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</si>
  <si>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</si>
  <si>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</si>
  <si>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</si>
  <si>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</si>
  <si>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</si>
  <si>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</si>
  <si>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</si>
  <si>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</si>
  <si>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</si>
  <si>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</si>
  <si>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</si>
  <si>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</si>
  <si>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</si>
  <si>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</si>
  <si>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</si>
  <si>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</si>
  <si>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</si>
  <si>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</si>
  <si>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</si>
  <si>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</si>
  <si>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</si>
  <si>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</si>
  <si>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</si>
  <si>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</si>
  <si>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</si>
  <si>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</si>
  <si>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</si>
  <si>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</si>
  <si>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</si>
  <si>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</si>
  <si>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</si>
  <si>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</si>
  <si>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</si>
  <si>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</si>
  <si>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</si>
  <si>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</si>
  <si>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</si>
  <si>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</si>
  <si>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</si>
  <si>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</si>
  <si>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</si>
  <si>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</si>
  <si>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</si>
  <si>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</si>
  <si>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</si>
  <si>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</si>
  <si>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</si>
  <si>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</si>
  <si>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</si>
  <si>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</si>
  <si>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</si>
  <si>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</si>
  <si>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</si>
  <si>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</si>
  <si>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</si>
  <si>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</si>
  <si>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</si>
  <si>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</si>
  <si>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</si>
  <si>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</si>
  <si>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</si>
  <si>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</si>
  <si>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</si>
  <si>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</si>
  <si>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</si>
  <si>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</si>
  <si>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</si>
  <si>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</si>
  <si>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</si>
  <si>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</si>
  <si>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</si>
  <si>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</si>
  <si>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</si>
  <si>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</si>
  <si>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</si>
  <si>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</si>
  <si>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</si>
  <si>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</si>
  <si>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</si>
  <si>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</si>
  <si>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</si>
  <si>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</si>
  <si>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</si>
  <si>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</si>
  <si>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</si>
  <si>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</si>
  <si>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</si>
  <si>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</si>
  <si>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</si>
  <si>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</si>
  <si>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</si>
  <si>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</si>
  <si>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</si>
  <si>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</si>
  <si>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</si>
  <si>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</si>
  <si>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</si>
  <si>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</si>
  <si>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</si>
  <si>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</si>
  <si>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</si>
  <si>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</si>
  <si>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</si>
  <si>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</si>
  <si>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</si>
  <si>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</si>
  <si>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</si>
  <si>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</si>
  <si>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</si>
  <si>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</si>
  <si>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</si>
  <si>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</si>
  <si>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</si>
  <si>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</si>
  <si>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</si>
  <si>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</si>
  <si>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</si>
  <si>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</si>
  <si>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</si>
  <si>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</si>
  <si>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</si>
  <si>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</si>
  <si>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</si>
  <si>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</si>
  <si>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</si>
  <si>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</si>
  <si>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</si>
  <si>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</si>
  <si>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</si>
  <si>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</si>
  <si>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</si>
  <si>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</si>
  <si>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</si>
  <si>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</si>
  <si>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</si>
  <si>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</si>
  <si>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</si>
  <si>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</si>
  <si>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</si>
  <si>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</si>
  <si>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</si>
  <si>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</si>
  <si>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</si>
  <si>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</si>
  <si>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</si>
  <si>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</si>
  <si>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</si>
  <si>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</si>
  <si>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</si>
  <si>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</si>
  <si>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</si>
  <si>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</si>
  <si>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</si>
  <si>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</si>
  <si>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</si>
  <si>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</si>
  <si>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</si>
  <si>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</si>
  <si>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</si>
  <si>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</si>
  <si>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</si>
  <si>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</si>
  <si>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</si>
  <si>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</si>
  <si>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</si>
  <si>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</si>
  <si>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</si>
  <si>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</si>
  <si>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</si>
  <si>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</si>
  <si>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</si>
  <si>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</si>
  <si>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</si>
  <si>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</si>
  <si>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</si>
  <si>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</si>
  <si>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</si>
  <si>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</si>
  <si>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</si>
  <si>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</si>
  <si>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</si>
  <si>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</si>
  <si>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</si>
  <si>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</si>
  <si>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</si>
  <si>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</si>
  <si>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</si>
  <si>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</si>
  <si>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</si>
  <si>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</si>
  <si>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</si>
  <si>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</si>
  <si>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</si>
  <si>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</si>
  <si>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</si>
  <si>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</si>
  <si>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</si>
  <si>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</si>
  <si>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</si>
  <si>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</si>
  <si>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</si>
  <si>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</si>
  <si>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</si>
  <si>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</si>
  <si>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</si>
  <si>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</si>
  <si>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</si>
  <si>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</si>
  <si>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</si>
  <si>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</si>
  <si>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</si>
  <si>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</si>
  <si>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</si>
  <si>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</si>
  <si>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</si>
  <si>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</si>
  <si>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</si>
  <si>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</si>
  <si>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</si>
  <si>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</si>
  <si>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</si>
  <si>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</si>
  <si>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</si>
  <si>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</si>
  <si>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</si>
  <si>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</si>
  <si>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</si>
  <si>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</si>
  <si>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</si>
  <si>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</si>
  <si>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</si>
  <si>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</si>
  <si>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</si>
  <si>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</si>
  <si>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</si>
  <si>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</si>
  <si>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</si>
  <si>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</si>
  <si>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</si>
  <si>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</si>
  <si>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</si>
  <si>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</si>
  <si>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</si>
  <si>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</si>
  <si>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</si>
  <si>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</si>
  <si>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</si>
  <si>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</si>
  <si>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</si>
  <si>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</si>
  <si>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</si>
  <si>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</si>
  <si>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</si>
  <si>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</si>
  <si>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</si>
  <si>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</si>
  <si>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</si>
  <si>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</si>
  <si>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</si>
  <si>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</si>
  <si>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</si>
  <si>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</si>
  <si>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</si>
  <si>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</si>
  <si>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</si>
  <si>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</si>
  <si>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</si>
  <si>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</si>
  <si>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</si>
  <si>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</si>
  <si>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</si>
  <si>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</si>
  <si>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</si>
  <si>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</si>
  <si>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</si>
  <si>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</si>
  <si>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</si>
  <si>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</si>
  <si>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</si>
  <si>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</si>
  <si>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</si>
  <si>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</si>
  <si>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</si>
  <si>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</si>
  <si>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</si>
  <si>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</si>
  <si>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</si>
  <si>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</si>
  <si>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</si>
  <si>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</si>
  <si>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</si>
  <si>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</si>
  <si>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</si>
  <si>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</si>
  <si>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</si>
  <si>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</si>
  <si>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</si>
  <si>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</si>
  <si>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</si>
  <si>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</si>
  <si>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</si>
  <si>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</si>
  <si>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</si>
  <si>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</si>
  <si>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</si>
  <si>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</si>
  <si>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</si>
  <si>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</si>
  <si>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</si>
  <si>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</si>
  <si>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</si>
  <si>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</si>
  <si>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</si>
  <si>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</si>
  <si>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</si>
  <si>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</si>
  <si>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</si>
  <si>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</si>
  <si>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</si>
  <si>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</si>
  <si>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</si>
  <si>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</si>
  <si>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</si>
  <si>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</si>
  <si>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</si>
  <si>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</si>
  <si>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</si>
  <si>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</si>
  <si>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</si>
  <si>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</si>
  <si>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</si>
  <si>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</si>
  <si>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</si>
  <si>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</si>
  <si>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</si>
  <si>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</si>
  <si>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</si>
  <si>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</si>
  <si>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</si>
  <si>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</si>
  <si>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</si>
  <si>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</si>
  <si>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</si>
  <si>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</si>
  <si>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</si>
  <si>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</si>
  <si>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</si>
  <si>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</si>
  <si>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</si>
  <si>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</si>
  <si>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</si>
  <si>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</si>
  <si>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</si>
  <si>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</si>
  <si>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</si>
  <si>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</si>
  <si>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</si>
  <si>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</si>
  <si>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</si>
  <si>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</si>
  <si>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</si>
  <si>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</si>
  <si>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</si>
  <si>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</si>
  <si>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</si>
  <si>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</si>
  <si>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</si>
  <si>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</si>
  <si>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</si>
  <si>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</si>
  <si>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</si>
  <si>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</si>
  <si>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</si>
  <si>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</si>
  <si>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</si>
  <si>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</si>
  <si>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</si>
  <si>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</si>
  <si>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</si>
  <si>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</si>
  <si>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</si>
  <si>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</si>
  <si>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</si>
  <si>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</si>
  <si>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</si>
  <si>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</si>
  <si>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</si>
  <si>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</si>
  <si>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</si>
  <si>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</si>
  <si>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</si>
  <si>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</si>
  <si>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</si>
  <si>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</si>
  <si>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</si>
  <si>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</si>
  <si>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</si>
  <si>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</si>
  <si>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</si>
  <si>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</si>
  <si>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</si>
  <si>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</si>
  <si>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</si>
  <si>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</si>
  <si>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</si>
  <si>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</si>
  <si>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</si>
  <si>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</si>
  <si>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</si>
  <si>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</si>
  <si>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</si>
  <si>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</si>
  <si>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</si>
  <si>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</si>
  <si>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</si>
  <si>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</si>
  <si>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</si>
  <si>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</si>
  <si>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</si>
  <si>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</si>
  <si>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</si>
  <si>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</si>
  <si>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</si>
  <si>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</si>
  <si>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</si>
  <si>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</si>
  <si>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</si>
  <si>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</si>
  <si>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</si>
  <si>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</si>
  <si>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</si>
  <si>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</si>
  <si>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</si>
  <si>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</si>
  <si>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</si>
  <si>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</si>
  <si>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</si>
  <si>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</si>
  <si>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</si>
  <si>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</si>
  <si>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</si>
  <si>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</si>
  <si>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</si>
  <si>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</si>
  <si>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</si>
  <si>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</si>
  <si>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</si>
  <si>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</si>
  <si>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</si>
  <si>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</si>
  <si>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</si>
  <si>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</si>
  <si>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</si>
  <si>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</si>
  <si>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</si>
  <si>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</si>
  <si>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</si>
  <si>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</si>
  <si>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</si>
  <si>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</si>
  <si>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</si>
  <si>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</si>
  <si>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</si>
  <si>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</si>
  <si>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</si>
  <si>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</si>
  <si>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</si>
  <si>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</si>
  <si>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</si>
  <si>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</si>
  <si>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</si>
  <si>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</si>
  <si>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</si>
  <si>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</si>
  <si>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</si>
  <si>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</si>
  <si>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</si>
  <si>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</si>
  <si>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</si>
  <si>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</si>
  <si>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</si>
  <si>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</si>
  <si>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</si>
  <si>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</si>
  <si>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</si>
  <si>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</si>
  <si>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</si>
  <si>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</si>
  <si>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</si>
  <si>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</si>
  <si>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</si>
  <si>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</si>
  <si>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</si>
  <si>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</si>
  <si>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</si>
  <si>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</si>
  <si>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</si>
  <si>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</si>
  <si>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</si>
  <si>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</si>
  <si>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</si>
  <si>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</si>
  <si>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</si>
  <si>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</si>
  <si>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</si>
  <si>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</si>
  <si>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</si>
  <si>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</si>
  <si>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</si>
  <si>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</si>
  <si>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</si>
  <si>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</si>
  <si>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</si>
  <si>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</si>
  <si>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</si>
  <si>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</si>
  <si>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</si>
  <si>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</si>
  <si>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</si>
  <si>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</si>
  <si>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</si>
  <si>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</si>
  <si>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</si>
  <si>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</si>
  <si>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</si>
  <si>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</si>
  <si>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</si>
  <si>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</si>
  <si>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</si>
  <si>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</si>
  <si>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</si>
  <si>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</si>
  <si>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</si>
  <si>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</si>
  <si>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</si>
  <si>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</si>
  <si>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</si>
  <si>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</si>
  <si>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</si>
  <si>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</si>
  <si>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</si>
  <si>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</si>
  <si>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</si>
  <si>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</si>
  <si>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</si>
  <si>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</si>
  <si>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</si>
  <si>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</si>
  <si>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</si>
  <si>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</si>
  <si>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</si>
  <si>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</si>
  <si>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</si>
  <si>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</si>
  <si>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</si>
  <si>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</si>
  <si>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</si>
  <si>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</si>
  <si>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</si>
  <si>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</si>
  <si>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</si>
  <si>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</si>
  <si>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</si>
  <si>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</si>
  <si>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</si>
  <si>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</si>
  <si>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</si>
  <si>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</si>
  <si>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</si>
  <si>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</si>
  <si>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</si>
  <si>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</si>
  <si>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</si>
  <si>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</si>
  <si>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</si>
  <si>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</si>
  <si>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</si>
  <si>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</si>
  <si>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</si>
  <si>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</si>
  <si>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</si>
  <si>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</si>
  <si>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</si>
  <si>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</si>
  <si>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</si>
  <si>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</si>
  <si>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</si>
  <si>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</si>
  <si>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</si>
  <si>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</si>
  <si>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</si>
  <si>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</si>
  <si>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</si>
  <si>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</si>
  <si>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</si>
  <si>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</si>
  <si>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</si>
  <si>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</si>
  <si>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</si>
  <si>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</si>
  <si>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</si>
  <si>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</si>
  <si>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</si>
  <si>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</si>
  <si>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</si>
  <si>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</si>
  <si>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</si>
  <si>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</si>
  <si>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</si>
  <si>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</si>
  <si>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</si>
  <si>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</si>
  <si>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</si>
  <si>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</si>
  <si>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</si>
  <si>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</si>
  <si>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</si>
  <si>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</si>
  <si>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</si>
  <si>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</si>
  <si>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</si>
  <si>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</si>
  <si>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</si>
  <si>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</si>
  <si>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</si>
  <si>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</si>
  <si>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</si>
  <si>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</si>
  <si>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</si>
  <si>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</si>
  <si>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</si>
  <si>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</si>
  <si>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</si>
  <si>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</si>
  <si>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</si>
  <si>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</si>
  <si>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</si>
  <si>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</si>
  <si>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</si>
  <si>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</si>
  <si>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</si>
  <si>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</si>
  <si>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</si>
  <si>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</si>
  <si>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</si>
  <si>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</si>
  <si>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</si>
  <si>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</si>
  <si>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</si>
  <si>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</si>
  <si>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</si>
  <si>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</si>
  <si>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</si>
  <si>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</si>
  <si>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</si>
  <si>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</si>
  <si>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</si>
  <si>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</si>
  <si>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</si>
  <si>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</si>
  <si>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</si>
  <si>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</si>
  <si>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</si>
  <si>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</si>
  <si>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</si>
  <si>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</si>
  <si>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</si>
  <si>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</si>
  <si>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</si>
  <si>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</si>
  <si>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</si>
  <si>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</si>
  <si>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</si>
  <si>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</si>
  <si>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</si>
  <si>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</si>
  <si>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</si>
  <si>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</si>
  <si>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</si>
  <si>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</si>
  <si>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</si>
  <si>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</si>
  <si>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</si>
  <si>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</si>
  <si>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</si>
  <si>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</si>
  <si>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</si>
  <si>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</si>
  <si>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</si>
  <si>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</si>
  <si>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</si>
  <si>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</si>
  <si>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</si>
  <si>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</si>
  <si>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</si>
  <si>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</si>
  <si>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</si>
  <si>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</si>
  <si>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</si>
  <si>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</si>
  <si>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</si>
  <si>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</si>
  <si>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</si>
  <si>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</si>
  <si>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</si>
  <si>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</si>
  <si>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</si>
  <si>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</si>
  <si>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</si>
  <si>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</si>
  <si>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</si>
  <si>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</si>
  <si>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</si>
  <si>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</si>
  <si>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</si>
  <si>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</si>
  <si>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</si>
  <si>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</si>
  <si>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</si>
  <si>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</si>
  <si>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</si>
  <si>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</si>
  <si>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</si>
  <si>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</si>
  <si>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</si>
  <si>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</si>
  <si>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</si>
  <si>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</si>
  <si>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</si>
  <si>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</si>
  <si>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</si>
  <si>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</si>
  <si>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</si>
  <si>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</si>
  <si>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</si>
  <si>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</si>
  <si>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</si>
  <si>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</si>
  <si>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</si>
  <si>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</si>
  <si>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</si>
  <si>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</si>
  <si>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</si>
  <si>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</si>
  <si>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</si>
  <si>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</si>
  <si>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</si>
  <si>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</si>
  <si>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</si>
  <si>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</si>
  <si>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</si>
  <si>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</si>
  <si>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</si>
  <si>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</si>
  <si>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</si>
  <si>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</si>
  <si>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</si>
  <si>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</si>
  <si>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</si>
  <si>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</si>
  <si>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</si>
  <si>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</si>
  <si>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</si>
  <si>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</si>
  <si>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</si>
  <si>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</si>
  <si>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</si>
  <si>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</si>
  <si>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</si>
  <si>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</si>
  <si>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</si>
  <si>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</si>
  <si>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</si>
  <si>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</si>
  <si>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</si>
  <si>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</si>
  <si>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</si>
  <si>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</si>
  <si>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</si>
  <si>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</si>
  <si>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</si>
  <si>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</si>
  <si>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</si>
  <si>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</si>
  <si>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</si>
  <si>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</si>
  <si>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</si>
  <si>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</si>
  <si>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</si>
  <si>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</si>
  <si>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</si>
  <si>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</si>
  <si>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</si>
  <si>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</si>
  <si>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</si>
  <si>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</si>
  <si>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</si>
  <si>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</si>
  <si>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</si>
  <si>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</si>
  <si>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</si>
  <si>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</si>
  <si>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</si>
  <si>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</si>
  <si>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</si>
  <si>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</si>
  <si>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</si>
  <si>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</si>
  <si>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</si>
  <si>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</si>
  <si>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</si>
  <si>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</si>
  <si>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</si>
  <si>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</si>
  <si>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</si>
  <si>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</si>
  <si>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</si>
  <si>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</si>
  <si>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</si>
  <si>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</si>
  <si>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</si>
  <si>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</si>
  <si>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</si>
  <si>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</si>
  <si>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</si>
  <si>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</si>
  <si>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</si>
  <si>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</si>
  <si>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</si>
  <si>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</si>
  <si>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</si>
  <si>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</si>
  <si>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</si>
  <si>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</si>
  <si>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</si>
  <si>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</si>
  <si>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</si>
  <si>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</si>
  <si>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</si>
  <si>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</si>
  <si>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</si>
  <si>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</si>
  <si>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</si>
  <si>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</si>
  <si>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</si>
  <si>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</si>
  <si>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</si>
  <si>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</si>
  <si>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</si>
  <si>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</si>
  <si>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</si>
  <si>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</si>
  <si>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</si>
  <si>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</si>
  <si>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</si>
  <si>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</si>
  <si>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</si>
  <si>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</si>
  <si>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</si>
  <si>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</si>
  <si>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</si>
  <si>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</si>
  <si>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</si>
  <si>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</si>
  <si>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</si>
  <si>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</si>
  <si>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</si>
  <si>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</si>
  <si>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</si>
  <si>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</si>
  <si>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</si>
  <si>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</si>
  <si>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</si>
  <si>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</si>
  <si>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</si>
  <si>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</si>
  <si>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</si>
  <si>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</si>
  <si>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</si>
  <si>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</si>
  <si>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</si>
  <si>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</si>
  <si>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</si>
  <si>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</si>
  <si>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</si>
  <si>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</si>
  <si>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</si>
  <si>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</si>
  <si>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</si>
  <si>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</si>
  <si>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</si>
  <si>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</si>
  <si>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</si>
  <si>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</si>
  <si>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</si>
  <si>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</si>
  <si>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</si>
  <si>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</si>
  <si>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</si>
  <si>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</si>
  <si>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</si>
  <si>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</si>
  <si>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</si>
  <si>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</si>
  <si>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</si>
  <si>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</si>
  <si>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</si>
  <si>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</si>
  <si>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</si>
  <si>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</si>
  <si>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</si>
  <si>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</si>
  <si>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</si>
  <si>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</si>
  <si>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</si>
  <si>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</si>
  <si>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</si>
  <si>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</si>
  <si>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</si>
  <si>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</si>
  <si>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</si>
  <si>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</si>
  <si>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</si>
  <si>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</si>
  <si>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</si>
  <si>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</si>
  <si>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</si>
  <si>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</si>
  <si>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</si>
  <si>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</si>
  <si>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</si>
  <si>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</si>
  <si>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</si>
  <si>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</si>
  <si>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</si>
  <si>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</si>
  <si>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</si>
  <si>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</si>
  <si>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</si>
  <si>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</si>
  <si>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</si>
  <si>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</si>
  <si>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</si>
  <si>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</si>
  <si>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</si>
  <si>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</si>
  <si>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</si>
  <si>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</si>
  <si>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</si>
  <si>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</si>
  <si>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</si>
  <si>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</si>
  <si>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</si>
  <si>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</si>
  <si>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</si>
  <si>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</si>
  <si>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</si>
  <si>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</si>
  <si>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</si>
  <si>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</si>
  <si>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</si>
  <si>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</si>
  <si>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</si>
  <si>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</si>
  <si>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</si>
  <si>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</si>
  <si>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</si>
  <si>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</si>
  <si>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</si>
  <si>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</si>
  <si>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</si>
  <si>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</si>
  <si>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</si>
  <si>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</si>
  <si>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</si>
  <si>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</si>
  <si>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</si>
  <si>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</si>
  <si>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</si>
  <si>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</si>
  <si>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</si>
  <si>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</si>
  <si>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</si>
  <si>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</si>
  <si>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</si>
  <si>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</si>
  <si>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</si>
  <si>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</si>
  <si>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</si>
  <si>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</si>
  <si>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</si>
  <si>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</si>
  <si>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</si>
  <si>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</si>
  <si>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</si>
  <si>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</si>
  <si>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</si>
  <si>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</si>
  <si>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</si>
  <si>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</si>
  <si>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</si>
  <si>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</si>
  <si>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</si>
  <si>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</si>
  <si>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</si>
  <si>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</si>
  <si>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</si>
  <si>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</si>
  <si>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</si>
  <si>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</si>
  <si>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</si>
  <si>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</si>
  <si>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</si>
  <si>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</si>
  <si>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</si>
  <si>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</si>
  <si>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</si>
  <si>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</si>
  <si>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</si>
  <si>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</si>
  <si>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</si>
  <si>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</si>
  <si>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</si>
  <si>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</si>
  <si>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</si>
  <si>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</si>
  <si>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</si>
  <si>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</si>
  <si>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</si>
  <si>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</si>
  <si>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</si>
  <si>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</si>
  <si>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</si>
  <si>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</si>
  <si>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</si>
  <si>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</si>
  <si>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</si>
  <si>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</si>
  <si>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</si>
  <si>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</si>
  <si>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</si>
  <si>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</si>
  <si>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</si>
  <si>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</si>
  <si>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</si>
  <si>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</si>
  <si>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</si>
  <si>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</si>
  <si>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</si>
  <si>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</si>
  <si>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</si>
  <si>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</si>
  <si>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</si>
  <si>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</si>
  <si>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</si>
  <si>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</si>
  <si>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</si>
  <si>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</si>
  <si>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</si>
  <si>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</si>
  <si>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</si>
  <si>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</si>
  <si>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</si>
  <si>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</si>
  <si>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</si>
  <si>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</si>
  <si>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</si>
  <si>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</si>
  <si>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</si>
  <si>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</si>
  <si>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</si>
  <si>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</si>
  <si>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</si>
  <si>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</si>
  <si>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</si>
  <si>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</si>
  <si>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</si>
  <si>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</si>
  <si>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</si>
  <si>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</si>
  <si>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</si>
  <si>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</si>
  <si>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</si>
  <si>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</si>
  <si>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</si>
  <si>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</si>
  <si>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</si>
  <si>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</si>
  <si>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</si>
  <si>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</si>
  <si>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</si>
  <si>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</si>
  <si>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</si>
  <si>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</si>
  <si>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</si>
  <si>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</si>
  <si>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</si>
  <si>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</si>
  <si>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</si>
  <si>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</si>
  <si>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</si>
  <si>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</si>
  <si>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</si>
  <si>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</si>
  <si>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</si>
  <si>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</si>
  <si>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</si>
  <si>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</si>
  <si>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</si>
  <si>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</si>
  <si>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</si>
  <si>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</si>
  <si>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</si>
  <si>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</si>
  <si>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</si>
  <si>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</si>
  <si>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</si>
  <si>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</si>
  <si>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</si>
  <si>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</si>
  <si>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</si>
  <si>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</si>
  <si>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</si>
  <si>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</si>
  <si>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</si>
  <si>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</si>
  <si>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</si>
  <si>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</si>
  <si>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</si>
  <si>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</si>
  <si>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</si>
  <si>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</si>
  <si>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</si>
  <si>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</si>
  <si>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</si>
  <si>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</si>
  <si>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</si>
  <si>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</si>
  <si>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</si>
  <si>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</si>
  <si>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</si>
  <si>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</si>
  <si>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</si>
  <si>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</si>
  <si>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</si>
  <si>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</si>
  <si>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</si>
  <si>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</si>
  <si>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</si>
  <si>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</si>
  <si>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</si>
  <si>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</si>
  <si>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</si>
  <si>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</si>
  <si>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</si>
  <si>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</si>
  <si>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</si>
  <si>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</si>
  <si>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</si>
  <si>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</si>
  <si>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</si>
  <si>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</si>
  <si>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</si>
  <si>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</si>
  <si>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</si>
  <si>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</si>
  <si>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</si>
  <si>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</si>
  <si>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</si>
  <si>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</si>
  <si>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</si>
  <si>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</si>
  <si>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</si>
  <si>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</si>
  <si>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</si>
  <si>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</si>
  <si>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</si>
  <si>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</si>
  <si>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</si>
  <si>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</si>
  <si>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</si>
  <si>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</si>
  <si>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</si>
  <si>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</si>
  <si>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</si>
  <si>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</si>
  <si>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</si>
  <si>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</si>
  <si>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</si>
  <si>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</si>
  <si>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</si>
  <si>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</si>
  <si>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</si>
  <si>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</si>
  <si>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</si>
  <si>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</si>
  <si>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</si>
  <si>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</si>
  <si>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</si>
  <si>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</si>
  <si>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</si>
  <si>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</si>
  <si>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</si>
  <si>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</si>
  <si>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</si>
  <si>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</si>
  <si>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</si>
  <si>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</si>
  <si>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</si>
  <si>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</si>
  <si>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</si>
  <si>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</si>
  <si>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</si>
  <si>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</si>
  <si>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</si>
  <si>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</si>
  <si>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</si>
  <si>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</si>
  <si>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</si>
  <si>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</si>
  <si>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</si>
  <si>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</si>
  <si>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</si>
  <si>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</si>
  <si>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</si>
  <si>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</si>
  <si>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</si>
  <si>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</si>
  <si>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</si>
  <si>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</si>
  <si>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</si>
  <si>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</si>
  <si>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</si>
  <si>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</si>
  <si>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</si>
  <si>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</si>
  <si>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</si>
  <si>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</si>
  <si>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</si>
  <si>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</si>
  <si>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</si>
  <si>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</si>
  <si>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</si>
  <si>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</si>
  <si>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</si>
  <si>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</si>
  <si>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</si>
  <si>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</si>
  <si>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</si>
  <si>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</si>
  <si>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</si>
  <si>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</si>
  <si>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</si>
  <si>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</si>
  <si>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</si>
  <si>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</si>
  <si>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</si>
  <si>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</si>
  <si>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</si>
  <si>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</si>
  <si>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</si>
  <si>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</si>
  <si>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</si>
  <si>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</si>
  <si>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</si>
  <si>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</si>
  <si>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</si>
  <si>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</si>
  <si>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</si>
  <si>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</si>
  <si>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</si>
  <si>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</si>
  <si>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</si>
  <si>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</si>
  <si>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</si>
  <si>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</si>
  <si>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</si>
  <si>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</si>
  <si>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</si>
  <si>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</si>
  <si>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</si>
  <si>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</si>
  <si>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</si>
  <si>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</si>
  <si>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</si>
  <si>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</si>
  <si>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</si>
  <si>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</si>
  <si>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</si>
  <si>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</si>
  <si>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</si>
  <si>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</si>
  <si>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</si>
  <si>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</si>
  <si>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</si>
  <si>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</si>
  <si>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</si>
  <si>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</si>
  <si>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</si>
  <si>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</si>
  <si>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</si>
  <si>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</si>
  <si>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</si>
  <si>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</si>
  <si>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</si>
  <si>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</si>
  <si>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</si>
  <si>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</si>
  <si>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</si>
  <si>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</si>
  <si>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</si>
  <si>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</si>
  <si>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</si>
  <si>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</si>
  <si>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</si>
  <si>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</si>
  <si>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</si>
  <si>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</si>
  <si>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</si>
  <si>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</si>
  <si>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</si>
  <si>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</si>
  <si>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</si>
  <si>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</si>
  <si>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</si>
  <si>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</si>
  <si>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</si>
  <si>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</si>
  <si>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</si>
  <si>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</si>
  <si>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</si>
  <si>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</si>
  <si>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</si>
  <si>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</si>
  <si>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</si>
  <si>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</si>
  <si>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</si>
  <si>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</si>
  <si>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</si>
  <si>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</si>
  <si>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</si>
  <si>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</si>
  <si>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</si>
  <si>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</si>
  <si>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</si>
  <si>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</si>
  <si>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</si>
  <si>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</si>
  <si>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</si>
  <si>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</si>
  <si>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</si>
  <si>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</si>
  <si>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</si>
  <si>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</si>
  <si>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</si>
  <si>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</si>
  <si>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</si>
  <si>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</si>
  <si>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</si>
  <si>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</si>
  <si>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</si>
  <si>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</si>
  <si>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</si>
  <si>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</si>
  <si>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</si>
  <si>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</si>
  <si>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</si>
  <si>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</si>
  <si>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</si>
  <si>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</si>
  <si>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</si>
  <si>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</si>
  <si>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</si>
  <si>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</si>
  <si>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</si>
  <si>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</si>
  <si>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</si>
  <si>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</si>
  <si>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</si>
  <si>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</si>
  <si>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</si>
  <si>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</si>
  <si>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</si>
  <si>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</si>
  <si>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</si>
  <si>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</si>
  <si>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</si>
  <si>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</si>
  <si>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</si>
  <si>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</si>
  <si>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</si>
  <si>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</si>
  <si>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</si>
  <si>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</si>
  <si>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</si>
  <si>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</si>
  <si>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</si>
  <si>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</si>
  <si>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</si>
  <si>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</si>
  <si>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</si>
  <si>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</si>
  <si>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</si>
  <si>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</si>
  <si>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</si>
  <si>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</si>
  <si>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</si>
  <si>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</si>
  <si>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</si>
  <si>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</si>
  <si>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</si>
  <si>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</si>
  <si>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</si>
  <si>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</si>
  <si>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</si>
  <si>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</si>
  <si>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</si>
  <si>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</si>
  <si>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</si>
  <si>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</si>
  <si>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</si>
  <si>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</si>
  <si>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</si>
  <si>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</si>
  <si>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</si>
  <si>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</si>
  <si>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</si>
  <si>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</si>
  <si>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</si>
  <si>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</si>
  <si>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</si>
  <si>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</si>
  <si>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</si>
  <si>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</si>
  <si>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</si>
  <si>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</si>
  <si>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</si>
  <si>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</si>
  <si>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</si>
  <si>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</si>
  <si>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</si>
  <si>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</si>
  <si>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</si>
  <si>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</si>
  <si>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</si>
  <si>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</si>
  <si>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</si>
  <si>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</si>
  <si>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</si>
  <si>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</si>
  <si>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</si>
  <si>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</si>
  <si>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</si>
  <si>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</si>
  <si>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</si>
  <si>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</si>
  <si>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</si>
  <si>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</si>
  <si>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</si>
  <si>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</si>
  <si>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</si>
  <si>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</si>
  <si>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</si>
  <si>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</si>
  <si>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</si>
  <si>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</si>
  <si>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</si>
  <si>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</si>
  <si>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</si>
  <si>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</si>
  <si>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</si>
  <si>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</si>
  <si>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</si>
  <si>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</si>
  <si>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</si>
  <si>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</si>
  <si>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</si>
  <si>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</si>
  <si>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</si>
  <si>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</si>
  <si>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</si>
  <si>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</si>
  <si>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</si>
  <si>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</si>
  <si>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</si>
  <si>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</si>
  <si>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</si>
  <si>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</si>
  <si>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</si>
  <si>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</si>
  <si>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</si>
  <si>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</si>
  <si>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</si>
  <si>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</si>
  <si>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</si>
  <si>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</si>
  <si>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</si>
  <si>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</si>
  <si>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</si>
  <si>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</si>
  <si>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</si>
  <si>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</si>
  <si>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</si>
  <si>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</si>
  <si>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</si>
  <si>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</si>
  <si>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</si>
  <si>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</si>
  <si>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</si>
  <si>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</si>
  <si>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</si>
  <si>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</si>
  <si>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</si>
  <si>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</si>
  <si>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</si>
  <si>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</si>
  <si>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</si>
  <si>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</si>
  <si>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</si>
  <si>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</si>
  <si>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</si>
  <si>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</si>
  <si>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</si>
  <si>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</si>
  <si>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</si>
  <si>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</si>
  <si>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</si>
  <si>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</si>
  <si>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</si>
  <si>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</si>
  <si>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</si>
  <si>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</si>
  <si>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</si>
  <si>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</si>
  <si>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</si>
  <si>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</si>
  <si>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</si>
  <si>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</si>
  <si>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</si>
  <si>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</si>
  <si>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</si>
  <si>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</si>
  <si>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</si>
  <si>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</si>
  <si>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</si>
  <si>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</si>
  <si>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</si>
  <si>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</si>
  <si>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</si>
  <si>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</si>
  <si>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</si>
  <si>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</si>
  <si>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</si>
  <si>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</si>
  <si>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</si>
  <si>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</si>
  <si>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</si>
  <si>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</si>
  <si>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</si>
  <si>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</si>
  <si>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</si>
  <si>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</si>
  <si>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</si>
  <si>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</si>
  <si>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</si>
  <si>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</si>
  <si>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</si>
  <si>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</si>
  <si>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</si>
  <si>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</si>
  <si>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</si>
  <si>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</si>
  <si>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</si>
  <si>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</si>
  <si>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</si>
  <si>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</si>
  <si>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</si>
  <si>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</si>
  <si>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</si>
  <si>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</si>
  <si>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</si>
  <si>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</si>
  <si>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</si>
  <si>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</si>
  <si>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</si>
  <si>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</si>
  <si>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</si>
  <si>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</si>
  <si>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</si>
  <si>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</si>
  <si>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</si>
  <si>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</si>
  <si>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</si>
  <si>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</si>
  <si>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</si>
  <si>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</si>
  <si>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</si>
  <si>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</si>
  <si>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</si>
  <si>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</si>
  <si>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</si>
  <si>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</si>
  <si>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</si>
  <si>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</si>
  <si>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</si>
  <si>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</si>
  <si>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</si>
  <si>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</si>
  <si>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</si>
  <si>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</si>
  <si>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</si>
  <si>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</si>
  <si>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</si>
  <si>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</si>
  <si>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</si>
  <si>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</si>
  <si>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</si>
  <si>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</si>
  <si>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</si>
  <si>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</si>
  <si>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</si>
  <si>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</si>
  <si>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</si>
  <si>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</si>
  <si>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</si>
  <si>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</si>
  <si>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</si>
  <si>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</si>
  <si>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</si>
  <si>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</si>
  <si>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</si>
  <si>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</si>
  <si>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</si>
  <si>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</si>
  <si>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</si>
  <si>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</si>
  <si>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</si>
  <si>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</si>
  <si>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</si>
  <si>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</si>
  <si>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</si>
  <si>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</si>
  <si>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</si>
  <si>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</si>
  <si>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</si>
  <si>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</si>
  <si>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</si>
  <si>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</si>
  <si>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</si>
  <si>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</si>
  <si>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</si>
  <si>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</si>
  <si>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</si>
  <si>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</si>
  <si>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</si>
  <si>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</si>
  <si>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</si>
  <si>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</si>
  <si>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</si>
  <si>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</si>
  <si>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</si>
  <si>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</si>
  <si>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</si>
  <si>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</si>
  <si>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</si>
  <si>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</si>
  <si>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</si>
  <si>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</si>
  <si>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</si>
  <si>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</si>
  <si>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</si>
  <si>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</si>
  <si>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</si>
  <si>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</si>
  <si>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</si>
  <si>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</si>
  <si>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</si>
  <si>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</si>
  <si>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</si>
  <si>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</si>
  <si>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</si>
  <si>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</si>
  <si>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</si>
  <si>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</si>
  <si>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</si>
  <si>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</si>
  <si>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</si>
  <si>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</si>
  <si>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</si>
  <si>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</si>
  <si>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</si>
  <si>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</si>
  <si>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</si>
  <si>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</si>
  <si>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</si>
  <si>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</si>
  <si>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</si>
  <si>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</si>
  <si>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</si>
  <si>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</si>
  <si>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</si>
  <si>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</si>
  <si>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</si>
  <si>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</si>
  <si>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</si>
  <si>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</si>
  <si>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</si>
  <si>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</si>
  <si>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</si>
  <si>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</si>
  <si>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</si>
  <si>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</si>
  <si>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</si>
  <si>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</si>
  <si>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</si>
  <si>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</si>
  <si>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</si>
  <si>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</si>
  <si>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</si>
  <si>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</si>
  <si>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</si>
  <si>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</si>
  <si>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</si>
  <si>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</si>
  <si>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</si>
  <si>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</si>
  <si>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</si>
  <si>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</si>
  <si>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</si>
  <si>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</si>
  <si>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</si>
  <si>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</si>
  <si>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</si>
  <si>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</si>
  <si>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</si>
  <si>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</si>
  <si>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</si>
  <si>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</si>
  <si>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</si>
  <si>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</si>
  <si>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</si>
  <si>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</si>
  <si>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</si>
  <si>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</si>
  <si>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</si>
  <si>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</si>
  <si>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</si>
  <si>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</si>
  <si>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</si>
  <si>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</si>
  <si>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</si>
  <si>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</si>
  <si>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</si>
  <si>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</si>
  <si>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</si>
  <si>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</si>
  <si>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</si>
  <si>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</si>
  <si>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</si>
  <si>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</si>
  <si>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</si>
  <si>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</si>
  <si>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</si>
  <si>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</si>
  <si>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</si>
  <si>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</si>
  <si>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</si>
  <si>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</si>
  <si>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</si>
  <si>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</si>
  <si>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</si>
  <si>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</si>
  <si>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</si>
  <si>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</si>
  <si>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</si>
  <si>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</si>
  <si>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</si>
  <si>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</si>
  <si>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</si>
  <si>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</si>
  <si>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</si>
  <si>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</si>
  <si>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</si>
  <si>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</si>
  <si>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</si>
  <si>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</si>
  <si>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</si>
  <si>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</si>
  <si>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</si>
  <si>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</si>
  <si>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</si>
  <si>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</si>
  <si>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</si>
  <si>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</si>
  <si>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</si>
  <si>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</si>
  <si>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</si>
  <si>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</si>
  <si>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</si>
  <si>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</si>
  <si>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</si>
  <si>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</si>
  <si>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</si>
  <si>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</si>
  <si>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</si>
  <si>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</si>
  <si>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</si>
  <si>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</si>
  <si>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</si>
  <si>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</si>
  <si>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</si>
  <si>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</si>
  <si>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</si>
  <si>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</si>
  <si>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</si>
  <si>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</si>
  <si>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</si>
  <si>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</si>
  <si>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</si>
  <si>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</si>
  <si>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</si>
  <si>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</si>
  <si>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</si>
  <si>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</si>
  <si>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</si>
  <si>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</si>
  <si>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</si>
  <si>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</si>
  <si>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</si>
  <si>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</si>
  <si>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</si>
  <si>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</si>
  <si>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</si>
  <si>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</si>
  <si>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</si>
  <si>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</si>
  <si>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</si>
  <si>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</si>
  <si>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</si>
  <si>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</si>
  <si>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</si>
  <si>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</si>
  <si>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</si>
  <si>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</si>
  <si>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</si>
  <si>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</si>
  <si>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</si>
  <si>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</si>
  <si>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</si>
  <si>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</si>
  <si>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</si>
  <si>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</si>
  <si>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</si>
  <si>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</si>
  <si>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</si>
  <si>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</si>
  <si>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</si>
  <si>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</si>
  <si>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</si>
  <si>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</si>
  <si>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</si>
  <si>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</si>
  <si>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</si>
  <si>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</si>
  <si>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</si>
  <si>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</si>
  <si>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</si>
  <si>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</si>
  <si>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</si>
  <si>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</si>
  <si>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</si>
  <si>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</si>
  <si>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</si>
  <si>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</si>
  <si>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</si>
  <si>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</si>
  <si>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</si>
  <si>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</si>
  <si>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</si>
  <si>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</si>
  <si>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</si>
  <si>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</si>
  <si>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</si>
  <si>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</si>
  <si>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</si>
  <si>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</si>
  <si>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</si>
  <si>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</si>
  <si>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</si>
  <si>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</si>
  <si>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</si>
  <si>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</si>
  <si>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</si>
  <si>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</si>
  <si>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</si>
  <si>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</si>
  <si>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</si>
  <si>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</si>
  <si>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</si>
  <si>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</si>
  <si>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</si>
  <si>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</si>
  <si>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</si>
  <si>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</si>
  <si>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</si>
  <si>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</si>
  <si>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</si>
  <si>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</si>
  <si>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</si>
  <si>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</si>
  <si>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</si>
  <si>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</si>
  <si>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</si>
  <si>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</si>
  <si>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</si>
  <si>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</si>
  <si>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</si>
  <si>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</si>
  <si>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</si>
  <si>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</si>
  <si>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</si>
  <si>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</si>
  <si>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</si>
  <si>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</si>
  <si>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</si>
  <si>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</si>
  <si>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</si>
  <si>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</si>
  <si>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</si>
  <si>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</si>
  <si>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</si>
  <si>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</si>
  <si>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</si>
  <si>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</si>
  <si>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</si>
  <si>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</si>
  <si>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</si>
  <si>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</si>
  <si>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</si>
  <si>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</si>
  <si>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</si>
  <si>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</si>
  <si>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</si>
  <si>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</si>
  <si>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</si>
  <si>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</si>
  <si>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</si>
  <si>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</si>
  <si>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</si>
  <si>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</si>
  <si>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</si>
  <si>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</si>
  <si>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</si>
  <si>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</si>
  <si>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</si>
  <si>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</si>
  <si>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</si>
  <si>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</si>
  <si>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</si>
  <si>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</si>
  <si>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</si>
  <si>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</si>
  <si>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</si>
  <si>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</si>
  <si>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</si>
  <si>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</si>
  <si>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</si>
  <si>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</si>
  <si>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</si>
  <si>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</si>
  <si>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</si>
  <si>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</si>
  <si>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</si>
  <si>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</si>
  <si>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</si>
  <si>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</si>
  <si>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</si>
  <si>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</si>
  <si>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</si>
  <si>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</si>
  <si>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</si>
  <si>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</si>
  <si>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</si>
  <si>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</si>
  <si>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</si>
  <si>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</si>
  <si>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</si>
  <si>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</si>
  <si>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</si>
  <si>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</si>
  <si>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</si>
  <si>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</si>
  <si>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</si>
  <si>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</si>
  <si>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</si>
  <si>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</si>
  <si>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</si>
  <si>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</si>
  <si>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</si>
  <si>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</si>
  <si>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</si>
  <si>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</si>
  <si>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</si>
  <si>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</si>
  <si>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</si>
  <si>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</si>
  <si>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</si>
  <si>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</si>
  <si>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</si>
  <si>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</si>
  <si>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</si>
  <si>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</si>
  <si>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</si>
  <si>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</si>
  <si>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</si>
  <si>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</si>
  <si>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</si>
  <si>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</si>
  <si>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</si>
  <si>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</si>
  <si>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</si>
  <si>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</si>
  <si>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</si>
  <si>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</si>
  <si>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</si>
  <si>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</si>
  <si>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</si>
  <si>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</si>
  <si>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</si>
  <si>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</si>
  <si>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</si>
  <si>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</si>
  <si>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</si>
  <si>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</si>
  <si>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</si>
  <si>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</si>
  <si>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</si>
  <si>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</si>
  <si>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</si>
  <si>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</si>
  <si>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</si>
  <si>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</si>
  <si>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</si>
  <si>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</si>
  <si>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</si>
  <si>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</si>
  <si>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</si>
  <si>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</si>
  <si>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</si>
  <si>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</si>
  <si>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</si>
  <si>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</si>
  <si>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</si>
  <si>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</si>
  <si>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</si>
  <si>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</si>
  <si>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</si>
  <si>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</si>
  <si>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</si>
  <si>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</si>
  <si>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</si>
  <si>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</si>
  <si>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</si>
  <si>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</si>
  <si>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</si>
  <si>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</si>
  <si>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</si>
  <si>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</si>
  <si>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</si>
  <si>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</si>
  <si>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</si>
  <si>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</si>
  <si>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</si>
  <si>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</si>
  <si>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</si>
  <si>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</si>
  <si>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</si>
  <si>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</si>
  <si>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</si>
  <si>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</si>
  <si>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</si>
  <si>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</si>
  <si>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</si>
  <si>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</si>
  <si>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</si>
  <si>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</si>
  <si>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</si>
  <si>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</si>
  <si>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</si>
  <si>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</si>
  <si>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</si>
  <si>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</si>
  <si>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</si>
  <si>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</si>
  <si>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</si>
  <si>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</si>
  <si>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</si>
  <si>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</si>
  <si>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</si>
  <si>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</si>
  <si>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</si>
  <si>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</si>
  <si>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</si>
  <si>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</si>
  <si>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</si>
  <si>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</si>
  <si>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</si>
  <si>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</si>
  <si>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</si>
  <si>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</si>
  <si>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</si>
  <si>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</si>
  <si>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</si>
  <si>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</si>
  <si>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</si>
  <si>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</si>
  <si>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</si>
  <si>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</si>
  <si>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</si>
  <si>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</si>
  <si>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</si>
  <si>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</si>
  <si>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</si>
  <si>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</si>
  <si>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</si>
  <si>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</si>
  <si>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</si>
  <si>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</si>
  <si>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</si>
  <si>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</si>
  <si>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</si>
  <si>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</si>
  <si>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</si>
  <si>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</si>
  <si>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</si>
  <si>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</si>
  <si>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</si>
  <si>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</si>
  <si>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</si>
  <si>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</si>
  <si>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</si>
  <si>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</si>
  <si>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</si>
  <si>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</si>
  <si>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</si>
  <si>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</si>
  <si>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</si>
  <si>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</si>
  <si>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</si>
  <si>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</si>
  <si>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</si>
  <si>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</si>
  <si>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</si>
  <si>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</si>
  <si>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</si>
  <si>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</si>
  <si>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</si>
  <si>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</si>
  <si>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</si>
  <si>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</si>
  <si>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</si>
  <si>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</si>
  <si>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</si>
  <si>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</si>
  <si>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</si>
  <si>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</si>
  <si>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</si>
  <si>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</si>
  <si>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</si>
  <si>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</si>
  <si>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</si>
  <si>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</si>
  <si>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</si>
  <si>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</si>
  <si>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</si>
  <si>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</si>
  <si>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</si>
  <si>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</si>
  <si>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</si>
  <si>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</si>
  <si>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</si>
  <si>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</si>
  <si>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</si>
  <si>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</si>
  <si>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</si>
  <si>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</si>
  <si>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</si>
  <si>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</si>
  <si>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</si>
  <si>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</si>
  <si>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</si>
  <si>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</si>
  <si>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</si>
  <si>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</si>
  <si>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</si>
  <si>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</si>
  <si>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</si>
  <si>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</si>
  <si>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</si>
  <si>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</si>
  <si>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</si>
  <si>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</si>
  <si>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</si>
  <si>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</si>
  <si>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</si>
  <si>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</si>
  <si>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</si>
  <si>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</si>
  <si>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</si>
  <si>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</si>
  <si>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</si>
  <si>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</si>
  <si>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</si>
  <si>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</si>
  <si>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</si>
  <si>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</si>
  <si>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</si>
  <si>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</si>
  <si>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</si>
  <si>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</si>
  <si>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</si>
  <si>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</si>
  <si>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</si>
  <si>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</si>
  <si>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</si>
  <si>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</si>
  <si>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</si>
  <si>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</si>
  <si>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</si>
  <si>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</si>
  <si>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</si>
  <si>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</si>
  <si>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</si>
  <si>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</si>
  <si>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</si>
  <si>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</si>
  <si>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</si>
  <si>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</si>
  <si>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</si>
  <si>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</si>
  <si>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</si>
  <si>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</si>
  <si>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</si>
  <si>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</si>
  <si>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</si>
  <si>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</si>
  <si>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</si>
  <si>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</si>
  <si>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</si>
  <si>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</si>
  <si>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</si>
  <si>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</si>
  <si>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</si>
  <si>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</si>
  <si>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</si>
  <si>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</si>
  <si>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</si>
  <si>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</si>
  <si>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</si>
  <si>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</si>
  <si>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</si>
  <si>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</si>
  <si>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</si>
  <si>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</si>
  <si>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</si>
  <si>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</si>
  <si>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</si>
  <si>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</si>
  <si>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</si>
  <si>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</si>
  <si>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</si>
  <si>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</si>
  <si>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</si>
  <si>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</si>
  <si>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</si>
  <si>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</si>
  <si>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</si>
  <si>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</si>
  <si>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</si>
  <si>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</si>
  <si>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</si>
  <si>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</si>
  <si>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</si>
  <si>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</si>
  <si>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</si>
  <si>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</si>
  <si>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</si>
  <si>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</si>
  <si>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</si>
  <si>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</si>
  <si>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</si>
  <si>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</si>
  <si>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</si>
  <si>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</si>
  <si>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</si>
  <si>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</si>
  <si>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</si>
  <si>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</si>
  <si>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</si>
  <si>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</si>
  <si>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</si>
  <si>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</si>
  <si>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</si>
  <si>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</si>
  <si>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</si>
  <si>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</si>
  <si>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</si>
  <si>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</si>
  <si>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</si>
  <si>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</si>
  <si>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</si>
  <si>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</si>
  <si>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</si>
  <si>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</si>
  <si>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</si>
  <si>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</si>
  <si>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</si>
  <si>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</si>
  <si>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</si>
  <si>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</si>
  <si>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</si>
  <si>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</si>
  <si>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</si>
  <si>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</si>
  <si>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</si>
  <si>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</si>
  <si>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</si>
  <si>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</si>
  <si>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</si>
  <si>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</si>
  <si>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</si>
  <si>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</si>
  <si>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</si>
  <si>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</si>
  <si>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</si>
  <si>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</si>
  <si>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</si>
  <si>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</si>
  <si>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</si>
  <si>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</si>
  <si>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</si>
  <si>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</si>
  <si>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</si>
  <si>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</si>
  <si>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</si>
  <si>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</si>
  <si>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</si>
  <si>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</si>
  <si>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</si>
  <si>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</si>
  <si>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</si>
  <si>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</si>
  <si>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</si>
  <si>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</si>
  <si>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</si>
  <si>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</si>
  <si>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</si>
  <si>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</si>
  <si>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</si>
  <si>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</si>
  <si>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</si>
  <si>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</si>
  <si>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</si>
  <si>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</si>
  <si>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</si>
  <si>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</si>
  <si>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</si>
  <si>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</si>
  <si>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</si>
  <si>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</si>
  <si>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</si>
  <si>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</si>
  <si>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</si>
  <si>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</si>
  <si>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</si>
  <si>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</si>
  <si>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</si>
  <si>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</si>
  <si>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</si>
  <si>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</si>
  <si>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</si>
  <si>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</si>
  <si>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</si>
  <si>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</si>
  <si>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</si>
  <si>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</si>
  <si>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</si>
  <si>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</si>
  <si>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</si>
  <si>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</si>
  <si>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</si>
  <si>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</si>
  <si>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</si>
  <si>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</si>
  <si>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</si>
  <si>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</si>
  <si>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</si>
  <si>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</si>
  <si>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</si>
  <si>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</si>
  <si>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</si>
  <si>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</si>
  <si>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</si>
  <si>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</si>
  <si>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</si>
  <si>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</si>
  <si>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</si>
  <si>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</si>
  <si>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</si>
  <si>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</si>
  <si>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</si>
  <si>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</si>
  <si>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</si>
  <si>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</si>
  <si>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</si>
  <si>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</si>
  <si>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</si>
  <si>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</si>
  <si>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</si>
  <si>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</si>
  <si>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</si>
  <si>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</si>
  <si>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</si>
  <si>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</si>
  <si>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</si>
  <si>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</si>
  <si>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</si>
  <si>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</si>
  <si>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</si>
  <si>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</si>
  <si>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</si>
  <si>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</si>
  <si>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</si>
  <si>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</si>
  <si>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</si>
  <si>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</si>
  <si>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</si>
  <si>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</si>
  <si>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</si>
  <si>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</si>
  <si>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</si>
  <si>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</si>
  <si>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</si>
  <si>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</si>
  <si>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</si>
  <si>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</si>
  <si>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</si>
  <si>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</si>
  <si>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</si>
  <si>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</si>
  <si>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</si>
  <si>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</si>
  <si>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</si>
  <si>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</si>
  <si>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</si>
  <si>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</si>
  <si>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</si>
  <si>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</si>
  <si>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</si>
  <si>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</si>
  <si>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</si>
  <si>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</si>
  <si>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</si>
  <si>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</si>
  <si>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</si>
  <si>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</si>
  <si>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</si>
  <si>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</si>
  <si>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</si>
  <si>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</si>
  <si>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</si>
  <si>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</si>
  <si>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</si>
  <si>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</si>
  <si>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</si>
  <si>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</si>
  <si>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</si>
  <si>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</si>
  <si>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</si>
  <si>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</si>
  <si>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</si>
  <si>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</si>
  <si>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</si>
  <si>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</si>
  <si>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</si>
  <si>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</si>
  <si>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</si>
  <si>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</si>
  <si>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</si>
  <si>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</si>
  <si>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</si>
  <si>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</si>
  <si>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</si>
  <si>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</si>
  <si>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</si>
  <si>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</si>
  <si>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</si>
  <si>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</si>
  <si>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</si>
  <si>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</si>
  <si>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</si>
  <si>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</si>
  <si>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</si>
  <si>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</si>
  <si>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</si>
  <si>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</si>
  <si>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</si>
  <si>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</si>
  <si>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</si>
  <si>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</si>
  <si>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</si>
  <si>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</si>
  <si>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</si>
  <si>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</si>
  <si>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</si>
  <si>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</si>
  <si>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</si>
  <si>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</si>
  <si>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</si>
  <si>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</si>
  <si>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</si>
  <si>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</si>
  <si>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</si>
  <si>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</si>
  <si>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</si>
  <si>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</si>
  <si>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</si>
  <si>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</si>
  <si>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</si>
  <si>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</si>
  <si>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</si>
  <si>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</si>
  <si>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</si>
  <si>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</si>
  <si>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</si>
  <si>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</si>
  <si>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</si>
  <si>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</si>
  <si>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</si>
  <si>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</si>
  <si>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</si>
  <si>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</si>
  <si>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</si>
  <si>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</si>
  <si>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</si>
  <si>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</si>
  <si>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</si>
  <si>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</si>
  <si>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</si>
  <si>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</si>
  <si>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</si>
  <si>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</si>
  <si>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</si>
  <si>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</si>
  <si>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</si>
  <si>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</si>
  <si>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</si>
  <si>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</si>
  <si>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</si>
  <si>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</si>
  <si>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</si>
  <si>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</si>
  <si>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</si>
  <si>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</si>
  <si>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</si>
  <si>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</si>
  <si>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</si>
  <si>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</si>
  <si>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</si>
  <si>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</si>
  <si>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</si>
  <si>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</si>
  <si>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</si>
  <si>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</si>
  <si>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</si>
  <si>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</si>
  <si>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</si>
  <si>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</si>
  <si>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</si>
  <si>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</si>
  <si>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</si>
  <si>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</si>
  <si>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</si>
  <si>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</si>
  <si>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</si>
  <si>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</si>
  <si>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</si>
  <si>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</si>
  <si>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</si>
  <si>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</si>
  <si>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</si>
  <si>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</si>
  <si>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</si>
  <si>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</si>
  <si>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</si>
  <si>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</si>
  <si>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</si>
  <si>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</si>
  <si>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</si>
  <si>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</si>
  <si>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</si>
  <si>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</si>
  <si>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</si>
  <si>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</si>
  <si>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</si>
  <si>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</si>
  <si>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</si>
  <si>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</si>
  <si>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</si>
  <si>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</si>
  <si>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</si>
  <si>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</si>
  <si>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</si>
  <si>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</si>
  <si>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</si>
  <si>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</si>
  <si>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</si>
  <si>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</si>
  <si>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</si>
  <si>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</si>
  <si>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</si>
  <si>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</si>
  <si>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</si>
  <si>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</si>
  <si>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</si>
  <si>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</si>
  <si>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</si>
  <si>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</si>
  <si>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</si>
  <si>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</si>
  <si>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</si>
  <si>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</si>
  <si>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</si>
  <si>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</si>
  <si>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</si>
  <si>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</si>
  <si>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</si>
  <si>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</si>
  <si>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</si>
  <si>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</si>
  <si>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</si>
  <si>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</si>
  <si>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</si>
  <si>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</si>
  <si>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</si>
  <si>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</si>
  <si>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</si>
  <si>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</si>
  <si>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</si>
  <si>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</si>
  <si>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</si>
  <si>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</si>
  <si>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</si>
  <si>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</si>
  <si>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</si>
  <si>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</si>
  <si>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</si>
  <si>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</si>
  <si>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</si>
  <si>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</si>
  <si>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</si>
  <si>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</si>
  <si>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</si>
  <si>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</si>
  <si>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</si>
  <si>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</si>
  <si>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</si>
  <si>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</si>
  <si>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</si>
  <si>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</si>
  <si>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</si>
  <si>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</si>
  <si>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</si>
  <si>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</si>
  <si>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</si>
  <si>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</si>
  <si>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</si>
  <si>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</si>
  <si>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</si>
  <si>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</si>
  <si>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</si>
  <si>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</si>
  <si>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</si>
  <si>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</si>
  <si>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</si>
  <si>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</si>
  <si>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</si>
  <si>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</si>
  <si>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</si>
  <si>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</si>
  <si>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</si>
  <si>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</si>
  <si>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</si>
  <si>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</si>
  <si>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</si>
  <si>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</si>
  <si>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</si>
  <si>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</si>
  <si>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</si>
  <si>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</si>
  <si>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</si>
  <si>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</si>
  <si>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</si>
  <si>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</si>
  <si>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</si>
  <si>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</si>
  <si>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</si>
  <si>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</si>
  <si>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</si>
  <si>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</si>
  <si>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</si>
  <si>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</si>
  <si>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</si>
  <si>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</si>
  <si>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</si>
  <si>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</si>
  <si>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</si>
  <si>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</si>
  <si>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</si>
  <si>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</si>
  <si>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</si>
  <si>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</si>
  <si>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</si>
  <si>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</si>
  <si>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</si>
  <si>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</si>
  <si>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</si>
  <si>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</si>
  <si>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</si>
  <si>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</si>
  <si>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</si>
  <si>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</si>
  <si>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</si>
  <si>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</si>
  <si>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</si>
  <si>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</si>
  <si>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</si>
  <si>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</si>
  <si>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</si>
  <si>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</si>
  <si>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</si>
  <si>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</si>
  <si>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</si>
  <si>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</si>
  <si>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</si>
  <si>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</si>
  <si>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</si>
  <si>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</si>
  <si>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</si>
  <si>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</si>
  <si>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</si>
  <si>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</si>
  <si>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</si>
  <si>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</si>
  <si>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</si>
  <si>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</si>
  <si>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</si>
  <si>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</si>
  <si>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</si>
  <si>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</si>
  <si>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</si>
  <si>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</si>
  <si>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</si>
  <si>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</si>
  <si>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</si>
  <si>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</si>
  <si>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</si>
  <si>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</si>
  <si>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</si>
  <si>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</si>
  <si>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</si>
  <si>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</si>
  <si>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</si>
  <si>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</si>
  <si>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</si>
  <si>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</si>
  <si>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</si>
  <si>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</si>
  <si>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</si>
  <si>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</si>
  <si>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</si>
  <si>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</si>
  <si>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</si>
  <si>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</si>
  <si>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</si>
  <si>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</si>
  <si>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</si>
  <si>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</si>
  <si>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</si>
  <si>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</si>
  <si>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</si>
  <si>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</si>
  <si>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</si>
  <si>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</si>
  <si>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</si>
  <si>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</si>
  <si>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</si>
  <si>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</si>
  <si>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</si>
  <si>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</si>
  <si>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</si>
  <si>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</si>
  <si>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</si>
  <si>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</si>
  <si>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</si>
  <si>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</si>
  <si>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</si>
  <si>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</si>
  <si>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</si>
  <si>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</si>
  <si>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</si>
  <si>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</si>
  <si>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</si>
  <si>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</si>
  <si>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</si>
  <si>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</si>
  <si>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</si>
  <si>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</si>
  <si>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</si>
  <si>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</si>
  <si>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</si>
  <si>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</si>
  <si>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</si>
  <si>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</si>
  <si>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</si>
  <si>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</si>
  <si>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</si>
  <si>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</si>
  <si>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</si>
  <si>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</si>
  <si>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</si>
  <si>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</si>
  <si>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</si>
  <si>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</si>
  <si>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</si>
  <si>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</si>
  <si>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</si>
  <si>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</si>
  <si>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</si>
  <si>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</si>
  <si>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</si>
  <si>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</si>
  <si>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</si>
  <si>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</si>
  <si>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</si>
  <si>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</si>
  <si>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</si>
  <si>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</si>
  <si>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</si>
  <si>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</si>
  <si>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</si>
  <si>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</si>
  <si>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</si>
  <si>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</si>
  <si>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</si>
  <si>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</si>
  <si>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</si>
  <si>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</si>
  <si>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</si>
  <si>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</si>
  <si>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</si>
  <si>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</si>
  <si>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</si>
  <si>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</si>
  <si>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</si>
  <si>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</si>
  <si>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</si>
  <si>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</si>
  <si>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</si>
  <si>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</si>
  <si>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</si>
  <si>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</si>
  <si>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</si>
  <si>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</si>
  <si>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</si>
  <si>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</si>
  <si>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</si>
  <si>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</si>
  <si>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</si>
  <si>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</si>
  <si>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</si>
  <si>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</si>
  <si>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</si>
  <si>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</si>
  <si>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</si>
  <si>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</si>
  <si>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</si>
  <si>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</si>
  <si>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</si>
  <si>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</si>
  <si>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</si>
  <si>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</si>
  <si>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</si>
  <si>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</si>
  <si>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</si>
  <si>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</si>
  <si>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</si>
  <si>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</si>
  <si>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</si>
  <si>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</si>
  <si>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</si>
  <si>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</si>
  <si>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</si>
  <si>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</si>
  <si>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</si>
  <si>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</si>
  <si>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</si>
  <si>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</si>
  <si>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</si>
  <si>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</si>
  <si>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</si>
  <si>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</si>
  <si>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</si>
  <si>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</si>
  <si>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</si>
  <si>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</si>
  <si>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</si>
  <si>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</si>
  <si>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</si>
  <si>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</si>
  <si>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</si>
  <si>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</si>
  <si>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</si>
  <si>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</si>
  <si>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</si>
  <si>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</si>
  <si>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</si>
  <si>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</si>
  <si>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</si>
  <si>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</si>
  <si>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</si>
  <si>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</si>
  <si>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</si>
  <si>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</si>
  <si>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</si>
  <si>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</si>
  <si>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</si>
  <si>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</si>
  <si>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</si>
  <si>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</si>
  <si>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</si>
  <si>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</si>
  <si>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</si>
  <si>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</si>
  <si>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</si>
  <si>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</si>
  <si>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</si>
  <si>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</si>
  <si>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</si>
  <si>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</si>
  <si>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</si>
  <si>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</si>
  <si>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</si>
  <si>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</si>
  <si>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</si>
  <si>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</si>
  <si>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</si>
  <si>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</si>
  <si>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</si>
  <si>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</si>
  <si>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</si>
  <si>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</si>
  <si>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</si>
  <si>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</si>
  <si>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</si>
  <si>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</si>
  <si>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</si>
  <si>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</si>
  <si>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</si>
  <si>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</si>
  <si>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</si>
  <si>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</si>
  <si>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</si>
  <si>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</si>
  <si>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</si>
  <si>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</si>
  <si>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</si>
  <si>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</si>
  <si>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</si>
  <si>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</si>
  <si>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</si>
  <si>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</si>
  <si>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</si>
  <si>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</si>
  <si>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</si>
  <si>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</si>
  <si>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</si>
  <si>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</si>
  <si>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</si>
  <si>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</si>
  <si>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</si>
  <si>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</si>
  <si>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</si>
  <si>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</si>
  <si>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</si>
  <si>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</si>
  <si>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</si>
  <si>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</si>
  <si>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</si>
  <si>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</si>
  <si>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</si>
  <si>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</si>
  <si>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</si>
  <si>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</si>
  <si>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</si>
  <si>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</si>
  <si>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</si>
  <si>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</si>
  <si>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</si>
  <si>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</si>
  <si>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</si>
  <si>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</si>
  <si>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</si>
  <si>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</si>
  <si>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</si>
  <si>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</si>
  <si>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</si>
  <si>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</si>
  <si>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</si>
  <si>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</si>
  <si>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</si>
  <si>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</si>
  <si>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</si>
  <si>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</si>
  <si>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</si>
  <si>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</si>
  <si>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</si>
  <si>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</si>
  <si>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</si>
  <si>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</si>
  <si>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</si>
  <si>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</si>
  <si>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</si>
  <si>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</si>
  <si>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</si>
  <si>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</si>
  <si>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</si>
  <si>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</si>
  <si>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</si>
  <si>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</si>
  <si>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</si>
  <si>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</si>
  <si>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</si>
  <si>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</si>
  <si>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</si>
  <si>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</si>
  <si>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</si>
  <si>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</si>
  <si>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</si>
  <si>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</si>
  <si>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</si>
  <si>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</si>
  <si>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</si>
  <si>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</si>
  <si>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</si>
  <si>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</si>
  <si>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</si>
  <si>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</si>
  <si>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</si>
  <si>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</si>
  <si>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</si>
  <si>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</si>
  <si>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</si>
  <si>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</si>
  <si>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</si>
  <si>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</si>
  <si>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</si>
  <si>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</si>
  <si>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</si>
  <si>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</si>
  <si>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</si>
  <si>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</si>
  <si>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</si>
  <si>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</si>
  <si>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</si>
  <si>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</si>
  <si>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</si>
  <si>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</si>
  <si>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</si>
  <si>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</si>
  <si>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</si>
  <si>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</si>
  <si>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</si>
  <si>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</si>
  <si>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</si>
  <si>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</si>
  <si>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</si>
  <si>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</si>
  <si>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</si>
  <si>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</si>
  <si>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</si>
  <si>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</si>
  <si>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</si>
  <si>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</si>
  <si>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</si>
  <si>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</si>
  <si>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</si>
  <si>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</si>
  <si>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</si>
  <si>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</si>
  <si>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</si>
  <si>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</si>
  <si>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</si>
  <si>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</si>
  <si>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</si>
  <si>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</si>
  <si>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</si>
  <si>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</si>
  <si>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</si>
  <si>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</si>
  <si>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</si>
  <si>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</si>
  <si>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</si>
  <si>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</si>
  <si>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</si>
  <si>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</si>
  <si>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</si>
  <si>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</si>
  <si>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</si>
  <si>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</si>
  <si>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</si>
  <si>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</si>
  <si>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</si>
  <si>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</si>
  <si>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</si>
  <si>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</si>
  <si>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</si>
  <si>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</si>
  <si>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</si>
  <si>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</si>
  <si>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</si>
  <si>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</si>
  <si>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</si>
  <si>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</si>
  <si>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</si>
  <si>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</si>
  <si>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</si>
  <si>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</si>
  <si>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</si>
  <si>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</si>
  <si>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</si>
  <si>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</si>
  <si>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</si>
  <si>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</si>
  <si>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</si>
  <si>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</si>
  <si>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</si>
  <si>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</si>
  <si>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</si>
  <si>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</si>
  <si>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</si>
  <si>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</si>
  <si>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</si>
  <si>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</si>
  <si>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</si>
  <si>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</si>
  <si>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</si>
  <si>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</si>
  <si>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</si>
  <si>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</si>
  <si>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</si>
  <si>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</si>
  <si>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</si>
  <si>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</si>
  <si>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</si>
  <si>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</si>
  <si>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</si>
  <si>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</si>
  <si>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</si>
  <si>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</si>
  <si>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</si>
  <si>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</si>
  <si>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</si>
  <si>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</si>
  <si>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</si>
  <si>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</si>
  <si>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</si>
  <si>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</si>
  <si>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</si>
  <si>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</si>
  <si>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</si>
  <si>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</si>
  <si>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</si>
  <si>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</si>
  <si>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</si>
  <si>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</si>
  <si>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</si>
  <si>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</si>
  <si>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</si>
  <si>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</si>
  <si>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</si>
  <si>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</si>
  <si>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</si>
  <si>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</si>
  <si>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</si>
  <si>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</si>
  <si>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</si>
  <si>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</si>
  <si>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</si>
  <si>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</si>
  <si>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</si>
  <si>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</si>
  <si>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</si>
  <si>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</si>
  <si>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</si>
  <si>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</si>
  <si>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</si>
  <si>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</si>
  <si>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</si>
  <si>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</si>
  <si>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</si>
  <si>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</si>
  <si>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</si>
  <si>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</si>
  <si>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</si>
  <si>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</si>
  <si>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</si>
  <si>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</si>
  <si>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</si>
  <si>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</si>
  <si>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</si>
  <si>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</si>
  <si>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</si>
  <si>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</si>
  <si>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</si>
  <si>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</si>
  <si>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</si>
  <si>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</si>
  <si>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</si>
  <si>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</si>
  <si>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</si>
  <si>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</si>
  <si>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</si>
  <si>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</si>
  <si>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</si>
  <si>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</si>
  <si>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</si>
  <si>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</si>
  <si>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</si>
  <si>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</si>
  <si>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</si>
  <si>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</si>
  <si>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</si>
  <si>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</si>
  <si>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</si>
  <si>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</si>
  <si>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</si>
  <si>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</si>
  <si>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</si>
  <si>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</si>
  <si>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</si>
  <si>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</si>
  <si>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</si>
  <si>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</si>
  <si>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</si>
  <si>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</si>
  <si>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</si>
  <si>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</si>
  <si>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</si>
  <si>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</si>
  <si>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</si>
  <si>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</si>
  <si>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</si>
  <si>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</si>
  <si>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</si>
  <si>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</si>
  <si>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</si>
  <si>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</si>
  <si>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</si>
  <si>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</si>
  <si>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</si>
  <si>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</si>
  <si>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</si>
  <si>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</si>
  <si>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</si>
  <si>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</si>
  <si>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</si>
  <si>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</si>
  <si>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</si>
  <si>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</si>
  <si>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</si>
  <si>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</si>
  <si>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</si>
  <si>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</si>
  <si>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</si>
  <si>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</si>
  <si>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</si>
  <si>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</si>
  <si>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</si>
  <si>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</si>
  <si>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</si>
  <si>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</si>
  <si>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</si>
  <si>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</si>
  <si>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</si>
  <si>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</si>
  <si>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</si>
  <si>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</si>
  <si>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</si>
  <si>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</si>
  <si>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</si>
  <si>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</si>
  <si>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</si>
  <si>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</si>
  <si>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</si>
  <si>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</si>
  <si>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</si>
  <si>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</si>
  <si>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</si>
  <si>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</si>
  <si>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</si>
  <si>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</si>
  <si>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</si>
  <si>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</si>
  <si>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</si>
  <si>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</si>
  <si>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</si>
  <si>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</si>
  <si>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</si>
  <si>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</si>
  <si>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</si>
  <si>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</si>
  <si>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</si>
  <si>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</si>
  <si>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</si>
  <si>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</si>
  <si>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</si>
  <si>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</si>
  <si>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</si>
  <si>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</si>
  <si>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</si>
  <si>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</si>
  <si>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</si>
  <si>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</si>
  <si>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</si>
  <si>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</si>
  <si>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</si>
  <si>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</si>
  <si>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</si>
  <si>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</si>
  <si>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</si>
  <si>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</si>
  <si>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</si>
  <si>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</si>
  <si>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</si>
  <si>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</si>
  <si>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</si>
  <si>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</si>
  <si>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</si>
  <si>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</si>
  <si>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</si>
  <si>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</si>
  <si>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</si>
  <si>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</si>
  <si>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</si>
  <si>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</si>
  <si>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</si>
  <si>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</si>
  <si>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</si>
  <si>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</si>
  <si>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</si>
  <si>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</si>
  <si>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</si>
  <si>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</si>
  <si>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</si>
  <si>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</si>
  <si>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</si>
  <si>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</si>
  <si>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</si>
  <si>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</si>
  <si>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</si>
  <si>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</si>
  <si>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</si>
  <si>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</si>
  <si>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</si>
  <si>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</si>
  <si>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</si>
  <si>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</si>
  <si>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</si>
  <si>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</si>
  <si>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</si>
  <si>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</si>
  <si>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</si>
  <si>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</si>
  <si>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</si>
  <si>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</si>
  <si>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</si>
  <si>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</si>
  <si>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</si>
  <si>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</si>
  <si>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</si>
  <si>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</si>
  <si>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</si>
  <si>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</si>
  <si>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</si>
  <si>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</si>
  <si>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</si>
  <si>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</si>
  <si>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</si>
  <si>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</si>
  <si>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</si>
  <si>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</si>
  <si>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</si>
  <si>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</si>
  <si>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</si>
  <si>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</si>
  <si>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</si>
  <si>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</si>
  <si>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</si>
  <si>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</si>
  <si>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</si>
  <si>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</si>
  <si>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</si>
  <si>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</si>
  <si>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</si>
  <si>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</si>
  <si>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</si>
  <si>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</si>
  <si>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</si>
  <si>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</si>
  <si>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</si>
  <si>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</si>
  <si>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</si>
  <si>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</si>
  <si>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</si>
  <si>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</si>
  <si>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</si>
  <si>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</si>
  <si>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</si>
  <si>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</si>
  <si>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</si>
  <si>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</si>
  <si>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</si>
  <si>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</si>
  <si>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</si>
  <si>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</si>
  <si>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</si>
  <si>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</si>
  <si>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</si>
  <si>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</si>
  <si>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</si>
  <si>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</si>
  <si>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</si>
  <si>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</si>
  <si>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</si>
  <si>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</si>
  <si>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</si>
  <si>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</si>
  <si>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</si>
  <si>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</si>
  <si>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</si>
  <si>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</si>
  <si>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</si>
  <si>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</si>
  <si>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</si>
  <si>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</si>
  <si>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</si>
  <si>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</si>
  <si>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</si>
  <si>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</si>
  <si>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</si>
  <si>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</si>
  <si>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</si>
  <si>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</si>
  <si>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</si>
  <si>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</si>
  <si>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</si>
  <si>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</si>
  <si>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</si>
  <si>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</si>
  <si>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</si>
  <si>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</si>
  <si>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</si>
  <si>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</si>
  <si>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</si>
  <si>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</si>
  <si>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</si>
  <si>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</si>
  <si>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</si>
  <si>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</si>
  <si>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</si>
  <si>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</si>
  <si>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</si>
  <si>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</si>
  <si>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</si>
  <si>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</si>
  <si>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</si>
  <si>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</si>
  <si>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</si>
  <si>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</si>
  <si>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</si>
  <si>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</si>
  <si>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</si>
  <si>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</si>
  <si>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</si>
  <si>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</si>
  <si>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</si>
  <si>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</si>
  <si>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</si>
  <si>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</si>
  <si>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</si>
  <si>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</si>
  <si>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</si>
  <si>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</si>
  <si>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</si>
  <si>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</si>
  <si>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</si>
  <si>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</si>
  <si>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</si>
  <si>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</si>
  <si>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</si>
  <si>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</si>
  <si>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</si>
  <si>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</si>
  <si>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</si>
  <si>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</si>
  <si>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</si>
  <si>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</si>
  <si>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</si>
  <si>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</si>
  <si>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</si>
  <si>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</si>
  <si>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</si>
  <si>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</si>
  <si>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</si>
  <si>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</si>
  <si>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</si>
  <si>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</si>
  <si>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</si>
  <si>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</si>
  <si>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</si>
  <si>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</si>
  <si>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</si>
  <si>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</si>
  <si>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</si>
  <si>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</si>
  <si>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</si>
  <si>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</si>
  <si>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</si>
  <si>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</si>
  <si>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</si>
  <si>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</si>
  <si>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</si>
  <si>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</si>
  <si>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</si>
  <si>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</si>
  <si>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</si>
  <si>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</si>
  <si>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</si>
  <si>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</si>
  <si>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</si>
  <si>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</si>
  <si>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</si>
  <si>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</si>
  <si>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</si>
  <si>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</si>
  <si>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</si>
  <si>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</si>
  <si>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</si>
  <si>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</si>
  <si>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</si>
  <si>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</si>
  <si>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</si>
  <si>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</si>
  <si>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</si>
  <si>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</si>
  <si>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</si>
  <si>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</si>
  <si>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</si>
  <si>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</si>
  <si>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</si>
  <si>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</si>
  <si>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</si>
  <si>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</si>
  <si>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</si>
  <si>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</si>
  <si>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</si>
  <si>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</si>
  <si>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</si>
  <si>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</si>
  <si>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</si>
  <si>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</si>
  <si>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</si>
  <si>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</si>
  <si>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</si>
  <si>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</si>
  <si>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</si>
  <si>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</si>
  <si>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</si>
  <si>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</si>
  <si>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</si>
  <si>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</si>
  <si>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</si>
  <si>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</si>
  <si>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</si>
  <si>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</si>
  <si>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</si>
  <si>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</si>
  <si>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</si>
  <si>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</si>
  <si>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</si>
  <si>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</si>
  <si>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</si>
  <si>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</si>
  <si>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</si>
  <si>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</si>
  <si>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</si>
  <si>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</si>
  <si>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</si>
  <si>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</si>
  <si>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</si>
  <si>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</si>
  <si>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</si>
  <si>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</si>
  <si>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</si>
  <si>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</si>
  <si>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</si>
  <si>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</si>
  <si>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</si>
  <si>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</si>
  <si>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</si>
  <si>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</si>
  <si>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</si>
  <si>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</si>
  <si>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</si>
  <si>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</si>
  <si>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</si>
  <si>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</si>
  <si>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</si>
  <si>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</si>
  <si>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</si>
  <si>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</si>
  <si>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</si>
  <si>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</si>
  <si>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</si>
  <si>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</si>
  <si>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</si>
  <si>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</si>
  <si>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</si>
  <si>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</si>
  <si>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</si>
  <si>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</si>
  <si>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</si>
  <si>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</si>
  <si>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</si>
  <si>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</si>
  <si>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</si>
  <si>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</si>
  <si>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</si>
  <si>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</si>
  <si>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</si>
  <si>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</si>
  <si>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</si>
  <si>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</si>
  <si>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</si>
  <si>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</si>
  <si>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</si>
  <si>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</si>
  <si>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</si>
  <si>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</si>
  <si>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</si>
  <si>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</si>
  <si>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</si>
  <si>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</si>
  <si>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</si>
  <si>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</si>
  <si>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</si>
  <si>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</si>
  <si>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</si>
  <si>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</si>
  <si>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</si>
  <si>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</si>
  <si>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</si>
  <si>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</si>
  <si>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</si>
  <si>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</si>
  <si>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</si>
  <si>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</si>
  <si>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</si>
  <si>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</si>
  <si>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</si>
  <si>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</si>
  <si>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</si>
  <si>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</si>
  <si>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</si>
  <si>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</si>
  <si>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</si>
  <si>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</si>
  <si>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</si>
  <si>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</si>
  <si>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</si>
  <si>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</si>
  <si>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</si>
  <si>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</si>
  <si>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</si>
  <si>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</si>
  <si>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</si>
  <si>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</si>
  <si>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</si>
  <si>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</si>
  <si>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</si>
  <si>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</si>
  <si>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</si>
  <si>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</si>
  <si>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</si>
  <si>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</si>
  <si>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</si>
  <si>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</si>
  <si>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</si>
  <si>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</si>
  <si>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</si>
  <si>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</si>
  <si>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</si>
  <si>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</si>
  <si>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</si>
  <si>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</si>
  <si>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</si>
  <si>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</si>
  <si>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</si>
  <si>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</si>
  <si>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</si>
  <si>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</si>
  <si>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</si>
  <si>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</si>
  <si>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</si>
  <si>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</si>
  <si>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</si>
  <si>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</si>
  <si>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</si>
  <si>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</si>
  <si>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</si>
  <si>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</si>
  <si>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</si>
  <si>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</si>
  <si>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</si>
  <si>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</si>
  <si>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</si>
  <si>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</si>
  <si>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</si>
  <si>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</si>
  <si>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</si>
  <si>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</si>
  <si>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</si>
  <si>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</si>
  <si>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</si>
  <si>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</si>
  <si>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</si>
  <si>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</si>
  <si>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</si>
  <si>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</si>
  <si>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</si>
  <si>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</si>
  <si>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</si>
  <si>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</si>
  <si>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</si>
  <si>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</si>
  <si>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</si>
  <si>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</si>
  <si>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</si>
  <si>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</si>
  <si>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</si>
  <si>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</si>
  <si>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</si>
  <si>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</si>
  <si>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</si>
  <si>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</si>
  <si>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</si>
  <si>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</si>
  <si>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</si>
  <si>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</si>
  <si>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</si>
  <si>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</si>
  <si>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</si>
  <si>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</si>
  <si>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</si>
  <si>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</si>
  <si>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</si>
  <si>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</si>
  <si>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</si>
  <si>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</si>
  <si>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</si>
  <si>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</si>
  <si>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</si>
  <si>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</si>
  <si>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</si>
  <si>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</si>
  <si>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</si>
  <si>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</si>
  <si>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</si>
  <si>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</si>
  <si>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</si>
  <si>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</si>
  <si>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</si>
  <si>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</si>
  <si>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</si>
  <si>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</si>
  <si>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</si>
  <si>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</si>
  <si>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</si>
  <si>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</si>
  <si>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</si>
  <si>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</si>
  <si>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</si>
  <si>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</si>
  <si>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</si>
  <si>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</si>
  <si>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</si>
  <si>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</si>
  <si>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</si>
  <si>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</si>
  <si>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</si>
  <si>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</si>
  <si>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</si>
  <si>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</si>
  <si>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</si>
  <si>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</si>
  <si>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</si>
  <si>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</si>
  <si>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</si>
  <si>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</si>
  <si>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</si>
  <si>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</si>
  <si>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</si>
  <si>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</si>
  <si>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</si>
  <si>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</si>
  <si>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</si>
  <si>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</si>
  <si>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</si>
  <si>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</si>
  <si>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</si>
  <si>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</si>
  <si>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</si>
  <si>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</si>
  <si>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</si>
  <si>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</si>
  <si>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</si>
  <si>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</si>
  <si>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</si>
  <si>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</si>
  <si>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</si>
  <si>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</si>
  <si>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</si>
  <si>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</si>
  <si>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</si>
  <si>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</si>
  <si>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</si>
  <si>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</si>
  <si>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</si>
  <si>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</si>
  <si>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</si>
  <si>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</si>
  <si>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</si>
  <si>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</si>
  <si>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</si>
  <si>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</si>
  <si>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</si>
  <si>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</si>
  <si>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</si>
  <si>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</si>
  <si>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</si>
  <si>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</si>
  <si>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</si>
  <si>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</si>
  <si>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</si>
  <si>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</si>
  <si>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</si>
  <si>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</si>
  <si>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</si>
  <si>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</si>
  <si>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</si>
  <si>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</si>
  <si>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</si>
  <si>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</si>
  <si>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</si>
  <si>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</si>
  <si>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</si>
  <si>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</si>
  <si>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</si>
  <si>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</si>
  <si>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</si>
  <si>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</si>
  <si>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</si>
  <si>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</si>
  <si>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</si>
  <si>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</si>
  <si>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</si>
  <si>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</si>
  <si>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</si>
  <si>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</si>
  <si>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</si>
  <si>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</si>
  <si>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</si>
  <si>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</si>
  <si>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</si>
  <si>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</si>
  <si>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</si>
  <si>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</si>
  <si>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</si>
  <si>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</si>
  <si>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</si>
  <si>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</si>
  <si>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</si>
  <si>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</si>
  <si>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</si>
  <si>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</si>
  <si>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</si>
  <si>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</si>
  <si>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</si>
  <si>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</si>
  <si>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</si>
  <si>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</si>
  <si>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</si>
  <si>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</si>
  <si>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</si>
  <si>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</si>
  <si>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</si>
  <si>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</si>
  <si>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</si>
  <si>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</si>
  <si>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</si>
  <si>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</si>
  <si>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</si>
  <si>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</si>
  <si>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</si>
  <si>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</si>
  <si>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</si>
  <si>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</si>
  <si>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</si>
  <si>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</si>
  <si>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</si>
  <si>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</si>
  <si>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</si>
  <si>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</si>
  <si>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</si>
  <si>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</si>
  <si>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</si>
  <si>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</si>
  <si>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</si>
  <si>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</si>
  <si>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</si>
  <si>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</si>
  <si>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</si>
  <si>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</si>
  <si>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</si>
  <si>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</si>
  <si>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</si>
  <si>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</si>
  <si>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</si>
  <si>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</si>
  <si>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</si>
  <si>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</si>
  <si>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</si>
  <si>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</si>
  <si>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</si>
  <si>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</si>
  <si>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</si>
  <si>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</si>
  <si>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</si>
  <si>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</si>
  <si>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</si>
  <si>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</si>
  <si>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</si>
  <si>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</si>
  <si>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</si>
  <si>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</si>
  <si>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</si>
  <si>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</si>
  <si>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</si>
  <si>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</si>
  <si>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</si>
  <si>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</si>
  <si>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</si>
  <si>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</si>
  <si>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</si>
  <si>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</si>
  <si>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</si>
  <si>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</si>
  <si>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</si>
  <si>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</si>
  <si>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</si>
  <si>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</si>
  <si>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</si>
  <si>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</si>
  <si>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</si>
  <si>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</si>
  <si>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</si>
  <si>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</si>
  <si>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</si>
  <si>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</si>
  <si>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</si>
  <si>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</si>
  <si>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</si>
  <si>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</si>
  <si>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</si>
  <si>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</si>
  <si>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</si>
  <si>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</si>
  <si>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</si>
  <si>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</si>
  <si>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</si>
  <si>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</si>
  <si>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</si>
  <si>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</si>
  <si>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</si>
  <si>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</si>
  <si>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</si>
  <si>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</si>
  <si>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</si>
  <si>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</si>
  <si>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</si>
  <si>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</si>
  <si>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</si>
  <si>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</si>
  <si>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</si>
  <si>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</si>
  <si>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</si>
  <si>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</si>
  <si>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</si>
  <si>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</si>
  <si>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</si>
  <si>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</si>
  <si>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</si>
  <si>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</si>
  <si>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</si>
  <si>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</si>
  <si>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</si>
  <si>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</si>
  <si>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</si>
  <si>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</si>
  <si>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</si>
  <si>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</si>
  <si>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</si>
  <si>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</si>
  <si>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</si>
  <si>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</si>
  <si>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</si>
  <si>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</si>
  <si>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</si>
  <si>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</si>
  <si>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</si>
  <si>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</si>
  <si>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</si>
  <si>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</si>
  <si>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</si>
  <si>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</si>
  <si>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</si>
  <si>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</si>
  <si>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</si>
  <si>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</si>
  <si>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</si>
  <si>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</si>
  <si>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</si>
  <si>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</si>
  <si>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</si>
  <si>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</si>
  <si>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</si>
  <si>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</si>
  <si>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</si>
  <si>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</si>
  <si>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</si>
  <si>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</si>
  <si>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</si>
  <si>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</si>
  <si>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</si>
  <si>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</si>
  <si>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</si>
  <si>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</si>
  <si>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</si>
  <si>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</si>
  <si>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</si>
  <si>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</si>
  <si>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</si>
  <si>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</si>
  <si>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</si>
  <si>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</si>
  <si>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</si>
  <si>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</si>
  <si>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</si>
  <si>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</si>
  <si>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</si>
  <si>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</si>
  <si>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</si>
  <si>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</si>
  <si>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</si>
  <si>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</si>
  <si>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</si>
  <si>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</si>
  <si>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</si>
  <si>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</si>
  <si>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</si>
  <si>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</si>
  <si>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</si>
  <si>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</si>
  <si>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</si>
  <si>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</si>
  <si>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</si>
  <si>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</si>
  <si>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</si>
  <si>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</si>
  <si>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</si>
  <si>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</si>
  <si>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</si>
  <si>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</si>
  <si>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</si>
  <si>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</si>
  <si>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</si>
  <si>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</si>
  <si>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</si>
  <si>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</si>
  <si>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</si>
  <si>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</si>
  <si>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</si>
  <si>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</si>
  <si>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</si>
  <si>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</si>
  <si>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</si>
  <si>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</si>
  <si>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</si>
  <si>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</si>
  <si>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</si>
  <si>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</si>
  <si>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</si>
  <si>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</si>
  <si>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</si>
  <si>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</si>
  <si>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</si>
  <si>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</si>
  <si>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</si>
  <si>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</si>
  <si>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</si>
  <si>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</si>
  <si>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</si>
  <si>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</si>
  <si>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</si>
  <si>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</si>
  <si>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</si>
  <si>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</si>
  <si>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</si>
  <si>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</si>
  <si>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</si>
  <si>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</si>
  <si>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</si>
  <si>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</si>
  <si>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</si>
  <si>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</si>
  <si>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</si>
  <si>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</si>
  <si>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</si>
  <si>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</si>
  <si>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</si>
  <si>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</si>
  <si>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</si>
  <si>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</si>
  <si>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</si>
  <si>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</si>
  <si>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</si>
  <si>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</si>
  <si>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</si>
  <si>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</si>
  <si>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</si>
  <si>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</si>
  <si>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</si>
  <si>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</si>
  <si>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</si>
  <si>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</si>
  <si>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</si>
  <si>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</si>
  <si>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</si>
  <si>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</si>
  <si>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</si>
  <si>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</si>
  <si>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</si>
  <si>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</si>
  <si>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</si>
  <si>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</si>
  <si>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</si>
  <si>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</si>
  <si>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</si>
  <si>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</si>
  <si>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</si>
  <si>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</si>
  <si>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</si>
  <si>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</si>
  <si>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</si>
  <si>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</si>
  <si>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</si>
  <si>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</si>
  <si>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</si>
  <si>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</si>
  <si>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</si>
  <si>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</si>
  <si>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</si>
  <si>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</si>
  <si>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</si>
  <si>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</si>
  <si>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</si>
  <si>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</si>
  <si>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</si>
  <si>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</si>
  <si>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</si>
  <si>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</si>
  <si>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</si>
  <si>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</si>
  <si>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</si>
  <si>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</si>
  <si>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</si>
  <si>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</si>
  <si>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</si>
  <si>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</si>
  <si>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</si>
  <si>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</si>
  <si>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</si>
  <si>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</si>
  <si>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</si>
  <si>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</si>
  <si>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</si>
  <si>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</si>
  <si>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</si>
  <si>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</si>
  <si>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</si>
  <si>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</si>
  <si>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</si>
  <si>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</si>
  <si>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</si>
  <si>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</si>
  <si>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</si>
  <si>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</si>
  <si>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</si>
  <si>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</si>
  <si>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</si>
  <si>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</si>
  <si>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</si>
  <si>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</si>
  <si>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</si>
  <si>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</si>
  <si>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</si>
  <si>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</si>
  <si>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</si>
  <si>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</si>
  <si>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</si>
  <si>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</si>
  <si>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</si>
  <si>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</si>
  <si>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</si>
  <si>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</si>
  <si>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</si>
  <si>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</si>
  <si>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</si>
  <si>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</si>
  <si>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</si>
  <si>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</si>
  <si>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</si>
  <si>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</si>
  <si>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</si>
  <si>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</si>
  <si>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</si>
  <si>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</si>
  <si>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</si>
  <si>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</si>
  <si>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</si>
  <si>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</si>
  <si>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</si>
  <si>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</si>
  <si>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</si>
  <si>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</si>
  <si>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</si>
  <si>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</si>
  <si>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</si>
  <si>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</si>
  <si>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</si>
  <si>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</si>
  <si>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</si>
  <si>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</si>
  <si>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</si>
  <si>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</si>
  <si>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</si>
  <si>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</si>
  <si>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</si>
  <si>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</si>
  <si>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</si>
  <si>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</si>
  <si>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</si>
  <si>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</si>
  <si>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</si>
  <si>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</si>
  <si>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</si>
  <si>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</si>
  <si>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</si>
  <si>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</si>
  <si>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</si>
  <si>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</si>
  <si>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</si>
  <si>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</si>
  <si>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</si>
  <si>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</si>
  <si>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</si>
  <si>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</si>
  <si>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</si>
  <si>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</si>
  <si>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</si>
  <si>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</si>
  <si>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</si>
  <si>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</si>
  <si>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</si>
  <si>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</si>
  <si>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</si>
  <si>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</si>
  <si>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</si>
  <si>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</si>
  <si>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</si>
  <si>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</si>
  <si>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</si>
  <si>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</si>
  <si>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</si>
  <si>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</si>
  <si>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</si>
  <si>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</si>
  <si>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</si>
  <si>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</si>
  <si>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</si>
  <si>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</si>
  <si>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</si>
  <si>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</si>
  <si>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</si>
  <si>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</si>
  <si>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</si>
  <si>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</si>
  <si>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</si>
  <si>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</si>
  <si>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</si>
  <si>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</si>
  <si>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</si>
  <si>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</si>
  <si>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</si>
  <si>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</si>
  <si>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</si>
  <si>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</si>
  <si>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</si>
  <si>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</si>
  <si>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</si>
  <si>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</si>
  <si>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</si>
  <si>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</si>
  <si>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</si>
  <si>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</si>
  <si>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</si>
  <si>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</si>
  <si>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</si>
  <si>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</si>
  <si>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</si>
  <si>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</si>
  <si>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</si>
  <si>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</si>
  <si>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</si>
  <si>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</si>
  <si>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</si>
  <si>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</si>
  <si>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</si>
  <si>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</si>
  <si>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</si>
  <si>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</si>
  <si>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</si>
  <si>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</si>
  <si>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</si>
  <si>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</si>
  <si>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</si>
  <si>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</si>
  <si>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</si>
  <si>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</si>
  <si>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</si>
  <si>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</si>
  <si>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</si>
  <si>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</si>
  <si>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</si>
  <si>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</si>
  <si>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</si>
  <si>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</si>
  <si>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</si>
  <si>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</si>
  <si>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</si>
  <si>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</si>
  <si>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</si>
  <si>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</si>
  <si>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</si>
  <si>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</si>
  <si>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</si>
  <si>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</si>
  <si>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</si>
  <si>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</si>
  <si>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</si>
  <si>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</si>
  <si>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</si>
  <si>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</si>
  <si>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</si>
  <si>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</si>
  <si>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</si>
  <si>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</si>
  <si>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</si>
  <si>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</si>
  <si>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</si>
  <si>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</si>
  <si>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</si>
  <si>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</si>
  <si>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</si>
  <si>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</si>
  <si>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</si>
  <si>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</si>
  <si>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</si>
  <si>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</si>
  <si>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</si>
  <si>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</si>
  <si>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</si>
  <si>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</si>
  <si>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</si>
  <si>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</si>
  <si>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</si>
  <si>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</si>
  <si>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</si>
  <si>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</si>
  <si>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</si>
  <si>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</si>
  <si>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</si>
  <si>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</si>
  <si>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</si>
  <si>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</si>
  <si>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</si>
  <si>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</si>
  <si>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</si>
  <si>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</si>
  <si>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</si>
  <si>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</si>
  <si>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</si>
  <si>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</si>
  <si>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</si>
  <si>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</si>
  <si>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</si>
  <si>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</si>
  <si>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</si>
  <si>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</si>
  <si>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</si>
  <si>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</si>
  <si>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</si>
  <si>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</si>
  <si>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</si>
  <si>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</si>
  <si>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</si>
  <si>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</si>
  <si>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</si>
  <si>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</si>
  <si>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</si>
  <si>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</si>
  <si>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</si>
  <si>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</si>
  <si>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</si>
  <si>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</si>
  <si>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</si>
  <si>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</si>
  <si>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</si>
  <si>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</si>
  <si>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</si>
  <si>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</si>
  <si>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</si>
  <si>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</si>
  <si>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</si>
  <si>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</si>
  <si>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</si>
  <si>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</si>
  <si>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</si>
  <si>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</si>
  <si>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</si>
  <si>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</si>
  <si>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</si>
  <si>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</si>
  <si>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</si>
  <si>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</si>
  <si>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</si>
  <si>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</si>
  <si>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</si>
  <si>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</si>
  <si>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</si>
  <si>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</si>
  <si>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</si>
  <si>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</si>
  <si>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</si>
  <si>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</si>
  <si>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</si>
  <si>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</si>
  <si>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</si>
  <si>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</si>
  <si>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</si>
  <si>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</si>
  <si>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</si>
  <si>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</si>
  <si>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</si>
  <si>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</si>
  <si>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</si>
  <si>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</si>
  <si>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</si>
  <si>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</si>
  <si>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</si>
  <si>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</si>
  <si>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</si>
  <si>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</si>
  <si>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</si>
  <si>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</si>
  <si>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</si>
  <si>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</si>
  <si>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</si>
  <si>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</si>
  <si>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</si>
  <si>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</si>
  <si>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</si>
  <si>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</si>
  <si>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</si>
  <si>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</si>
  <si>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</si>
  <si>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</si>
  <si>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</si>
  <si>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</si>
  <si>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</si>
  <si>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</si>
  <si>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</si>
  <si>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</si>
  <si>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</si>
  <si>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</si>
  <si>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</si>
  <si>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</si>
  <si>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</si>
  <si>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</si>
  <si>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</si>
  <si>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</si>
  <si>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</si>
  <si>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</si>
  <si>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</si>
  <si>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</si>
  <si>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</si>
  <si>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</si>
  <si>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</si>
  <si>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</si>
  <si>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</si>
  <si>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</si>
  <si>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</si>
  <si>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</si>
  <si>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</si>
  <si>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</si>
  <si>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</si>
  <si>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</si>
  <si>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</si>
  <si>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</si>
  <si>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</si>
  <si>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</si>
  <si>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</si>
  <si>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</si>
  <si>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</si>
  <si>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</si>
  <si>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</si>
  <si>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</si>
  <si>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</si>
  <si>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</si>
  <si>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</si>
  <si>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</si>
  <si>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</si>
  <si>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</si>
  <si>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</si>
  <si>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</si>
  <si>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</si>
  <si>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</si>
  <si>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</si>
  <si>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</si>
  <si>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</si>
  <si>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</si>
  <si>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</si>
  <si>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</si>
  <si>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</si>
  <si>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</si>
  <si>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</si>
  <si>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</si>
  <si>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</si>
  <si>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</si>
  <si>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</si>
  <si>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</si>
  <si>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</si>
  <si>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</si>
  <si>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</si>
  <si>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</si>
  <si>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</si>
  <si>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</si>
  <si>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</si>
  <si>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</si>
  <si>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</si>
  <si>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</si>
  <si>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</si>
  <si>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</si>
  <si>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</si>
  <si>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</si>
  <si>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</si>
  <si>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</si>
  <si>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</si>
  <si>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</si>
  <si>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</si>
  <si>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</si>
  <si>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</si>
  <si>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</si>
  <si>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</si>
  <si>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</si>
  <si>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</si>
  <si>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</si>
  <si>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</si>
  <si>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</si>
  <si>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</si>
  <si>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</si>
  <si>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</si>
  <si>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</si>
  <si>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</si>
  <si>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</si>
  <si>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</si>
  <si>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</si>
  <si>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</si>
  <si>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</si>
  <si>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</si>
  <si>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</si>
  <si>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</si>
  <si>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</si>
  <si>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</si>
  <si>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</si>
  <si>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</si>
  <si>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</si>
  <si>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</si>
  <si>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</si>
  <si>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</si>
  <si>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</si>
  <si>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</si>
  <si>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</si>
  <si>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</si>
  <si>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</si>
  <si>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</si>
  <si>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</si>
  <si>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</si>
  <si>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</si>
  <si>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</si>
  <si>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</si>
  <si>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</si>
  <si>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</si>
  <si>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</si>
  <si>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</si>
  <si>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</si>
  <si>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</si>
  <si>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</si>
  <si>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</si>
  <si>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</si>
  <si>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</si>
  <si>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</si>
  <si>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</si>
  <si>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</si>
  <si>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</si>
  <si>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</si>
  <si>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</si>
  <si>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</si>
  <si>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</si>
  <si>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</si>
  <si>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</si>
  <si>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</si>
  <si>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</si>
  <si>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</si>
  <si>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</si>
  <si>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</si>
  <si>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</si>
  <si>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</si>
  <si>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</si>
  <si>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</si>
  <si>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</si>
  <si>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</si>
  <si>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</si>
  <si>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</si>
  <si>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</si>
  <si>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</si>
  <si>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</si>
  <si>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</si>
  <si>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</si>
  <si>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</si>
  <si>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</si>
  <si>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</si>
  <si>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</si>
  <si>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</si>
  <si>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</si>
  <si>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</si>
  <si>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</si>
  <si>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</si>
  <si>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</si>
  <si>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</si>
  <si>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</si>
  <si>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</si>
  <si>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</si>
  <si>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</si>
  <si>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</si>
  <si>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</si>
  <si>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</si>
  <si>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</si>
  <si>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</si>
  <si>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</si>
  <si>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</si>
  <si>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</si>
  <si>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</si>
  <si>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</si>
  <si>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</si>
  <si>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</si>
  <si>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</si>
  <si>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</si>
  <si>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</si>
  <si>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</si>
  <si>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</si>
  <si>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</si>
  <si>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</si>
  <si>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</si>
  <si>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</si>
  <si>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</si>
  <si>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</si>
  <si>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</si>
  <si>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</si>
  <si>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</si>
  <si>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</si>
  <si>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</si>
  <si>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</si>
  <si>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</si>
  <si>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</si>
  <si>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</si>
  <si>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</si>
  <si>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</si>
  <si>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</si>
  <si>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</si>
  <si>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</si>
  <si>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</si>
  <si>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</si>
  <si>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</si>
  <si>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</si>
  <si>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</si>
  <si>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</si>
  <si>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</si>
  <si>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</si>
  <si>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</si>
  <si>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</si>
  <si>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</si>
  <si>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</si>
  <si>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</si>
  <si>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</si>
  <si>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</si>
  <si>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</si>
  <si>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</si>
  <si>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</si>
  <si>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</si>
  <si>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</si>
  <si>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</si>
  <si>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</si>
  <si>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</si>
  <si>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</si>
  <si>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</si>
  <si>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</si>
  <si>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</si>
  <si>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</si>
  <si>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</si>
  <si>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</si>
  <si>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</si>
  <si>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</si>
  <si>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</si>
  <si>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</si>
  <si>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</si>
  <si>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</si>
  <si>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</si>
  <si>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</si>
  <si>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</si>
  <si>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</si>
  <si>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</si>
  <si>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</si>
  <si>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</si>
  <si>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</si>
  <si>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</si>
  <si>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</si>
  <si>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</si>
  <si>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</si>
  <si>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</si>
  <si>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</si>
  <si>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</si>
  <si>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</si>
  <si>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</si>
  <si>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</si>
  <si>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</si>
  <si>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</si>
  <si>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</si>
  <si>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</si>
  <si>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</si>
  <si>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</si>
  <si>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</si>
  <si>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</si>
  <si>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</si>
  <si>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</si>
  <si>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</si>
  <si>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</si>
  <si>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</si>
  <si>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</si>
  <si>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</si>
  <si>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</si>
  <si>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</si>
  <si>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</si>
  <si>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</si>
  <si>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</si>
  <si>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</si>
  <si>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</si>
  <si>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</si>
  <si>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</si>
  <si>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</si>
  <si>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</si>
  <si>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</si>
  <si>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</si>
  <si>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</si>
  <si>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</si>
  <si>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</si>
  <si>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</si>
  <si>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</si>
  <si>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</si>
  <si>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</si>
  <si>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</si>
  <si>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</si>
  <si>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</si>
  <si>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</si>
  <si>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</si>
  <si>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</si>
  <si>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</si>
  <si>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</si>
  <si>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</si>
  <si>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</si>
  <si>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</si>
  <si>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</si>
  <si>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</si>
  <si>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</si>
  <si>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</si>
  <si>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</si>
  <si>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</si>
  <si>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</si>
  <si>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</si>
  <si>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</si>
  <si>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</si>
  <si>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</si>
  <si>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</si>
  <si>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</si>
  <si>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</si>
  <si>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</si>
  <si>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</si>
  <si>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</si>
  <si>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</si>
  <si>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</si>
  <si>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</si>
  <si>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</si>
  <si>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</si>
  <si>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</si>
  <si>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</si>
  <si>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</si>
  <si>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</si>
  <si>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</si>
  <si>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</si>
  <si>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</si>
  <si>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</si>
  <si>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</si>
  <si>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</si>
  <si>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</si>
  <si>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</si>
  <si>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</si>
  <si>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</si>
  <si>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</si>
  <si>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</si>
  <si>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</si>
  <si>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</si>
  <si>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</si>
  <si>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</si>
  <si>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</si>
  <si>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</si>
  <si>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</si>
  <si>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</si>
  <si>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</si>
  <si>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</si>
  <si>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</si>
  <si>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</si>
  <si>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</si>
  <si>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</si>
  <si>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</si>
  <si>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</si>
  <si>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</si>
  <si>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</si>
  <si>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</si>
  <si>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</si>
  <si>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</si>
  <si>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</si>
  <si>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</si>
  <si>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</si>
  <si>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</si>
  <si>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</si>
  <si>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</si>
  <si>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</si>
  <si>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</si>
  <si>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</si>
  <si>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</si>
  <si>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</si>
  <si>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</si>
  <si>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</si>
  <si>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</si>
  <si>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</si>
  <si>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</si>
  <si>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</si>
  <si>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</si>
  <si>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</si>
  <si>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</si>
  <si>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</si>
  <si>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</si>
  <si>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</si>
  <si>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</si>
  <si>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</si>
  <si>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</si>
  <si>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</si>
  <si>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</si>
  <si>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</si>
  <si>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</si>
  <si>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</si>
  <si>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</si>
  <si>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</si>
  <si>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</si>
  <si>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</si>
  <si>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</si>
  <si>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</si>
  <si>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</si>
  <si>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</si>
  <si>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</si>
  <si>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</si>
  <si>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</si>
  <si>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</si>
  <si>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</si>
  <si>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</si>
  <si>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</si>
  <si>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</si>
  <si>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</si>
  <si>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</si>
  <si>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</si>
  <si>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</si>
  <si>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</si>
  <si>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</si>
  <si>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</si>
  <si>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</si>
  <si>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</si>
  <si>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</si>
  <si>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</si>
  <si>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</si>
  <si>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</si>
  <si>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</si>
  <si>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</si>
  <si>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</si>
  <si>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</si>
  <si>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</si>
  <si>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</si>
  <si>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</si>
  <si>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</si>
  <si>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</si>
  <si>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</si>
  <si>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</si>
  <si>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</si>
  <si>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</si>
  <si>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</si>
  <si>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</si>
  <si>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</si>
  <si>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</si>
  <si>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</si>
  <si>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</si>
  <si>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</si>
  <si>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</si>
  <si>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</si>
  <si>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</si>
  <si>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</si>
  <si>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</si>
  <si>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</si>
  <si>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</si>
  <si>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</si>
  <si>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</si>
  <si>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</si>
  <si>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</si>
  <si>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</si>
  <si>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</si>
  <si>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</si>
  <si>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</si>
  <si>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</si>
  <si>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</si>
  <si>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</si>
  <si>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</si>
  <si>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</si>
  <si>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</si>
  <si>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</si>
  <si>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</si>
  <si>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</si>
  <si>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</si>
  <si>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</si>
  <si>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</si>
  <si>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</si>
  <si>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</si>
  <si>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</si>
  <si>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</si>
  <si>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</si>
  <si>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</si>
  <si>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</si>
  <si>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</si>
  <si>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</si>
  <si>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</si>
  <si>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</si>
  <si>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</si>
  <si>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</si>
  <si>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</si>
  <si>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</si>
  <si>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</si>
  <si>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</si>
  <si>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</si>
  <si>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</si>
  <si>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</si>
  <si>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</si>
  <si>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</si>
  <si>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</si>
  <si>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</si>
  <si>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</si>
  <si>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</si>
  <si>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</si>
  <si>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</si>
  <si>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</si>
  <si>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</si>
  <si>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</si>
  <si>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</si>
  <si>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</si>
  <si>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</si>
  <si>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</si>
  <si>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</si>
  <si>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</si>
  <si>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</si>
  <si>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</si>
  <si>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</si>
  <si>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</si>
  <si>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</si>
  <si>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</si>
  <si>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</si>
  <si>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</si>
  <si>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</si>
  <si>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</si>
  <si>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</si>
  <si>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</si>
  <si>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</si>
  <si>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</si>
  <si>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</si>
  <si>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</si>
  <si>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</si>
  <si>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</si>
  <si>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</si>
  <si>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</si>
  <si>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</si>
  <si>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</si>
  <si>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</si>
  <si>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</si>
  <si>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</si>
  <si>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</si>
  <si>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</si>
  <si>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</si>
  <si>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</si>
  <si>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</si>
  <si>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</si>
  <si>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</si>
  <si>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</si>
  <si>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</si>
  <si>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</si>
  <si>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</si>
  <si>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</si>
  <si>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</si>
  <si>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</si>
  <si>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</si>
  <si>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</si>
  <si>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</si>
  <si>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</si>
  <si>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</si>
  <si>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</si>
  <si>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</si>
  <si>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</si>
  <si>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</si>
  <si>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</si>
  <si>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</si>
  <si>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</si>
  <si>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</si>
  <si>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</si>
  <si>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</si>
  <si>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</si>
  <si>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</si>
  <si>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</si>
  <si>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</si>
  <si>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</si>
  <si>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</si>
  <si>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</si>
  <si>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</si>
  <si>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</si>
  <si>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</si>
  <si>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</si>
  <si>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</si>
  <si>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</si>
  <si>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</si>
  <si>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</si>
  <si>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</si>
  <si>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</si>
  <si>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</si>
  <si>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</si>
  <si>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</si>
  <si>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</si>
  <si>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</si>
  <si>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</si>
  <si>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</si>
  <si>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</si>
  <si>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</si>
  <si>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</si>
  <si>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</si>
  <si>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</si>
  <si>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</si>
  <si>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</si>
  <si>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</si>
  <si>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</si>
  <si>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</si>
  <si>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</si>
  <si>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</si>
  <si>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</si>
  <si>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</si>
  <si>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</si>
  <si>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</si>
  <si>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</si>
  <si>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</si>
  <si>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</si>
  <si>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</si>
  <si>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</si>
  <si>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</si>
  <si>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</si>
  <si>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</si>
  <si>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</si>
  <si>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</si>
  <si>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</si>
  <si>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</si>
  <si>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</si>
  <si>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</si>
  <si>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</si>
  <si>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</si>
  <si>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</si>
  <si>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</si>
  <si>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</si>
  <si>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</si>
  <si>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</si>
  <si>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</si>
  <si>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</si>
  <si>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</si>
  <si>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</si>
  <si>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</si>
  <si>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</si>
  <si>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</si>
  <si>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</si>
  <si>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</si>
  <si>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</si>
  <si>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</si>
  <si>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</si>
  <si>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</si>
  <si>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</si>
  <si>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</si>
  <si>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</si>
  <si>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</si>
  <si>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</si>
  <si>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</si>
  <si>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</si>
  <si>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</si>
  <si>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</si>
  <si>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</si>
  <si>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</si>
  <si>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</si>
  <si>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</si>
  <si>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</si>
  <si>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</si>
  <si>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</si>
  <si>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</si>
  <si>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</si>
  <si>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</si>
  <si>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</si>
  <si>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</si>
  <si>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</si>
  <si>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</si>
  <si>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</si>
  <si>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</si>
  <si>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</si>
  <si>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</si>
  <si>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</si>
  <si>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</si>
  <si>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</si>
  <si>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</si>
  <si>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</si>
  <si>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</si>
  <si>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</si>
  <si>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</si>
  <si>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</si>
  <si>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</si>
  <si>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</si>
  <si>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</si>
  <si>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</si>
  <si>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</si>
  <si>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</si>
  <si>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</si>
  <si>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</si>
  <si>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</si>
  <si>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</si>
  <si>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</si>
  <si>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</si>
  <si>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</si>
  <si>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</si>
  <si>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</si>
  <si>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</si>
  <si>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</si>
  <si>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</si>
  <si>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</si>
  <si>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</si>
  <si>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</si>
  <si>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</si>
  <si>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</si>
  <si>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</si>
  <si>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</si>
  <si>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</si>
  <si>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</si>
  <si>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</si>
  <si>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</si>
  <si>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</si>
  <si>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</si>
  <si>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</si>
  <si>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</si>
  <si>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</si>
  <si>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</si>
  <si>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</si>
  <si>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</si>
  <si>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</si>
  <si>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</si>
  <si>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</si>
  <si>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</si>
  <si>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</si>
  <si>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</si>
  <si>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</si>
  <si>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</si>
  <si>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</si>
  <si>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</si>
  <si>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</si>
  <si>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</si>
  <si>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</si>
  <si>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</si>
  <si>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</si>
  <si>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</si>
  <si>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</si>
  <si>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</si>
  <si>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</si>
  <si>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</si>
  <si>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</si>
  <si>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</si>
  <si>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</si>
  <si>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</si>
  <si>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</si>
  <si>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</si>
  <si>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</si>
  <si>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</si>
  <si>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</si>
  <si>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</si>
  <si>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</si>
  <si>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</si>
  <si>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</si>
  <si>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</si>
  <si>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</si>
  <si>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</si>
  <si>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</si>
  <si>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</si>
  <si>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</si>
  <si>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</si>
  <si>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</si>
  <si>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</si>
  <si>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</si>
  <si>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</si>
  <si>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</si>
  <si>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</si>
  <si>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</si>
  <si>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</si>
  <si>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</si>
  <si>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</si>
  <si>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</si>
  <si>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</si>
  <si>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</si>
  <si>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</si>
  <si>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</si>
  <si>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</si>
  <si>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</si>
  <si>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</si>
  <si>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</si>
  <si>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</si>
  <si>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</si>
  <si>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</si>
  <si>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</si>
  <si>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</si>
  <si>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</si>
  <si>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</si>
  <si>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</si>
  <si>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</si>
  <si>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</si>
  <si>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</si>
  <si>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</si>
  <si>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</si>
  <si>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</si>
  <si>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</si>
  <si>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</si>
  <si>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</si>
  <si>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</si>
  <si>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</si>
  <si>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</si>
  <si>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</si>
  <si>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</si>
  <si>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</si>
  <si>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</si>
  <si>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</si>
  <si>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</si>
  <si>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</si>
  <si>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</si>
  <si>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</si>
  <si>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</si>
  <si>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</si>
  <si>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</si>
  <si>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</si>
  <si>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</si>
  <si>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</si>
  <si>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</si>
  <si>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</si>
  <si>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</si>
  <si>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</si>
  <si>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</si>
  <si>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</si>
  <si>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</si>
  <si>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</si>
  <si>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</si>
  <si>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</si>
  <si>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</si>
  <si>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</si>
  <si>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</si>
  <si>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</si>
  <si>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</si>
  <si>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</si>
  <si>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</si>
  <si>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</si>
  <si>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</si>
  <si>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</si>
  <si>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</si>
  <si>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</si>
  <si>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</si>
  <si>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</si>
  <si>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</si>
  <si>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</si>
  <si>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</si>
  <si>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</si>
  <si>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</si>
  <si>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</si>
  <si>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</si>
  <si>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</si>
  <si>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</si>
  <si>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</si>
  <si>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</si>
  <si>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</si>
  <si>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</si>
  <si>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</si>
  <si>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</si>
  <si>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</si>
  <si>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</si>
  <si>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</si>
  <si>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</si>
  <si>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</si>
  <si>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</si>
  <si>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</si>
  <si>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</si>
  <si>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</si>
  <si>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</si>
  <si>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</si>
  <si>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</si>
  <si>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</si>
  <si>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</si>
  <si>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</si>
  <si>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</si>
  <si>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</si>
  <si>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</si>
  <si>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</si>
  <si>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</si>
  <si>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</si>
  <si>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</si>
  <si>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</si>
  <si>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</si>
  <si>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</si>
  <si>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</si>
  <si>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</si>
  <si>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</si>
  <si>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</si>
  <si>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</si>
  <si>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</si>
  <si>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</si>
  <si>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</si>
  <si>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</si>
  <si>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</si>
  <si>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</si>
  <si>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</si>
  <si>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</si>
  <si>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</si>
  <si>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</si>
  <si>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</si>
  <si>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</si>
  <si>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</si>
  <si>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</si>
  <si>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</si>
  <si>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</si>
  <si>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</si>
  <si>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</si>
  <si>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</si>
  <si>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</si>
  <si>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</si>
  <si>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</si>
  <si>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</si>
  <si>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</si>
  <si>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</si>
  <si>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</si>
  <si>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</si>
  <si>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</si>
  <si>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</si>
  <si>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</si>
  <si>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</si>
  <si>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</si>
  <si>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</si>
  <si>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</si>
  <si>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</si>
  <si>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</si>
  <si>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</si>
  <si>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</si>
  <si>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</si>
  <si>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</si>
  <si>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</si>
  <si>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</si>
  <si>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</si>
  <si>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</si>
  <si>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</si>
  <si>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</si>
  <si>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</si>
  <si>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</si>
  <si>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</si>
  <si>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</si>
  <si>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</si>
  <si>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</si>
  <si>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</si>
  <si>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</si>
  <si>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</si>
  <si>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</si>
  <si>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</si>
  <si>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</si>
  <si>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</si>
  <si>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</si>
  <si>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</si>
  <si>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</si>
  <si>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</si>
  <si>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</si>
  <si>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</si>
  <si>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</si>
  <si>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</si>
  <si>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</si>
  <si>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</si>
  <si>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</si>
  <si>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</si>
  <si>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</si>
  <si>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</si>
  <si>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</si>
  <si>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</si>
  <si>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</si>
  <si>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</si>
  <si>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</si>
  <si>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</si>
  <si>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</si>
  <si>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</si>
  <si>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</si>
  <si>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</si>
  <si>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</si>
  <si>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</si>
  <si>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</si>
  <si>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</si>
  <si>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</si>
  <si>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</si>
  <si>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</si>
  <si>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</si>
  <si>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</si>
  <si>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</si>
  <si>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</si>
  <si>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</si>
  <si>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</si>
  <si>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</si>
  <si>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</si>
  <si>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</si>
  <si>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</si>
  <si>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</si>
  <si>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</si>
  <si>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</si>
  <si>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</si>
  <si>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</si>
  <si>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</si>
  <si>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</si>
  <si>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</si>
  <si>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</si>
  <si>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</si>
  <si>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</si>
  <si>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</si>
  <si>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</si>
  <si>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</si>
  <si>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</si>
  <si>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</si>
  <si>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</si>
  <si>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</si>
  <si>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</si>
  <si>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</si>
  <si>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</si>
  <si>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</si>
  <si>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</si>
  <si>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</si>
  <si>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</si>
  <si>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</si>
  <si>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</si>
  <si>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</si>
  <si>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</si>
  <si>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</si>
  <si>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</si>
  <si>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</si>
  <si>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</si>
  <si>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</si>
  <si>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</si>
  <si>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</si>
  <si>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</si>
  <si>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</si>
  <si>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</si>
  <si>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</si>
  <si>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</si>
  <si>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</si>
  <si>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</si>
  <si>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</si>
  <si>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</si>
  <si>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</si>
  <si>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</si>
  <si>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</si>
  <si>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</si>
  <si>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</si>
  <si>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</si>
  <si>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</si>
  <si>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</si>
  <si>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</si>
  <si>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</si>
  <si>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</si>
  <si>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</si>
  <si>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</si>
  <si>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</si>
  <si>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</si>
  <si>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</si>
  <si>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</si>
  <si>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</si>
  <si>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</si>
  <si>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</si>
  <si>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</si>
  <si>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</si>
  <si>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</si>
  <si>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</si>
  <si>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</si>
  <si>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</si>
  <si>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</si>
  <si>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</si>
  <si>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</si>
  <si>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</si>
  <si>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</si>
  <si>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</si>
  <si>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</si>
  <si>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</si>
  <si>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</si>
  <si>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</si>
  <si>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</si>
  <si>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</si>
  <si>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</si>
  <si>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</si>
  <si>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</si>
  <si>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</si>
  <si>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</si>
  <si>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</si>
  <si>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</si>
  <si>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</si>
  <si>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</si>
  <si>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</si>
  <si>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</si>
  <si>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</si>
  <si>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</si>
  <si>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</si>
  <si>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</si>
  <si>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</si>
  <si>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</si>
  <si>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</si>
  <si>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</si>
  <si>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</si>
  <si>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</si>
  <si>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</si>
  <si>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</si>
  <si>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</si>
  <si>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</si>
  <si>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</si>
  <si>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</si>
  <si>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</si>
  <si>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</si>
  <si>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</si>
  <si>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</si>
  <si>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</si>
  <si>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</si>
  <si>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</si>
  <si>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</si>
  <si>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</si>
  <si>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</si>
  <si>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</si>
  <si>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</si>
  <si>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</si>
  <si>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</si>
  <si>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</si>
  <si>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</si>
  <si>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</si>
  <si>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</si>
  <si>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</si>
  <si>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</si>
  <si>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</si>
  <si>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</si>
  <si>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</si>
  <si>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</si>
  <si>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</si>
  <si>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</si>
  <si>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</si>
  <si>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</si>
  <si>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</si>
  <si>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</si>
  <si>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</si>
  <si>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</si>
  <si>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</si>
  <si>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</si>
  <si>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</si>
  <si>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</si>
  <si>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</si>
  <si>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</si>
  <si>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</si>
  <si>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</si>
  <si>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</si>
  <si>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</si>
  <si>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</si>
  <si>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</si>
  <si>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</si>
  <si>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</si>
  <si>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</si>
  <si>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</si>
  <si>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</si>
  <si>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</si>
  <si>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</si>
  <si>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</si>
  <si>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</si>
  <si>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</si>
  <si>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</si>
  <si>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</si>
  <si>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</si>
  <si>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</si>
  <si>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</si>
  <si>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</si>
  <si>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</si>
  <si>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</si>
  <si>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</si>
  <si>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</si>
  <si>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</si>
  <si>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</si>
  <si>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</si>
  <si>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</si>
  <si>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</si>
  <si>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</si>
  <si>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</si>
  <si>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</si>
  <si>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</si>
  <si>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</si>
  <si>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</si>
  <si>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</si>
  <si>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</si>
  <si>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</si>
  <si>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</si>
  <si>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</si>
  <si>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</si>
  <si>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</si>
  <si>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</si>
  <si>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</si>
  <si>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</si>
  <si>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</si>
  <si>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</si>
  <si>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</si>
  <si>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</si>
  <si>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</si>
  <si>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</si>
  <si>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</si>
  <si>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</si>
  <si>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</si>
  <si>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</si>
  <si>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</si>
  <si>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</si>
  <si>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</si>
  <si>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</si>
  <si>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</si>
  <si>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</si>
  <si>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</si>
  <si>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</si>
  <si>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</si>
  <si>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</si>
  <si>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</si>
  <si>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</si>
  <si>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</si>
  <si>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</si>
  <si>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</si>
  <si>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</si>
  <si>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</si>
  <si>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</si>
  <si>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</si>
  <si>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</si>
  <si>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</si>
  <si>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</si>
  <si>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</si>
  <si>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</si>
  <si>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</si>
  <si>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</si>
  <si>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</si>
  <si>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</si>
  <si>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</si>
  <si>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</si>
  <si>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</si>
  <si>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</si>
  <si>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</si>
  <si>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</si>
  <si>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</si>
  <si>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</si>
  <si>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</si>
  <si>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</si>
  <si>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</si>
  <si>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</si>
  <si>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</si>
  <si>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</si>
  <si>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</si>
  <si>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</si>
  <si>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</si>
  <si>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</si>
  <si>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</si>
  <si>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</si>
  <si>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</si>
  <si>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</si>
  <si>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</si>
  <si>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</si>
  <si>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</si>
  <si>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</si>
  <si>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</si>
  <si>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</si>
  <si>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</si>
  <si>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</si>
  <si>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</si>
  <si>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</si>
  <si>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</si>
  <si>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</si>
  <si>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</si>
  <si>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</si>
  <si>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</si>
  <si>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</si>
  <si>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</si>
  <si>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</si>
  <si>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</si>
  <si>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</si>
  <si>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</si>
  <si>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</si>
  <si>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</si>
  <si>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</si>
  <si>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</si>
  <si>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</si>
  <si>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</si>
  <si>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</si>
  <si>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</si>
  <si>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</si>
  <si>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</si>
  <si>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</si>
  <si>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</si>
  <si>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</si>
  <si>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</si>
  <si>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</si>
  <si>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</si>
  <si>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</si>
  <si>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</si>
  <si>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</si>
  <si>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</si>
  <si>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</si>
  <si>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</si>
  <si>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</si>
  <si>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</si>
  <si>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</si>
  <si>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</si>
  <si>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</si>
  <si>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</si>
  <si>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</si>
  <si>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</si>
  <si>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</si>
  <si>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</si>
  <si>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</si>
  <si>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</si>
  <si>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</si>
  <si>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</si>
  <si>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</si>
  <si>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</si>
  <si>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</si>
  <si>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</si>
  <si>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</si>
  <si>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</si>
  <si>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</si>
  <si>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</si>
  <si>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</si>
  <si>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</si>
  <si>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</si>
  <si>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</si>
  <si>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</si>
  <si>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</si>
  <si>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</si>
  <si>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</si>
  <si>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</si>
  <si>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</si>
  <si>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</si>
  <si>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</si>
  <si>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</si>
  <si>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</si>
  <si>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</si>
  <si>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</si>
  <si>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</si>
  <si>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</si>
  <si>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</si>
  <si>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</si>
  <si>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</si>
  <si>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</si>
  <si>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</si>
  <si>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</si>
  <si>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</si>
  <si>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</si>
  <si>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</si>
  <si>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</si>
  <si>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</si>
  <si>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</si>
  <si>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</si>
  <si>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</si>
  <si>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</si>
  <si>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</si>
  <si>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</si>
  <si>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</si>
  <si>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</si>
  <si>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</si>
  <si>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</si>
  <si>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</si>
  <si>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</si>
  <si>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</si>
  <si>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</si>
  <si>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</si>
  <si>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</si>
  <si>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</si>
  <si>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</si>
  <si>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</si>
  <si>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</si>
  <si>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</si>
  <si>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</si>
  <si>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</si>
  <si>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</si>
  <si>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</si>
  <si>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</si>
  <si>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</si>
  <si>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</si>
  <si>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</si>
  <si>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</si>
  <si>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</si>
  <si>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</si>
  <si>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</si>
  <si>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</si>
  <si>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</si>
  <si>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</si>
  <si>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</si>
  <si>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</si>
  <si>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</si>
  <si>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</si>
  <si>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</si>
  <si>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</si>
  <si>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</si>
  <si>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</si>
  <si>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</si>
  <si>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</si>
  <si>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</si>
  <si>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</si>
  <si>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</si>
  <si>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</si>
  <si>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</si>
  <si>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</si>
  <si>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</si>
  <si>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</si>
  <si>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</si>
  <si>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</si>
  <si>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</si>
  <si>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</si>
  <si>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</si>
  <si>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</si>
  <si>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</si>
  <si>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</si>
  <si>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</si>
  <si>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</si>
  <si>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</si>
  <si>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</si>
  <si>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</si>
  <si>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</si>
  <si>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</si>
  <si>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</si>
  <si>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</si>
  <si>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</si>
  <si>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</si>
  <si>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</si>
  <si>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</si>
  <si>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</si>
  <si>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</si>
  <si>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</si>
  <si>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</si>
  <si>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</si>
  <si>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</si>
  <si>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</si>
  <si>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</si>
  <si>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</si>
  <si>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</si>
  <si>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</si>
  <si>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</si>
  <si>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</si>
  <si>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</si>
  <si>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</si>
  <si>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</si>
  <si>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</si>
  <si>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</si>
  <si>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</si>
  <si>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</si>
  <si>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</si>
  <si>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</si>
  <si>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</si>
  <si>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</si>
  <si>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</si>
  <si>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</si>
  <si>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</si>
  <si>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</si>
  <si>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</si>
  <si>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</si>
  <si>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</si>
  <si>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</si>
  <si>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</si>
  <si>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</si>
  <si>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</si>
  <si>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</si>
  <si>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</si>
  <si>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</si>
  <si>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</si>
  <si>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</si>
  <si>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</si>
  <si>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</si>
  <si>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</si>
  <si>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</si>
  <si>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</si>
  <si>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</si>
  <si>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</si>
  <si>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</si>
  <si>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</si>
  <si>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</si>
  <si>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</si>
  <si>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</si>
  <si>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</si>
  <si>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</si>
  <si>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</si>
  <si>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</si>
  <si>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</si>
  <si>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</si>
  <si>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</si>
  <si>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</si>
  <si>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</si>
  <si>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</si>
  <si>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</si>
  <si>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</si>
  <si>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</si>
  <si>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</si>
  <si>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</si>
  <si>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</si>
  <si>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</si>
  <si>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</si>
  <si>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</si>
  <si>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</si>
  <si>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</si>
  <si>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</si>
  <si>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</si>
  <si>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</si>
  <si>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</si>
  <si>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</si>
  <si>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</si>
  <si>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</si>
  <si>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</si>
  <si>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</si>
  <si>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</si>
  <si>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</si>
  <si>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</si>
  <si>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</si>
  <si>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</si>
  <si>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</si>
  <si>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</si>
  <si>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</si>
  <si>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</si>
  <si>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</si>
  <si>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</si>
  <si>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</si>
  <si>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</si>
  <si>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</si>
  <si>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</si>
  <si>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</si>
  <si>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</si>
  <si>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</si>
  <si>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</si>
  <si>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</si>
  <si>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</si>
  <si>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</si>
  <si>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</si>
  <si>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</si>
  <si>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</si>
  <si>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</si>
  <si>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</si>
  <si>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</si>
  <si>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</si>
  <si>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</si>
  <si>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</si>
  <si>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</si>
  <si>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</si>
  <si>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</si>
  <si>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</si>
  <si>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</si>
  <si>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</si>
  <si>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</si>
  <si>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</si>
  <si>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</si>
  <si>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</si>
  <si>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</si>
  <si>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</si>
  <si>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</si>
  <si>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</si>
  <si>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</si>
  <si>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</si>
  <si>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</si>
  <si>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</si>
  <si>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</si>
  <si>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</si>
  <si>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</si>
  <si>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</si>
  <si>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</si>
  <si>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</si>
  <si>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</si>
  <si>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</si>
  <si>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</si>
  <si>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</si>
  <si>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</si>
  <si>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</si>
  <si>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</si>
  <si>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</si>
  <si>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</si>
  <si>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</si>
  <si>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</si>
  <si>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</si>
  <si>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</si>
  <si>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</si>
  <si>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</si>
  <si>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</si>
  <si>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</si>
  <si>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</si>
  <si>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</si>
  <si>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</si>
  <si>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</si>
  <si>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</si>
  <si>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</si>
  <si>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</si>
  <si>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</si>
  <si>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</si>
  <si>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</si>
  <si>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</si>
  <si>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</si>
  <si>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</si>
  <si>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</si>
  <si>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</si>
  <si>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</si>
  <si>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</si>
  <si>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</si>
  <si>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</si>
  <si>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</si>
  <si>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</si>
  <si>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</si>
  <si>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</si>
  <si>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</si>
  <si>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</si>
  <si>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</si>
  <si>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</si>
  <si>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</si>
  <si>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</si>
  <si>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</si>
  <si>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</si>
  <si>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</si>
  <si>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</si>
  <si>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</si>
  <si>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</si>
  <si>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</si>
  <si>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</si>
  <si>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</si>
  <si>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</si>
  <si>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</si>
  <si>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</si>
  <si>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</si>
  <si>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</si>
  <si>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</si>
  <si>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</si>
  <si>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</si>
  <si>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</si>
  <si>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</si>
  <si>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</si>
  <si>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</si>
  <si>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</si>
  <si>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</si>
  <si>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</si>
  <si>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</si>
  <si>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</si>
  <si>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</si>
  <si>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</si>
  <si>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</si>
  <si>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</si>
  <si>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</si>
  <si>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</si>
  <si>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</si>
  <si>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</si>
  <si>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</si>
  <si>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</si>
  <si>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</si>
  <si>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</si>
  <si>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</si>
  <si>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</si>
  <si>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</si>
  <si>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</si>
  <si>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</si>
  <si>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</si>
  <si>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</si>
  <si>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</si>
  <si>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</si>
  <si>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</si>
  <si>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</si>
  <si>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</si>
  <si>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</si>
  <si>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</si>
  <si>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</si>
  <si>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</si>
  <si>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</si>
  <si>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</si>
  <si>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</si>
  <si>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</si>
  <si>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</si>
  <si>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</si>
  <si>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</si>
  <si>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</si>
  <si>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</si>
  <si>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</si>
  <si>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</si>
  <si>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</si>
  <si>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</si>
  <si>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</si>
  <si>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</si>
  <si>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</si>
  <si>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</si>
  <si>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</si>
  <si>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</si>
  <si>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</si>
  <si>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</si>
  <si>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</si>
  <si>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</si>
  <si>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</si>
  <si>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</si>
  <si>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</si>
  <si>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</si>
  <si>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</si>
  <si>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</si>
  <si>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</si>
  <si>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</si>
  <si>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</si>
  <si>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</si>
  <si>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</si>
  <si>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</si>
  <si>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</si>
  <si>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</si>
  <si>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</si>
  <si>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</si>
  <si>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</si>
  <si>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</si>
  <si>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</si>
  <si>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</si>
  <si>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</si>
  <si>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</si>
  <si>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</si>
  <si>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</si>
  <si>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</si>
  <si>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</si>
  <si>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</si>
  <si>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</si>
  <si>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</si>
  <si>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</si>
  <si>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</si>
  <si>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</si>
  <si>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</si>
  <si>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</si>
  <si>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</si>
  <si>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</si>
  <si>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</si>
  <si>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</si>
  <si>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</si>
  <si>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</si>
  <si>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</si>
  <si>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</si>
  <si>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</si>
  <si>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</si>
  <si>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</si>
  <si>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</si>
  <si>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</si>
  <si>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</si>
  <si>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</si>
  <si>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</si>
  <si>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</si>
  <si>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</si>
  <si>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</si>
  <si>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</si>
  <si>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</si>
  <si>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</si>
  <si>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</si>
  <si>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</si>
  <si>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</si>
  <si>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</si>
  <si>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</si>
  <si>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</si>
  <si>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</si>
  <si>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</si>
  <si>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</si>
  <si>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</si>
  <si>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</si>
  <si>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</si>
  <si>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</si>
  <si>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</si>
  <si>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</si>
  <si>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</si>
  <si>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</si>
  <si>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</si>
  <si>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</si>
  <si>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</si>
  <si>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</si>
  <si>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</si>
  <si>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</si>
  <si>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</si>
  <si>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</si>
  <si>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</si>
  <si>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</si>
  <si>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</si>
  <si>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</si>
  <si>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</si>
  <si>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</si>
  <si>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</si>
  <si>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</si>
  <si>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</si>
  <si>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</si>
  <si>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</si>
  <si>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</si>
  <si>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</si>
  <si>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</si>
  <si>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</si>
  <si>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</si>
  <si>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</si>
  <si>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</si>
  <si>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</si>
  <si>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</si>
  <si>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</si>
  <si>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</si>
  <si>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</si>
  <si>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</si>
  <si>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</si>
  <si>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</si>
  <si>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</si>
  <si>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</si>
  <si>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</si>
  <si>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</si>
  <si>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</si>
  <si>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</si>
  <si>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</si>
  <si>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</si>
  <si>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</si>
  <si>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</si>
  <si>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</si>
  <si>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</si>
  <si>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</si>
  <si>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</si>
  <si>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</si>
  <si>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</si>
  <si>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</si>
  <si>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</si>
  <si>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</si>
  <si>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</si>
  <si>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</si>
  <si>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</si>
  <si>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</si>
  <si>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</si>
  <si>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</si>
  <si>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</si>
  <si>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</si>
  <si>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</si>
  <si>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</si>
  <si>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</si>
  <si>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</si>
  <si>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</si>
  <si>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</si>
  <si>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</si>
  <si>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</si>
  <si>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</si>
  <si>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</si>
  <si>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</si>
  <si>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</si>
  <si>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</si>
  <si>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</si>
  <si>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</si>
  <si>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</si>
  <si>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</si>
  <si>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</si>
  <si>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</si>
  <si>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</si>
  <si>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</si>
  <si>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</si>
  <si>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</si>
  <si>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</si>
  <si>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</si>
  <si>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</si>
  <si>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</si>
  <si>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</si>
  <si>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</si>
  <si>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</si>
  <si>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</si>
  <si>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</si>
  <si>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</si>
  <si>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</si>
  <si>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</si>
  <si>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</si>
  <si>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</si>
  <si>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</si>
  <si>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</si>
  <si>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</si>
  <si>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</si>
  <si>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</si>
  <si>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</si>
  <si>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</si>
  <si>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</si>
  <si>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</si>
  <si>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</si>
  <si>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</si>
  <si>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</si>
  <si>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</si>
  <si>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</si>
  <si>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</si>
  <si>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</si>
  <si>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</si>
  <si>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</si>
  <si>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</si>
  <si>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</si>
  <si>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</si>
  <si>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</si>
  <si>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</si>
  <si>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</si>
  <si>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</si>
  <si>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</si>
  <si>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</si>
  <si>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</si>
  <si>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</si>
  <si>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</si>
  <si>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</si>
  <si>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</si>
  <si>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</si>
  <si>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</si>
  <si>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</si>
  <si>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</si>
  <si>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</si>
  <si>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</si>
  <si>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</si>
  <si>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</si>
  <si>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</si>
  <si>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</si>
  <si>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</si>
  <si>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</si>
  <si>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</si>
  <si>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</si>
  <si>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</si>
  <si>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</si>
  <si>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</si>
  <si>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</si>
  <si>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</si>
  <si>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</si>
  <si>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</si>
  <si>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</si>
  <si>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</si>
  <si>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</si>
  <si>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</si>
  <si>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</si>
  <si>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</si>
  <si>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</si>
  <si>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</si>
  <si>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</si>
  <si>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</si>
  <si>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</si>
  <si>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</si>
  <si>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</si>
  <si>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</si>
  <si>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</si>
  <si>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</si>
  <si>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</si>
  <si>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</si>
  <si>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</si>
  <si>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</si>
  <si>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</si>
  <si>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</si>
  <si>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</si>
  <si>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</si>
  <si>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</si>
  <si>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</si>
  <si>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</si>
  <si>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</si>
  <si>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</si>
  <si>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</si>
  <si>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</si>
  <si>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</si>
  <si>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</si>
  <si>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</si>
  <si>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</si>
  <si>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</si>
  <si>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</si>
  <si>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</si>
  <si>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</si>
  <si>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</si>
  <si>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</si>
  <si>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</si>
  <si>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</si>
  <si>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</si>
  <si>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</si>
  <si>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</si>
  <si>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</si>
  <si>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</si>
  <si>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</si>
  <si>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</si>
  <si>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</si>
  <si>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</si>
  <si>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</si>
  <si>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</si>
  <si>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</si>
  <si>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</si>
  <si>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</si>
  <si>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</si>
  <si>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</si>
  <si>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</si>
  <si>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</si>
  <si>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</si>
  <si>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</si>
  <si>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</si>
  <si>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</si>
  <si>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</si>
  <si>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</si>
  <si>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</si>
  <si>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</si>
  <si>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</si>
  <si>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</si>
  <si>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</si>
  <si>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</si>
  <si>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</si>
  <si>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</si>
  <si>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</si>
  <si>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</si>
  <si>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</si>
  <si>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</si>
  <si>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</si>
  <si>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</si>
  <si>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</si>
  <si>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</si>
  <si>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</si>
  <si>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</si>
  <si>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</si>
  <si>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</si>
  <si>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</si>
  <si>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</si>
  <si>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</si>
  <si>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</si>
  <si>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</si>
  <si>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</si>
  <si>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</si>
  <si>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</si>
  <si>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</si>
  <si>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</si>
  <si>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</si>
  <si>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</si>
  <si>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</si>
  <si>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</si>
  <si>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</si>
  <si>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</si>
  <si>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</si>
  <si>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</si>
  <si>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</si>
  <si>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</si>
  <si>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</si>
  <si>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</si>
  <si>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</si>
  <si>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</si>
  <si>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</si>
  <si>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</si>
  <si>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</si>
  <si>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</si>
  <si>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</si>
  <si>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</si>
  <si>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</si>
  <si>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</si>
  <si>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</si>
  <si>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</si>
  <si>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</si>
  <si>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</si>
  <si>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</si>
  <si>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</si>
  <si>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</si>
  <si>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</si>
  <si>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</si>
  <si>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</si>
  <si>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</si>
  <si>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</si>
  <si>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</si>
  <si>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</si>
  <si>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</si>
  <si>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</si>
  <si>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</si>
  <si>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</si>
  <si>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</si>
  <si>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</si>
  <si>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</si>
  <si>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</si>
  <si>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</si>
  <si>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</si>
  <si>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</si>
  <si>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</si>
  <si>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</si>
  <si>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</si>
  <si>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</si>
  <si>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</si>
  <si>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</si>
  <si>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</si>
  <si>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</si>
  <si>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</si>
  <si>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</si>
  <si>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</si>
  <si>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</si>
  <si>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</si>
  <si>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</si>
  <si>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</si>
  <si>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</si>
  <si>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</si>
  <si>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</si>
  <si>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</si>
  <si>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</si>
  <si>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</si>
  <si>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</si>
  <si>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</si>
  <si>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</si>
  <si>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</si>
  <si>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</si>
  <si>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</si>
  <si>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</si>
  <si>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</si>
  <si>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</si>
  <si>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</si>
  <si>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</si>
  <si>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</si>
  <si>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</si>
  <si>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</si>
  <si>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</si>
  <si>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</si>
  <si>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</si>
  <si>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</si>
  <si>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</si>
  <si>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</si>
  <si>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</si>
  <si>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</si>
  <si>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</si>
  <si>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</si>
  <si>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</si>
  <si>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</si>
  <si>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</si>
  <si>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</si>
  <si>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</si>
  <si>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</si>
  <si>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</si>
  <si>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</si>
  <si>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</si>
  <si>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</si>
  <si>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</si>
  <si>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</si>
  <si>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</si>
  <si>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</si>
  <si>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</si>
  <si>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</si>
  <si>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</si>
  <si>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</si>
  <si>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</si>
  <si>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</si>
  <si>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</si>
  <si>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</si>
  <si>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</si>
  <si>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</si>
  <si>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</si>
  <si>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</si>
  <si>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</si>
  <si>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</si>
  <si>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</si>
  <si>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</si>
  <si>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</si>
  <si>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</si>
  <si>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</si>
  <si>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</si>
  <si>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</si>
  <si>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</si>
  <si>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</si>
  <si>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</si>
  <si>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</si>
  <si>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</si>
  <si>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</si>
  <si>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</si>
  <si>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</si>
  <si>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</si>
  <si>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</si>
  <si>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</si>
  <si>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</si>
  <si>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</si>
  <si>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</si>
  <si>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</si>
  <si>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</si>
  <si>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</si>
  <si>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</si>
  <si>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</si>
  <si>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</si>
  <si>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</si>
  <si>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</si>
  <si>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</si>
  <si>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</si>
  <si>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</si>
  <si>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</si>
  <si>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</si>
  <si>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</si>
  <si>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</si>
  <si>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</si>
  <si>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</si>
  <si>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</si>
  <si>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</si>
  <si>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</si>
  <si>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</si>
  <si>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</si>
  <si>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</si>
  <si>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</si>
  <si>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</si>
  <si>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</si>
  <si>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</si>
  <si>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</si>
  <si>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</si>
  <si>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</si>
  <si>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</si>
  <si>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</si>
  <si>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</si>
  <si>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</si>
  <si>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</si>
  <si>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</si>
  <si>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</si>
  <si>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</si>
  <si>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</si>
  <si>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</si>
  <si>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</si>
  <si>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</si>
  <si>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</si>
  <si>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</si>
  <si>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</si>
  <si>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</si>
  <si>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</si>
  <si>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</si>
  <si>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</si>
  <si>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</si>
  <si>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</si>
  <si>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</si>
  <si>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</si>
  <si>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</si>
  <si>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</si>
  <si>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</si>
  <si>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</si>
  <si>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</si>
  <si>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</si>
  <si>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</si>
  <si>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</si>
  <si>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</si>
  <si>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</si>
  <si>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</si>
  <si>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</si>
  <si>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</si>
  <si>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</si>
  <si>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</si>
  <si>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</si>
  <si>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</si>
  <si>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</si>
  <si>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</si>
  <si>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</si>
  <si>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</si>
  <si>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</si>
  <si>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</si>
  <si>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</si>
  <si>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</si>
  <si>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</si>
  <si>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</si>
  <si>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</si>
  <si>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</si>
  <si>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</si>
  <si>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</si>
  <si>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</si>
  <si>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</si>
  <si>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</si>
  <si>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</si>
  <si>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</si>
  <si>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</si>
  <si>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</si>
  <si>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</si>
  <si>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</si>
  <si>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</si>
  <si>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</si>
  <si>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</si>
  <si>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</si>
  <si>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</si>
  <si>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</si>
  <si>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</si>
  <si>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</si>
  <si>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</si>
  <si>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</si>
  <si>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</si>
  <si>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</si>
  <si>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</si>
  <si>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</si>
  <si>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</si>
  <si>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</si>
  <si>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</si>
  <si>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</si>
  <si>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</si>
  <si>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</si>
  <si>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</si>
  <si>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</si>
  <si>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</si>
  <si>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</si>
  <si>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</si>
  <si>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</si>
  <si>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</si>
  <si>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</si>
  <si>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</si>
  <si>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</si>
  <si>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</si>
  <si>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</si>
  <si>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</si>
  <si>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</si>
  <si>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</si>
  <si>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</si>
  <si>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</si>
  <si>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</si>
  <si>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</si>
  <si>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</si>
  <si>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</si>
  <si>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</si>
  <si>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</si>
  <si>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</si>
  <si>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</si>
  <si>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</si>
  <si>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</si>
  <si>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</si>
  <si>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</si>
  <si>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</si>
  <si>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</si>
  <si>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</si>
  <si>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</si>
  <si>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</si>
  <si>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</si>
  <si>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</si>
  <si>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</si>
  <si>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</si>
  <si>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</si>
  <si>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</si>
  <si>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</si>
  <si>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</si>
  <si>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</si>
  <si>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</si>
  <si>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</si>
  <si>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</si>
  <si>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</si>
  <si>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</si>
  <si>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</si>
  <si>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</si>
  <si>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</si>
  <si>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</si>
  <si>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</si>
  <si>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</si>
  <si>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</si>
  <si>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</si>
  <si>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</si>
  <si>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</si>
  <si>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</si>
  <si>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</si>
  <si>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</si>
  <si>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</si>
  <si>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</si>
  <si>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</si>
  <si>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</si>
  <si>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</si>
  <si>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</si>
  <si>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</si>
  <si>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</si>
  <si>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</si>
  <si>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</si>
  <si>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</si>
  <si>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</si>
  <si>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</si>
  <si>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</si>
  <si>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</si>
  <si>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</si>
  <si>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</si>
  <si>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</si>
  <si>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</si>
  <si>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</si>
  <si>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</si>
  <si>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</si>
  <si>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</si>
  <si>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</si>
  <si>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</si>
  <si>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</si>
  <si>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</si>
  <si>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</si>
  <si>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</si>
  <si>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</si>
  <si>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</si>
  <si>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</si>
  <si>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</si>
  <si>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</si>
  <si>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</si>
  <si>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</si>
  <si>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</si>
  <si>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</si>
  <si>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</si>
  <si>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</si>
  <si>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</si>
  <si>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</si>
  <si>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</si>
  <si>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</si>
  <si>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</si>
  <si>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</si>
  <si>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</si>
  <si>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</si>
  <si>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</si>
  <si>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</si>
  <si>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</si>
  <si>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</si>
  <si>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</si>
  <si>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</si>
  <si>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</si>
  <si>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</si>
  <si>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</si>
  <si>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</si>
  <si>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</si>
  <si>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</si>
  <si>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</si>
  <si>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</si>
  <si>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</si>
  <si>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</si>
  <si>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</si>
  <si>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</si>
  <si>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</si>
  <si>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</si>
  <si>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</si>
  <si>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</si>
  <si>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</si>
  <si>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</si>
  <si>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</si>
  <si>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</si>
  <si>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</si>
  <si>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</si>
  <si>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</si>
  <si>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</si>
  <si>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</si>
  <si>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</si>
  <si>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</si>
  <si>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</si>
  <si>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</si>
  <si>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</si>
  <si>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</si>
  <si>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</si>
  <si>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</si>
  <si>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</si>
  <si>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</si>
  <si>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</si>
  <si>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</si>
  <si>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</si>
  <si>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</si>
  <si>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</si>
  <si>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</si>
  <si>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</si>
  <si>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</si>
  <si>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</si>
  <si>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</si>
  <si>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</si>
  <si>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</si>
  <si>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</si>
  <si>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</si>
  <si>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</si>
  <si>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</si>
  <si>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</si>
  <si>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</si>
  <si>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</si>
  <si>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</si>
  <si>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</si>
  <si>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</si>
  <si>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</si>
  <si>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</si>
  <si>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</si>
  <si>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</si>
  <si>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</si>
  <si>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</si>
  <si>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</si>
  <si>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</si>
  <si>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</si>
  <si>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</si>
  <si>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</si>
  <si>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</si>
  <si>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</si>
  <si>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</si>
  <si>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</si>
  <si>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</si>
  <si>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</si>
  <si>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</si>
  <si>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</si>
  <si>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</si>
  <si>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</si>
  <si>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</si>
  <si>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</si>
  <si>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</si>
  <si>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</si>
  <si>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</si>
  <si>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</si>
  <si>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</si>
  <si>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</si>
  <si>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</si>
  <si>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</si>
  <si>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</si>
  <si>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</si>
  <si>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</si>
  <si>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</si>
  <si>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</si>
  <si>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</si>
  <si>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</si>
  <si>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</si>
  <si>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</si>
  <si>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</si>
  <si>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</si>
  <si>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</si>
  <si>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</si>
  <si>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</si>
  <si>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</si>
  <si>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</si>
  <si>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</si>
  <si>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</si>
  <si>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</si>
  <si>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</si>
  <si>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</si>
  <si>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</si>
  <si>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</si>
  <si>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</si>
  <si>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</si>
  <si>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</si>
  <si>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</si>
  <si>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</si>
  <si>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</si>
  <si>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</si>
  <si>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</si>
  <si>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</si>
  <si>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</si>
  <si>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</si>
  <si>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</si>
  <si>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</si>
  <si>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</si>
  <si>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</si>
  <si>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</si>
  <si>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</si>
  <si>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</si>
  <si>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</si>
  <si>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</si>
  <si>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</si>
  <si>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</si>
  <si>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</si>
  <si>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</si>
  <si>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</si>
  <si>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</si>
  <si>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</si>
  <si>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</si>
  <si>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</si>
  <si>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</si>
  <si>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</si>
  <si>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</si>
  <si>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</si>
  <si>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</si>
  <si>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</si>
  <si>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</si>
  <si>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</si>
  <si>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</si>
  <si>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</si>
  <si>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</si>
  <si>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</si>
  <si>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</si>
  <si>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</si>
  <si>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</si>
  <si>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</si>
  <si>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</si>
  <si>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</si>
  <si>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</si>
  <si>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</si>
  <si>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</si>
  <si>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</si>
  <si>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</si>
  <si>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</si>
  <si>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</si>
  <si>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</si>
  <si>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</si>
  <si>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</si>
  <si>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</si>
  <si>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</si>
  <si>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</si>
  <si>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</si>
  <si>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</si>
  <si>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</si>
  <si>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</si>
  <si>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</si>
  <si>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</si>
  <si>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</si>
  <si>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</si>
  <si>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</si>
  <si>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</si>
  <si>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</si>
  <si>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</si>
  <si>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</si>
  <si>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</si>
  <si>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</si>
  <si>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</si>
  <si>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</si>
  <si>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</si>
  <si>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</si>
  <si>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</si>
  <si>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</si>
  <si>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</si>
  <si>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</si>
  <si>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</si>
  <si>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</si>
  <si>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</si>
  <si>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</si>
  <si>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</si>
  <si>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</si>
  <si>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</si>
  <si>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</si>
  <si>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</si>
  <si>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</si>
  <si>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</si>
  <si>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</si>
  <si>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</si>
  <si>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</si>
  <si>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</si>
  <si>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</si>
  <si>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</si>
  <si>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</si>
  <si>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</si>
  <si>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</si>
  <si>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</si>
  <si>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</si>
  <si>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</si>
  <si>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</si>
  <si>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</si>
  <si>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</si>
  <si>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</si>
  <si>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</si>
  <si>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</si>
  <si>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</si>
  <si>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</si>
  <si>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</si>
  <si>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</si>
  <si>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</si>
  <si>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</si>
  <si>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</si>
  <si>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</si>
  <si>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</si>
  <si>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</si>
  <si>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</si>
  <si>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</si>
  <si>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</si>
  <si>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</si>
  <si>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</si>
  <si>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</si>
  <si>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</si>
  <si>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</si>
  <si>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</si>
  <si>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</si>
  <si>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</si>
  <si>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</si>
  <si>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</si>
  <si>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</si>
  <si>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</si>
  <si>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</si>
  <si>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</si>
  <si>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</si>
  <si>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</si>
  <si>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</si>
  <si>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</si>
  <si>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</si>
  <si>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</si>
  <si>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</si>
  <si>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</si>
  <si>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</si>
  <si>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</si>
  <si>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</si>
  <si>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</si>
  <si>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</si>
  <si>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</si>
  <si>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</si>
  <si>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</si>
  <si>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</si>
  <si>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</si>
  <si>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</si>
  <si>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</si>
  <si>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</si>
  <si>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</si>
  <si>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</si>
  <si>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</si>
  <si>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</si>
  <si>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</si>
  <si>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</si>
  <si>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</si>
  <si>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</si>
  <si>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</si>
  <si>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</si>
  <si>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</si>
  <si>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</si>
  <si>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</si>
  <si>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</si>
  <si>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</si>
  <si>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</si>
  <si>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</si>
  <si>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</si>
  <si>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</si>
  <si>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</si>
  <si>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</si>
  <si>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</si>
  <si>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</si>
  <si>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</si>
  <si>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</si>
  <si>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</si>
  <si>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</si>
  <si>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</si>
  <si>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</si>
  <si>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</si>
  <si>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</si>
  <si>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</si>
  <si>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</si>
  <si>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</si>
  <si>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</si>
  <si>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</si>
  <si>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</si>
  <si>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</si>
  <si>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</si>
  <si>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</si>
  <si>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</si>
  <si>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</si>
  <si>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</si>
  <si>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</si>
  <si>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</si>
  <si>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</si>
  <si>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</si>
  <si>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</si>
  <si>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</si>
  <si>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</si>
  <si>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</si>
  <si>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</si>
  <si>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</si>
  <si>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</si>
  <si>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</si>
  <si>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</si>
  <si>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</si>
  <si>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</si>
  <si>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</si>
  <si>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</si>
  <si>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</si>
  <si>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</si>
  <si>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</si>
  <si>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</si>
  <si>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</si>
  <si>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</si>
  <si>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</si>
  <si>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</si>
  <si>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</si>
  <si>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</si>
  <si>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</si>
  <si>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</si>
  <si>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</si>
  <si>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</si>
  <si>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</si>
  <si>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</si>
  <si>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</si>
  <si>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</si>
  <si>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</si>
  <si>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</si>
  <si>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</si>
  <si>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</si>
  <si>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</si>
  <si>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</si>
  <si>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</si>
  <si>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</si>
  <si>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</si>
  <si>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</si>
  <si>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</si>
  <si>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</si>
  <si>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</si>
  <si>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</si>
  <si>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</si>
  <si>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</si>
  <si>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</si>
  <si>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</si>
  <si>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</si>
  <si>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</si>
  <si>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</si>
  <si>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</si>
  <si>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</si>
  <si>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</si>
  <si>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</si>
  <si>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</si>
  <si>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</si>
  <si>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</si>
  <si>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</si>
  <si>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</si>
  <si>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</si>
  <si>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</si>
  <si>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</si>
  <si>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</si>
  <si>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</si>
  <si>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</si>
  <si>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</si>
  <si>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</si>
  <si>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</si>
  <si>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</si>
  <si>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</si>
  <si>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</si>
  <si>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</si>
  <si>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</si>
  <si>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</si>
  <si>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</si>
  <si>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</si>
  <si>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</si>
  <si>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</si>
  <si>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</si>
  <si>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</si>
  <si>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</si>
  <si>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</si>
  <si>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</si>
  <si>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</si>
  <si>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</si>
  <si>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</si>
  <si>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</si>
  <si>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</si>
  <si>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</si>
  <si>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</si>
  <si>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</si>
  <si>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</si>
  <si>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</si>
  <si>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</si>
  <si>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</si>
  <si>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</si>
  <si>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</si>
  <si>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</si>
  <si>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</si>
  <si>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</si>
  <si>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</si>
  <si>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</si>
  <si>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</si>
  <si>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</si>
  <si>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</si>
  <si>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</si>
  <si>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</si>
  <si>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</si>
  <si>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</si>
  <si>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</si>
  <si>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</si>
  <si>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</si>
  <si>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</si>
  <si>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</si>
  <si>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</si>
  <si>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</si>
  <si>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</si>
  <si>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</si>
  <si>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</si>
  <si>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</si>
  <si>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</si>
  <si>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</si>
  <si>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</si>
  <si>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</si>
  <si>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</si>
  <si>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</si>
  <si>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</si>
  <si>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</si>
  <si>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</si>
  <si>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</si>
  <si>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</si>
  <si>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</si>
  <si>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</si>
  <si>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</si>
  <si>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</si>
  <si>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</si>
  <si>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</si>
  <si>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</si>
  <si>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</si>
  <si>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</si>
  <si>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</si>
  <si>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</si>
  <si>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</si>
  <si>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</si>
  <si>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</si>
  <si>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</si>
  <si>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</si>
  <si>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</si>
  <si>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</si>
  <si>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</si>
  <si>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</si>
  <si>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</si>
  <si>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</si>
  <si>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</si>
  <si>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</si>
  <si>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</si>
  <si>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</si>
  <si>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</si>
  <si>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</si>
  <si>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</si>
  <si>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</si>
  <si>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</si>
  <si>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</si>
  <si>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</si>
  <si>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</si>
  <si>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</si>
  <si>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</si>
  <si>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</si>
  <si>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</si>
  <si>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</si>
  <si>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</si>
  <si>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</si>
  <si>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</si>
  <si>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</si>
  <si>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</si>
  <si>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</si>
  <si>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</si>
  <si>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</si>
  <si>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</si>
  <si>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</si>
  <si>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</si>
  <si>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</si>
  <si>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</si>
  <si>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</si>
  <si>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</si>
  <si>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</si>
  <si>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</si>
  <si>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</si>
  <si>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</si>
  <si>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</si>
  <si>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</si>
  <si>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</si>
  <si>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</si>
  <si>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</si>
  <si>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</si>
  <si>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</si>
  <si>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</si>
  <si>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</si>
  <si>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</si>
  <si>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</si>
  <si>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</si>
  <si>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</si>
  <si>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</si>
  <si>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</si>
  <si>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</si>
  <si>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</si>
  <si>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</si>
  <si>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</si>
  <si>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</si>
  <si>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</si>
  <si>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</si>
  <si>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</si>
  <si>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</si>
  <si>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</si>
  <si>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</si>
  <si>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</si>
  <si>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</si>
  <si>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</si>
  <si>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</si>
  <si>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</si>
  <si>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</si>
  <si>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</si>
  <si>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</si>
  <si>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</si>
  <si>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</si>
  <si>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</si>
  <si>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</si>
  <si>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</si>
  <si>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</si>
  <si>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</si>
  <si>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</si>
  <si>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</si>
  <si>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</si>
  <si>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</si>
  <si>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</si>
  <si>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</si>
  <si>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</si>
  <si>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</si>
  <si>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</si>
  <si>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</si>
  <si>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</si>
  <si>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</si>
  <si>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</si>
  <si>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</si>
  <si>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</si>
  <si>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</si>
  <si>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</si>
  <si>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</si>
  <si>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</si>
  <si>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</si>
  <si>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</si>
  <si>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</si>
  <si>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</si>
  <si>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</si>
  <si>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</si>
  <si>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</si>
  <si>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</si>
  <si>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</si>
  <si>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</si>
  <si>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</si>
  <si>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</si>
  <si>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</si>
  <si>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</si>
  <si>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</si>
  <si>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</si>
  <si>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</si>
  <si>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</si>
  <si>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</si>
  <si>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</si>
  <si>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</si>
  <si>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</si>
  <si>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</si>
  <si>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</si>
  <si>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</si>
  <si>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</si>
  <si>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</si>
  <si>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</si>
  <si>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</si>
  <si>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</si>
  <si>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</si>
  <si>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</si>
  <si>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</si>
  <si>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</si>
  <si>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</si>
  <si>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</si>
  <si>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</si>
  <si>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</si>
  <si>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</si>
  <si>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</si>
  <si>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</si>
  <si>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</si>
  <si>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</si>
  <si>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</si>
  <si>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</si>
  <si>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</si>
  <si>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</si>
  <si>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</si>
  <si>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</si>
  <si>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</si>
  <si>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</si>
  <si>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</si>
  <si>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</si>
  <si>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</si>
  <si>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</si>
  <si>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</si>
  <si>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</si>
  <si>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</si>
  <si>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</si>
  <si>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</si>
  <si>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</si>
  <si>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</si>
  <si>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</si>
  <si>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</si>
  <si>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</si>
  <si>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</si>
  <si>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</si>
  <si>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</si>
  <si>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</si>
  <si>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</si>
  <si>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</si>
  <si>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</si>
  <si>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</si>
  <si>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</si>
  <si>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</si>
  <si>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</si>
  <si>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</si>
  <si>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</si>
  <si>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</si>
  <si>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</si>
  <si>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</si>
  <si>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</si>
  <si>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</si>
  <si>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</si>
  <si>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</si>
  <si>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</si>
  <si>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</si>
  <si>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</si>
  <si>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</si>
  <si>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</si>
  <si>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</si>
  <si>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</si>
  <si>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</si>
  <si>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</si>
  <si>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</si>
  <si>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</si>
  <si>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</si>
  <si>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</si>
  <si>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</si>
  <si>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</si>
  <si>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</si>
  <si>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</si>
  <si>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</si>
  <si>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</si>
  <si>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</si>
  <si>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</si>
  <si>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</si>
  <si>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</si>
  <si>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</si>
  <si>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</si>
  <si>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</si>
  <si>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</si>
  <si>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</si>
  <si>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</si>
  <si>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</si>
  <si>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</si>
  <si>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</si>
  <si>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</si>
  <si>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</si>
  <si>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</si>
  <si>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</si>
  <si>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</si>
  <si>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</si>
  <si>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</si>
  <si>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</si>
  <si>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</si>
  <si>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</si>
  <si>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</si>
  <si>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</si>
  <si>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</si>
  <si>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</si>
  <si>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</si>
  <si>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</si>
  <si>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</si>
  <si>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</si>
  <si>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</si>
  <si>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</si>
  <si>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</si>
  <si>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</si>
  <si>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</si>
  <si>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</si>
  <si>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</si>
  <si>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</si>
  <si>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</si>
  <si>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</si>
  <si>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</si>
  <si>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</si>
  <si>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</si>
  <si>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</si>
  <si>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</si>
  <si>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</si>
  <si>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</si>
  <si>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</si>
  <si>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</si>
  <si>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</si>
  <si>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</si>
  <si>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</si>
  <si>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</si>
  <si>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</si>
  <si>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</si>
  <si>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</si>
  <si>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</si>
  <si>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</si>
  <si>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</si>
  <si>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</si>
  <si>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</si>
  <si>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</si>
  <si>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</si>
  <si>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</si>
  <si>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</si>
  <si>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</si>
  <si>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</si>
  <si>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</si>
  <si>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</si>
  <si>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</si>
  <si>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</si>
  <si>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</si>
  <si>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</si>
  <si>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</si>
  <si>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</si>
  <si>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</si>
  <si>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</si>
  <si>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</si>
  <si>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</si>
  <si>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</si>
  <si>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</si>
  <si>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</si>
  <si>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</si>
  <si>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</si>
  <si>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</si>
  <si>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</si>
  <si>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</si>
  <si>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</si>
  <si>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</si>
  <si>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</si>
  <si>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</si>
  <si>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</si>
  <si>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</si>
  <si>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</si>
  <si>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</si>
  <si>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</si>
  <si>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</si>
  <si>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</si>
  <si>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</si>
  <si>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</si>
  <si>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</si>
  <si>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</si>
  <si>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</si>
  <si>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</si>
  <si>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</si>
  <si>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</si>
  <si>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</si>
  <si>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</si>
  <si>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</si>
  <si>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</si>
  <si>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</si>
  <si>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</si>
  <si>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</si>
  <si>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</si>
  <si>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</si>
  <si>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</si>
  <si>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</si>
  <si>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</si>
  <si>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</si>
  <si>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</si>
  <si>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</si>
  <si>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</si>
  <si>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</si>
  <si>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</si>
  <si>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</si>
  <si>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</si>
  <si>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</si>
  <si>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</si>
  <si>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</si>
  <si>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</si>
  <si>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</si>
  <si>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</si>
  <si>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</si>
  <si>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</si>
  <si>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</si>
  <si>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</si>
  <si>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</si>
  <si>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</si>
  <si>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</si>
  <si>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</si>
  <si>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</si>
  <si>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</si>
  <si>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</si>
  <si>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</si>
  <si>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</si>
  <si>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</si>
  <si>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</si>
  <si>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</si>
  <si>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</si>
  <si>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</si>
  <si>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</si>
  <si>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</si>
  <si>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</si>
  <si>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</si>
  <si>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</si>
  <si>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</si>
  <si>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</si>
  <si>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</si>
  <si>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</si>
  <si>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</si>
  <si>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</si>
  <si>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</si>
  <si>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</si>
  <si>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</si>
  <si>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</si>
  <si>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</si>
  <si>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</si>
  <si>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</si>
  <si>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</si>
  <si>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</si>
  <si>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</si>
  <si>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</si>
  <si>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</si>
  <si>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</si>
  <si>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</si>
  <si>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</si>
  <si>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</si>
  <si>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</si>
  <si>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</si>
  <si>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</si>
  <si>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</si>
  <si>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</si>
  <si>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</si>
  <si>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</si>
  <si>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</si>
  <si>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</si>
  <si>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</si>
  <si>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</si>
  <si>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</si>
  <si>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</si>
  <si>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</si>
  <si>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</si>
  <si>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</si>
  <si>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</si>
  <si>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</si>
  <si>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</si>
  <si>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</si>
  <si>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</si>
  <si>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</si>
  <si>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</si>
  <si>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</si>
  <si>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</si>
  <si>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</si>
  <si>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</si>
  <si>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</si>
  <si>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</si>
  <si>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</si>
  <si>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</si>
  <si>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</si>
  <si>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</si>
  <si>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</si>
  <si>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</si>
  <si>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</si>
  <si>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</si>
  <si>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</si>
  <si>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</si>
  <si>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</si>
  <si>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</si>
  <si>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</si>
  <si>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</si>
  <si>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</si>
  <si>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</si>
  <si>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</si>
  <si>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</si>
  <si>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Count of state</t>
  </si>
  <si>
    <t>Row Labels</t>
  </si>
  <si>
    <t>Grand Total</t>
  </si>
  <si>
    <t>Count of Sub-Category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</si>
  <si>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</si>
  <si>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</si>
  <si>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</si>
  <si>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</si>
  <si>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</si>
  <si>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</si>
  <si>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</si>
  <si>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</si>
  <si>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</si>
  <si>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</si>
  <si>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</si>
  <si>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</si>
  <si>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</si>
  <si>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</si>
  <si>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</si>
  <si>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</si>
  <si>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</si>
  <si>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</si>
  <si>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</si>
  <si>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</si>
  <si>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</si>
  <si>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</si>
  <si>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</si>
  <si>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</si>
  <si>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</si>
  <si>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</si>
  <si>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</si>
  <si>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</si>
  <si>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 to 19999</t>
  </si>
  <si>
    <t>25000 to 29999</t>
  </si>
  <si>
    <t>20000 to 24999</t>
  </si>
  <si>
    <t>35000 to 39999</t>
  </si>
  <si>
    <t>30000 to 34999</t>
  </si>
  <si>
    <t>40000 to 44999</t>
  </si>
  <si>
    <t>45000 to 49999</t>
  </si>
  <si>
    <t>Greater than or equal to 50000</t>
  </si>
  <si>
    <t>Number Canceled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</si>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</sst>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[David Ruppel StarterBook.xlsx]Bonus Pivot Data!PivotTable2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Pivot Data'!$B$1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 Data'!$A$2:$A$14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Data'!$B$2:$B$14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3-3043-A09F-488B43450F95}"/>
            </c:ext>
          </c:extLst>
        </c:ser>
        <c:ser>
          <c:idx val="1"/>
          <c:order val="1"/>
          <c:tx>
            <c:strRef>
              <c:f>'Bonus Pivot Data'!$C$1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 Data'!$A$2:$A$14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Data'!$C$2:$C$14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3-3043-A09F-488B43450F95}"/>
            </c:ext>
          </c:extLst>
        </c:ser>
        <c:ser>
          <c:idx val="2"/>
          <c:order val="2"/>
          <c:tx>
            <c:strRef>
              <c:f>'Bonus Pivot Data'!$D$1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 Data'!$A$2:$A$14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Data'!$D$2:$D$14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3-3043-A09F-488B43450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613024"/>
        <c:axId val="246616864"/>
      </c:lineChart>
      <c:catAx>
        <c:axId val="2466130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6864"/>
        <c:crosses val="autoZero"/>
        <c:auto val="1"/>
        <c:lblAlgn val="ctr"/>
        <c:lblOffset val="100"/>
        <c:noMultiLvlLbl val="0"/>
      </c:catAx>
      <c:valAx>
        <c:axId val="2466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[David Ruppel 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B-3343-A554-60C7DFB22CB1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3B-3343-A554-60C7DFB22CB1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43B-3343-A554-60C7DFB22CB1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43B-3343-A554-60C7DFB22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816480"/>
        <c:axId val="615661872"/>
      </c:barChart>
      <c:catAx>
        <c:axId val="7078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61872"/>
        <c:crosses val="autoZero"/>
        <c:auto val="1"/>
        <c:lblAlgn val="ctr"/>
        <c:lblOffset val="100"/>
        <c:noMultiLvlLbl val="0"/>
      </c:catAx>
      <c:valAx>
        <c:axId val="6156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[David Ruppel StarterBook.xlsx]Outcomes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6-6049-9305-A5EBA0B8B9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66-6049-9305-A5EBA0B8B9A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166-6049-9305-A5EBA0B8B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138480"/>
        <c:axId val="748829360"/>
      </c:lineChart>
      <c:catAx>
        <c:axId val="74913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29360"/>
        <c:crosses val="autoZero"/>
        <c:auto val="1"/>
        <c:lblAlgn val="ctr"/>
        <c:lblOffset val="100"/>
        <c:noMultiLvlLbl val="0"/>
      </c:catAx>
      <c:valAx>
        <c:axId val="7488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3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9769</xdr:rowOff>
    </xdr:from>
    <xdr:to>
      <xdr:col>10</xdr:col>
      <xdr:colOff>656492</xdr:colOff>
      <xdr:row>40</xdr:row>
      <xdr:rowOff>169985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C1B43D5-6AAA-4E45-A674-AD6504754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25400</xdr:rowOff>
    </xdr:from>
    <xdr:to>
      <xdr:col>18</xdr:col>
      <xdr:colOff>152400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F760C-2A81-9C4D-9BCA-1DA8A9FAE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379046</xdr:colOff>
      <xdr:row>1</xdr:row>
      <xdr:rowOff>19538</xdr:rowOff>
    </xdr:from>
    <xdr:to>
      <xdr:col>12</xdr:col>
      <xdr:colOff>772746</xdr:colOff>
      <xdr:row>23</xdr:row>
      <xdr:rowOff>108439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44B35-F9E9-DE47-9C5F-9F646CF78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uppel" refreshedDate="44045.606401620367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uppel" refreshedDate="44045.652211458335" createdVersion="6" refreshedVersion="6" minRefreshableVersion="3" recordCount="4114" xr:uid="{00000000-000A-0000-FFFF-FFFF01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uppel" refreshedDate="44050.686908101852" createdVersion="6" refreshedVersion="6" minRefreshableVersion="3" recordCount="12" xr:uid="{532EA3B8-4D22-C44B-A9D4-C68BEEB634C8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x v="0"/>
    <x v="0"/>
    <x v="0"/>
    <x v="0"/>
  </r>
  <r>
    <x v="1"/>
    <x v="1"/>
    <n v="420"/>
    <n v="60"/>
    <x v="1"/>
    <x v="1"/>
    <x v="1"/>
    <x v="1"/>
  </r>
  <r>
    <x v="2"/>
    <x v="2"/>
    <n v="283"/>
    <n v="52"/>
    <x v="2"/>
    <x v="2"/>
    <x v="2"/>
    <x v="2"/>
  </r>
  <r>
    <x v="3"/>
    <x v="3"/>
    <n v="144"/>
    <n v="40"/>
    <x v="3"/>
    <x v="3"/>
    <x v="3"/>
    <x v="3"/>
  </r>
  <r>
    <x v="4"/>
    <x v="4"/>
    <n v="90"/>
    <n v="17"/>
    <x v="4"/>
    <x v="4"/>
    <x v="4"/>
    <x v="4"/>
  </r>
  <r>
    <x v="5"/>
    <x v="5"/>
    <n v="72"/>
    <n v="14"/>
    <x v="5"/>
    <x v="5"/>
    <x v="5"/>
    <x v="5"/>
  </r>
  <r>
    <x v="6"/>
    <x v="6"/>
    <n v="64"/>
    <n v="18"/>
    <x v="6"/>
    <x v="6"/>
    <x v="6"/>
    <x v="6"/>
  </r>
  <r>
    <x v="7"/>
    <x v="7"/>
    <n v="37"/>
    <n v="13"/>
    <x v="7"/>
    <x v="7"/>
    <x v="7"/>
    <x v="7"/>
  </r>
  <r>
    <x v="8"/>
    <x v="8"/>
    <n v="22"/>
    <n v="7"/>
    <x v="8"/>
    <x v="8"/>
    <x v="8"/>
    <x v="8"/>
  </r>
  <r>
    <x v="9"/>
    <x v="9"/>
    <n v="16"/>
    <n v="6"/>
    <x v="9"/>
    <x v="9"/>
    <x v="9"/>
    <x v="9"/>
  </r>
  <r>
    <x v="10"/>
    <x v="10"/>
    <n v="11"/>
    <n v="4"/>
    <x v="10"/>
    <x v="10"/>
    <x v="10"/>
    <x v="10"/>
  </r>
  <r>
    <x v="11"/>
    <x v="11"/>
    <n v="258"/>
    <n v="10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82F69-EDC7-9842-8CB8-A662048679D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/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20" zoomScaleNormal="12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3.8320312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6" si="0">IFERROR(E2/L2,0)</f>
        <v>63.917582417582416</v>
      </c>
      <c r="Q2" s="7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si="0"/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0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90" verticalDpi="90" r:id="rId1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A1BF-B8CF-F143-95BC-22A95850049A}">
  <dimension ref="A1:D14"/>
  <sheetViews>
    <sheetView workbookViewId="0">
      <selection activeCell="B7" sqref="B7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  <col min="5" max="12" width="25.33203125" bestFit="1" customWidth="1"/>
    <col min="13" max="13" width="10" bestFit="1" customWidth="1"/>
  </cols>
  <sheetData>
    <row r="1" spans="1:4" x14ac:dyDescent="0.2">
      <c r="A1" s="9" t="s">
        <v>8361</v>
      </c>
      <c r="B1" t="s">
        <v>8401</v>
      </c>
      <c r="C1" t="s">
        <v>8402</v>
      </c>
      <c r="D1" t="s">
        <v>8403</v>
      </c>
    </row>
    <row r="2" spans="1:4" x14ac:dyDescent="0.2">
      <c r="A2" s="10" t="s">
        <v>8388</v>
      </c>
      <c r="B2" s="8">
        <v>0.71081677704194257</v>
      </c>
      <c r="C2" s="8">
        <v>0.24944812362030905</v>
      </c>
      <c r="D2" s="8">
        <v>3.9735099337748346E-2</v>
      </c>
    </row>
    <row r="3" spans="1:4" x14ac:dyDescent="0.2">
      <c r="A3" s="10" t="s">
        <v>8389</v>
      </c>
      <c r="B3" s="8">
        <v>0.66005665722379603</v>
      </c>
      <c r="C3" s="8">
        <v>0.29745042492917845</v>
      </c>
      <c r="D3" s="8">
        <v>4.2492917847025496E-2</v>
      </c>
    </row>
    <row r="4" spans="1:4" x14ac:dyDescent="0.2">
      <c r="A4" s="10" t="s">
        <v>8391</v>
      </c>
      <c r="B4" s="8">
        <v>0.53212290502793291</v>
      </c>
      <c r="C4" s="8">
        <v>0.39525139664804471</v>
      </c>
      <c r="D4" s="8">
        <v>7.2625698324022353E-2</v>
      </c>
    </row>
    <row r="5" spans="1:4" x14ac:dyDescent="0.2">
      <c r="A5" s="10" t="s">
        <v>8390</v>
      </c>
      <c r="B5" s="8">
        <v>0.47727272727272729</v>
      </c>
      <c r="C5" s="8">
        <v>0.40909090909090912</v>
      </c>
      <c r="D5" s="8">
        <v>0.11363636363636363</v>
      </c>
    </row>
    <row r="6" spans="1:4" x14ac:dyDescent="0.2">
      <c r="A6" s="10" t="s">
        <v>8392</v>
      </c>
      <c r="B6" s="8">
        <v>0.46766169154228854</v>
      </c>
      <c r="C6" s="8">
        <v>0.44776119402985076</v>
      </c>
      <c r="D6" s="8">
        <v>8.45771144278607E-2</v>
      </c>
    </row>
    <row r="7" spans="1:4" x14ac:dyDescent="0.2">
      <c r="A7" s="10" t="s">
        <v>8394</v>
      </c>
      <c r="B7" s="8">
        <v>0.41891891891891891</v>
      </c>
      <c r="C7" s="8">
        <v>0.48648648648648651</v>
      </c>
      <c r="D7" s="8">
        <v>9.45945945945946E-2</v>
      </c>
    </row>
    <row r="8" spans="1:4" x14ac:dyDescent="0.2">
      <c r="A8" s="10" t="s">
        <v>8393</v>
      </c>
      <c r="B8" s="8">
        <v>0.40145985401459855</v>
      </c>
      <c r="C8" s="8">
        <v>0.46715328467153283</v>
      </c>
      <c r="D8" s="8">
        <v>0.13138686131386862</v>
      </c>
    </row>
    <row r="9" spans="1:4" x14ac:dyDescent="0.2">
      <c r="A9" s="10" t="s">
        <v>8396</v>
      </c>
      <c r="B9" s="8">
        <v>0.3902439024390244</v>
      </c>
      <c r="C9" s="8">
        <v>0.45121951219512196</v>
      </c>
      <c r="D9" s="8">
        <v>0.15853658536585366</v>
      </c>
    </row>
    <row r="10" spans="1:4" x14ac:dyDescent="0.2">
      <c r="A10" s="10" t="s">
        <v>8395</v>
      </c>
      <c r="B10" s="8">
        <v>0.47272727272727272</v>
      </c>
      <c r="C10" s="8">
        <v>0.4</v>
      </c>
      <c r="D10" s="8">
        <v>0.12727272727272726</v>
      </c>
    </row>
    <row r="11" spans="1:4" x14ac:dyDescent="0.2">
      <c r="A11" s="10" t="s">
        <v>8397</v>
      </c>
      <c r="B11" s="8">
        <v>0.48837209302325579</v>
      </c>
      <c r="C11" s="8">
        <v>0.37209302325581395</v>
      </c>
      <c r="D11" s="8">
        <v>0.13953488372093023</v>
      </c>
    </row>
    <row r="12" spans="1:4" x14ac:dyDescent="0.2">
      <c r="A12" s="10" t="s">
        <v>8398</v>
      </c>
      <c r="B12" s="8">
        <v>0.2857142857142857</v>
      </c>
      <c r="C12" s="8">
        <v>0.52380952380952384</v>
      </c>
      <c r="D12" s="8">
        <v>0.19047619047619047</v>
      </c>
    </row>
    <row r="13" spans="1:4" x14ac:dyDescent="0.2">
      <c r="A13" s="10" t="s">
        <v>8399</v>
      </c>
      <c r="B13" s="8">
        <v>0.19369369369369369</v>
      </c>
      <c r="C13" s="8">
        <v>0.58108108108108103</v>
      </c>
      <c r="D13" s="8">
        <v>0.22522522522522523</v>
      </c>
    </row>
    <row r="14" spans="1:4" x14ac:dyDescent="0.2">
      <c r="A14" s="10" t="s">
        <v>8362</v>
      </c>
      <c r="B14" s="8">
        <v>5.4990607786397367</v>
      </c>
      <c r="C14" s="8">
        <v>5.0808449598178518</v>
      </c>
      <c r="D14" s="8">
        <v>1.4200942615424106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zoomScale="130" zoomScaleNormal="130" workbookViewId="0"/>
  </sheetViews>
  <sheetFormatPr baseColWidth="10" defaultColWidth="11.5" defaultRowHeight="15" x14ac:dyDescent="0.2"/>
  <cols>
    <col min="1" max="1" width="43.1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6.664062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ht="16" x14ac:dyDescent="0.2">
      <c r="A2" s="13" t="s">
        <v>8388</v>
      </c>
      <c r="B2">
        <f>COUNTIFS(Data!D2:D4115, "&lt;1000", Data!F2:F4115, "successful")</f>
        <v>322</v>
      </c>
      <c r="C2">
        <f>COUNTIFS(Data!D2:D4115, "&lt;1000", Data!F2:F4115, "failed")</f>
        <v>113</v>
      </c>
      <c r="D2">
        <f>COUNTIFS(Data!D2:D4115, "&lt;1000", Data!F2:F4115, "canceled")</f>
        <v>18</v>
      </c>
      <c r="E2">
        <f>SUM(B2+C2+D2)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6" x14ac:dyDescent="0.2">
      <c r="A3" s="13" t="s">
        <v>8389</v>
      </c>
      <c r="B3">
        <f>COUNTIFS(Data!D2:D4115, "&gt;999", Data!D2:D4115, "&lt;5000", Data!F2:F4115, "successful")</f>
        <v>932</v>
      </c>
      <c r="C3">
        <f>COUNTIFS(Data!D2:D4115, "&gt;999", Data!D2:D4115, "&lt;5000", Data!F2:F4115, "failed")</f>
        <v>420</v>
      </c>
      <c r="D3">
        <f>COUNTIFS(Data!D2:D4115, "&gt;999", Data!D2:D4115, "&lt;5000", Data!F2:F4115, "canceled")</f>
        <v>60</v>
      </c>
      <c r="E3">
        <f t="shared" ref="E3:E13" si="0">SUM(B3+C3+D3)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6" x14ac:dyDescent="0.2">
      <c r="A4" s="13" t="s">
        <v>8391</v>
      </c>
      <c r="B4">
        <f>COUNTIFS(Data!D2:D4115, "&gt;=5000", Data!D2:D4115, "&lt;10000", Data!F2:F4115, "successful")</f>
        <v>381</v>
      </c>
      <c r="C4">
        <f>COUNTIFS(Data!D2:D4115, "&gt;=5000", Data!D2:D4115, "&lt;10000", Data!F2:F4115, "failed")</f>
        <v>283</v>
      </c>
      <c r="D4">
        <f>COUNTIFS(Data!D2:D4115, "&gt;=5000", Data!D2:D4115, "&lt;10000", Data!F2:F4115,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6" x14ac:dyDescent="0.2">
      <c r="A5" s="13" t="s">
        <v>8390</v>
      </c>
      <c r="B5">
        <f>COUNTIFS(Data!D2:D4115, "&gt;=10000", Data!D2:D4115, "&lt;=14999", Data!F2:F4115, "successful")</f>
        <v>168</v>
      </c>
      <c r="C5">
        <f>COUNTIFS(Data!D2:D4115, "&gt;=10000", Data!D2:D4115, "&lt;=14999", Data!F2:F4115, "failed")</f>
        <v>144</v>
      </c>
      <c r="D5">
        <f>COUNTIFS(Data!D2:D4115, "&gt;=10000", Data!D2:D4115, "&lt;=14999", Data!F2:F4115,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6" x14ac:dyDescent="0.2">
      <c r="A6" s="13" t="s">
        <v>8392</v>
      </c>
      <c r="B6">
        <f>COUNTIFS(Data!D2:D4115, "&gt;=15000", Data!D2:D4115, "&lt;=19999", Data!F2:F4115, "successful")</f>
        <v>94</v>
      </c>
      <c r="C6">
        <f>COUNTIFS(Data!D2:D4115, "&gt;=15000", Data!D2:D4115, "&lt;=19999", Data!F2:F4115, "failed")</f>
        <v>90</v>
      </c>
      <c r="D6">
        <f>COUNTIFS(Data!D2:D4115, "&gt;=15000", Data!D2:D4115, "&lt;=19999", Data!F2:F4115,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6" x14ac:dyDescent="0.2">
      <c r="A7" s="13" t="s">
        <v>8394</v>
      </c>
      <c r="B7">
        <f>COUNTIFS(Data!D2:D4115, "&gt;=20000", Data!D2:D4115, "&lt;=24999", Data!F2:F4115, "successful")</f>
        <v>62</v>
      </c>
      <c r="C7">
        <f>COUNTIFS(Data!D2:D4115, "&gt;=20000", Data!D2:D4115, "&lt;=24999", Data!F2:F4115, "failed")</f>
        <v>72</v>
      </c>
      <c r="D7">
        <f>COUNTIFS(Data!D2:D4115, "&gt;=20000", Data!D2:D4115, "&lt;=24999", Data!F2:F4115,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6" x14ac:dyDescent="0.2">
      <c r="A8" s="13" t="s">
        <v>8393</v>
      </c>
      <c r="B8">
        <f>COUNTIFS(Data!D2:D4115, "&gt;=25000", Data!D2:D4115, "&lt;=29999", Data!F2:F4115, "successful")</f>
        <v>55</v>
      </c>
      <c r="C8">
        <f>COUNTIFS(Data!D2:D4115, "&gt;=25000", Data!D2:D4115, "&lt;=29999", Data!F2:F4115, "failed")</f>
        <v>64</v>
      </c>
      <c r="D8">
        <f>COUNTIFS(Data!D2:D4115, "&gt;=25000", Data!D2:D4115, "&lt;=29999", Data!F2:F4115,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6" x14ac:dyDescent="0.2">
      <c r="A9" s="13" t="s">
        <v>8396</v>
      </c>
      <c r="B9">
        <f>COUNTIFS(Data!D2:D4115, "&gt;=30000", Data!D2:D4115, "&lt;=34999", Data!F2:F4115, "successful")</f>
        <v>32</v>
      </c>
      <c r="C9">
        <f>COUNTIFS(Data!D2:D4115, "&gt;=30000", Data!D2:D4115, "&lt;=34999", Data!F2:F4115, "failed")</f>
        <v>37</v>
      </c>
      <c r="D9">
        <f>COUNTIFS(Data!D2:D4115, "&gt;=30000", Data!D2:D4115, "&lt;=34999", Data!F2:F4115,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6" x14ac:dyDescent="0.2">
      <c r="A10" s="13" t="s">
        <v>8395</v>
      </c>
      <c r="B10">
        <f>COUNTIFS(Data!D2:D4115, "&gt;=35000", Data!D2:D4115, "&lt;=39999", Data!F2:F4115, "successful")</f>
        <v>26</v>
      </c>
      <c r="C10">
        <f>COUNTIFS(Data!D2:D4115, "&gt;=35000", Data!D2:D4115, "&lt;=39999", Data!F2:F4115, "failed")</f>
        <v>22</v>
      </c>
      <c r="D10">
        <f>COUNTIFS(Data!D2:D4115, "&gt;=35000", Data!D2:D4115, "&lt;=39999", Data!F2:F4115,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6" x14ac:dyDescent="0.2">
      <c r="A11" s="13" t="s">
        <v>8397</v>
      </c>
      <c r="B11">
        <f>COUNTIFS(Data!D2:D4115, "&gt;=40000", Data!D2:D4115, "&lt;=44999", Data!F2:F4115, "successful")</f>
        <v>21</v>
      </c>
      <c r="C11">
        <f>COUNTIFS(Data!D2:D4115, "&gt;=40000", Data!D2:D4115, "&lt;=44999", Data!F2:F4115, "failed")</f>
        <v>16</v>
      </c>
      <c r="D11">
        <f>COUNTIFS(Data!D2:D4115, "&gt;=40000", Data!D2:D4115, "&lt;=44999", Data!F2:F4115,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6" x14ac:dyDescent="0.2">
      <c r="A12" s="13" t="s">
        <v>8398</v>
      </c>
      <c r="B12">
        <f>COUNTIFS(Data!D2:D4115, "&gt;=45000", Data!D2:D4115, "&lt;=49999", Data!F2:F4115, "successful")</f>
        <v>6</v>
      </c>
      <c r="C12">
        <f>COUNTIFS(Data!D2:D4115, "&gt;=45000", Data!D2:D4115, "&lt;=49999", Data!F2:F4115, "failed")</f>
        <v>11</v>
      </c>
      <c r="D12">
        <f>COUNTIFS(Data!D2:D4115, "&gt;=45000", Data!D2:D4115, "&lt;=49999", Data!F2:F4115,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6" x14ac:dyDescent="0.2">
      <c r="A13" s="13" t="s">
        <v>8399</v>
      </c>
      <c r="B13">
        <f>COUNTIFS(Data!D2:D4115, "&gt;=50000", Data!F2:F4115, "successful")</f>
        <v>86</v>
      </c>
      <c r="C13">
        <f>COUNTIFS(Data!D2:D4115, "&gt;=50000", Data!F2:F4115, "failed")</f>
        <v>258</v>
      </c>
      <c r="D13">
        <f>COUNTIFS(Data!D2:D4115, "&gt;=50000", Data!F2:F4115,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90" verticalDpi="90" r:id="rId1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A19" sqref="A19:F19"/>
      <pivotSelection pane="bottomRight" showHeader="1" extendable="1" axis="axisRow" start="13" max="42" activeRow="18" previousRow="18" click="1" r:id="rId1">
        <pivotArea dataOnly="0" fieldPosition="0">
          <references count="1">
            <reference field="17" count="1">
              <x v="13"/>
            </reference>
          </references>
        </pivotArea>
      </pivotSelection>
    </sheetView>
  </sheetViews>
  <sheetFormatPr baseColWidth="10" defaultColWidth="11.5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5.1640625" bestFit="1" customWidth="1"/>
    <col min="8" max="8" width="18.33203125" bestFit="1" customWidth="1"/>
    <col min="9" max="9" width="15.1640625" bestFit="1" customWidth="1"/>
    <col min="10" max="10" width="22.6640625" bestFit="1" customWidth="1"/>
    <col min="11" max="11" width="19.5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8359</v>
      </c>
      <c r="B2" t="s">
        <v>8364</v>
      </c>
    </row>
    <row r="4" spans="1:6" x14ac:dyDescent="0.2">
      <c r="A4" s="9" t="s">
        <v>8363</v>
      </c>
      <c r="B4" s="9" t="s">
        <v>8365</v>
      </c>
    </row>
    <row r="5" spans="1:6" x14ac:dyDescent="0.2">
      <c r="A5" s="9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0" t="s">
        <v>8314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8342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8330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8356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8312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8322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8346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8326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8333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8341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8348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8343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8311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8338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pageSetup orientation="portrait" horizontalDpi="90" verticalDpi="90" r:id="rId2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zoomScale="130" zoomScaleNormal="130" workbookViewId="0">
      <selection activeCell="A4" sqref="A4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8223</v>
      </c>
      <c r="B1" t="s">
        <v>8364</v>
      </c>
    </row>
    <row r="2" spans="1:5" x14ac:dyDescent="0.2">
      <c r="A2" s="9" t="s">
        <v>8380</v>
      </c>
      <c r="B2" t="s">
        <v>8364</v>
      </c>
    </row>
    <row r="4" spans="1:5" x14ac:dyDescent="0.2">
      <c r="A4" s="9" t="s">
        <v>8360</v>
      </c>
      <c r="B4" s="9" t="s">
        <v>8365</v>
      </c>
    </row>
    <row r="5" spans="1:5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2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2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2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2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2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2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2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2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2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2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2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2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90" verticalDpi="90" r:id="rId2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 Pivot Data</vt:lpstr>
      <vt:lpstr>Bonus</vt:lpstr>
      <vt:lpstr>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Ruppel</cp:lastModifiedBy>
  <dcterms:created xsi:type="dcterms:W3CDTF">2017-04-20T15:17:24Z</dcterms:created>
  <dcterms:modified xsi:type="dcterms:W3CDTF">2020-08-08T00:28:48Z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689789f4-3eb6-4317-8b15-31e983283bf9</vt:lpwstr>
  </property>
  <property fmtid="{D5CDD505-2E9C-101B-9397-08002B2CF9AE}" pid="3" name="Classification">
    <vt:lpwstr>NPD Internal Only</vt:lpwstr>
  </property>
</Properties>
</file>