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060" yWindow="2320" windowWidth="25200" windowHeight="11980"/>
    <workbookView xWindow="1060" yWindow="2320" windowWidth="25200" windowHeight="11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Sheet1!$A$1:$FW$420</definedName>
    <definedName name="Z_88F7626F_CC5A_7F4B_8AC6_8E1CAEE231FE_.wvu.FilterData" localSheetId="0" hidden="1">Sheet1!$A$1:$FW$420</definedName>
  </definedNames>
  <calcPr calcId="140001" concurrentCalc="0"/>
  <customWorkbookViews>
    <customWorkbookView name="Matt Wilkins - Personal View" guid="{AF71C75F-8373-46A5-B707-4FE812A18053}" mergeInterval="0" personalView="1" maximized="1" xWindow="-8" yWindow="-8" windowWidth="1696" windowHeight="1026" activeSheetId="1"/>
    <customWorkbookView name="Safran Lab - Personal View" guid="{A5E071A1-1125-43C5-8F6C-2398CA15242B}" mergeInterval="0" personalView="1" xWindow="44" yWindow="62" windowWidth="1630" windowHeight="762" activeSheetId="1"/>
    <customWorkbookView name="Brittany Jenkins - Personal View" guid="{5E3EAA03-99ED-46A6-8AD8-957EA2E33F68}" mergeInterval="0" personalView="1" maximized="1" xWindow="-8" yWindow="-8" windowWidth="1382" windowHeight="744" activeSheetId="1"/>
    <customWorkbookView name="Rachel Wildrick - Personal View" guid="{C757F572-BFF5-5845-B01B-EA35DE55F962}" mergeInterval="0" personalView="1" xWindow="203" yWindow="54" windowWidth="906" windowHeight="822" activeSheetId="1"/>
    <customWorkbookView name="Matthew Wilkins - Personal View" guid="{CF9A25E6-CBEB-4E18-AFB1-580C08AC3A6C}" mergeInterval="0" personalView="1" maximized="1" windowWidth="1680" windowHeight="835" activeSheetId="1"/>
    <customWorkbookView name="Matt - Personal View" guid="{88F7626F-CC5A-7F4B-8AC6-8E1CAEE231FE}" mergeInterval="0" personalView="1" xWindow="53" yWindow="170" windowWidth="1260" windowHeight="545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2" i="1" l="1"/>
  <c r="BY2" i="1"/>
  <c r="CC2" i="1"/>
  <c r="CH2" i="1"/>
  <c r="AA3" i="1"/>
  <c r="BY3" i="1"/>
  <c r="CC3" i="1"/>
  <c r="AA4" i="1"/>
  <c r="BY4" i="1"/>
  <c r="CC4" i="1"/>
  <c r="CH4" i="1"/>
  <c r="AA5" i="1"/>
  <c r="BY5" i="1"/>
  <c r="CC5" i="1"/>
  <c r="CH5" i="1"/>
  <c r="AA6" i="1"/>
  <c r="BY6" i="1"/>
  <c r="CH6" i="1"/>
  <c r="AA7" i="1"/>
  <c r="BY7" i="1"/>
  <c r="CC7" i="1"/>
  <c r="CH7" i="1"/>
  <c r="DD7" i="1"/>
  <c r="AA8" i="1"/>
  <c r="BY8" i="1"/>
  <c r="CC8" i="1"/>
  <c r="CH8" i="1"/>
  <c r="AA9" i="1"/>
  <c r="BY9" i="1"/>
  <c r="CC9" i="1"/>
  <c r="CH9" i="1"/>
  <c r="BY10" i="1"/>
  <c r="CC10" i="1"/>
  <c r="CH10" i="1"/>
  <c r="AA11" i="1"/>
  <c r="BY11" i="1"/>
  <c r="CC11" i="1"/>
  <c r="CH11" i="1"/>
  <c r="AA12" i="1"/>
  <c r="BY12" i="1"/>
  <c r="CC12" i="1"/>
  <c r="CH12" i="1"/>
  <c r="AA13" i="1"/>
  <c r="BY13" i="1"/>
  <c r="CC13" i="1"/>
  <c r="CH13" i="1"/>
  <c r="AA14" i="1"/>
  <c r="BY14" i="1"/>
  <c r="CC14" i="1"/>
  <c r="CH14" i="1"/>
  <c r="BY15" i="1"/>
  <c r="CC15" i="1"/>
  <c r="CH15" i="1"/>
  <c r="DD15" i="1"/>
  <c r="AA16" i="1"/>
  <c r="BY16" i="1"/>
  <c r="CC16" i="1"/>
  <c r="CH16" i="1"/>
  <c r="AA17" i="1"/>
  <c r="BY17" i="1"/>
  <c r="CC17" i="1"/>
  <c r="CH17" i="1"/>
  <c r="AA18" i="1"/>
  <c r="BY18" i="1"/>
  <c r="CC18" i="1"/>
  <c r="CH18" i="1"/>
  <c r="AA19" i="1"/>
  <c r="BY19" i="1"/>
  <c r="CC19" i="1"/>
  <c r="CH19" i="1"/>
  <c r="BY20" i="1"/>
  <c r="CC20" i="1"/>
  <c r="CH20" i="1"/>
  <c r="AA21" i="1"/>
  <c r="BY21" i="1"/>
  <c r="CH21" i="1"/>
  <c r="BY22" i="1"/>
  <c r="CC22" i="1"/>
  <c r="CH22" i="1"/>
  <c r="BY23" i="1"/>
  <c r="CC23" i="1"/>
  <c r="CH23" i="1"/>
  <c r="BY24" i="1"/>
  <c r="CC24" i="1"/>
  <c r="CH24" i="1"/>
  <c r="AA25" i="1"/>
  <c r="BY25" i="1"/>
  <c r="CC25" i="1"/>
  <c r="CH25" i="1"/>
  <c r="BY26" i="1"/>
  <c r="CC26" i="1"/>
  <c r="CH26" i="1"/>
  <c r="AA27" i="1"/>
  <c r="BY27" i="1"/>
  <c r="CH27" i="1"/>
  <c r="BY28" i="1"/>
  <c r="CC28" i="1"/>
  <c r="CH28" i="1"/>
  <c r="AA29" i="1"/>
  <c r="BY29" i="1"/>
  <c r="CC29" i="1"/>
  <c r="AA30" i="1"/>
  <c r="BY30" i="1"/>
  <c r="CC30" i="1"/>
  <c r="CH30" i="1"/>
  <c r="AA31" i="1"/>
  <c r="BY31" i="1"/>
  <c r="CC31" i="1"/>
  <c r="CH31" i="1"/>
  <c r="CJ31" i="1"/>
  <c r="AA32" i="1"/>
  <c r="BY32" i="1"/>
  <c r="CC32" i="1"/>
  <c r="CH32" i="1"/>
  <c r="AA33" i="1"/>
  <c r="BY33" i="1"/>
  <c r="CC33" i="1"/>
  <c r="CH33" i="1"/>
  <c r="AA34" i="1"/>
  <c r="BY34" i="1"/>
  <c r="CC34" i="1"/>
  <c r="CH34" i="1"/>
  <c r="DU34" i="1"/>
  <c r="AA35" i="1"/>
  <c r="BY35" i="1"/>
  <c r="CC35" i="1"/>
  <c r="CH35" i="1"/>
  <c r="AA36" i="1"/>
  <c r="BY36" i="1"/>
  <c r="CC36" i="1"/>
  <c r="CH36" i="1"/>
  <c r="AA37" i="1"/>
  <c r="BY37" i="1"/>
  <c r="CC37" i="1"/>
  <c r="CH37" i="1"/>
  <c r="AA38" i="1"/>
  <c r="BY38" i="1"/>
  <c r="CC38" i="1"/>
  <c r="CH38" i="1"/>
  <c r="BY39" i="1"/>
  <c r="CC39" i="1"/>
  <c r="CH39" i="1"/>
  <c r="AA40" i="1"/>
  <c r="BY40" i="1"/>
  <c r="CC40" i="1"/>
  <c r="CH40" i="1"/>
  <c r="AA41" i="1"/>
  <c r="BY41" i="1"/>
  <c r="CC41" i="1"/>
  <c r="CH41" i="1"/>
  <c r="AA42" i="1"/>
  <c r="BY42" i="1"/>
  <c r="CC42" i="1"/>
  <c r="CH42" i="1"/>
  <c r="AA43" i="1"/>
  <c r="BY43" i="1"/>
  <c r="CC43" i="1"/>
  <c r="CH43" i="1"/>
  <c r="BY44" i="1"/>
  <c r="CC44" i="1"/>
  <c r="CH44" i="1"/>
  <c r="AA45" i="1"/>
  <c r="BY45" i="1"/>
  <c r="CC45" i="1"/>
  <c r="CH45" i="1"/>
  <c r="AA46" i="1"/>
  <c r="BY46" i="1"/>
  <c r="CC46" i="1"/>
  <c r="CH46" i="1"/>
  <c r="AA47" i="1"/>
  <c r="BY47" i="1"/>
  <c r="CC47" i="1"/>
  <c r="CH47" i="1"/>
  <c r="CJ47" i="1"/>
  <c r="AA48" i="1"/>
  <c r="BY48" i="1"/>
  <c r="CC48" i="1"/>
  <c r="CH48" i="1"/>
  <c r="AA49" i="1"/>
  <c r="BY49" i="1"/>
  <c r="CC49" i="1"/>
  <c r="CH49" i="1"/>
  <c r="AA50" i="1"/>
  <c r="BY50" i="1"/>
  <c r="CC50" i="1"/>
  <c r="CH50" i="1"/>
  <c r="DU50" i="1"/>
  <c r="BY51" i="1"/>
  <c r="CC51" i="1"/>
  <c r="CH51" i="1"/>
  <c r="AA52" i="1"/>
  <c r="BY52" i="1"/>
  <c r="CC52" i="1"/>
  <c r="CH52" i="1"/>
  <c r="AA53" i="1"/>
  <c r="BY53" i="1"/>
  <c r="CC53" i="1"/>
  <c r="CH53" i="1"/>
  <c r="AA54" i="1"/>
  <c r="BY54" i="1"/>
  <c r="CC54" i="1"/>
  <c r="AA55" i="1"/>
  <c r="BY55" i="1"/>
  <c r="CC55" i="1"/>
  <c r="CH55" i="1"/>
  <c r="AA56" i="1"/>
  <c r="BY56" i="1"/>
  <c r="CC56" i="1"/>
  <c r="CH56" i="1"/>
  <c r="AA57" i="1"/>
  <c r="BY57" i="1"/>
  <c r="CC57" i="1"/>
  <c r="CH57" i="1"/>
  <c r="CS57" i="1"/>
  <c r="AA58" i="1"/>
  <c r="BY58" i="1"/>
  <c r="CC58" i="1"/>
  <c r="CH58" i="1"/>
  <c r="AA59" i="1"/>
  <c r="BY59" i="1"/>
  <c r="CC59" i="1"/>
  <c r="CH59" i="1"/>
  <c r="AA60" i="1"/>
  <c r="BY60" i="1"/>
  <c r="CC60" i="1"/>
  <c r="CH60" i="1"/>
  <c r="AA61" i="1"/>
  <c r="BY61" i="1"/>
  <c r="CC61" i="1"/>
  <c r="CH61" i="1"/>
  <c r="AA62" i="1"/>
  <c r="BY62" i="1"/>
  <c r="CH62" i="1"/>
  <c r="BY63" i="1"/>
  <c r="CC63" i="1"/>
  <c r="CH63" i="1"/>
  <c r="AA64" i="1"/>
  <c r="BY64" i="1"/>
  <c r="CC64" i="1"/>
  <c r="CH64" i="1"/>
  <c r="AA65" i="1"/>
  <c r="BY65" i="1"/>
  <c r="CC65" i="1"/>
  <c r="CH65" i="1"/>
  <c r="BY66" i="1"/>
  <c r="CC66" i="1"/>
  <c r="CH66" i="1"/>
  <c r="AA67" i="1"/>
  <c r="BY67" i="1"/>
  <c r="CC67" i="1"/>
  <c r="CH67" i="1"/>
  <c r="AA68" i="1"/>
  <c r="CH68" i="1"/>
  <c r="AA69" i="1"/>
  <c r="BY69" i="1"/>
  <c r="CC69" i="1"/>
  <c r="AA70" i="1"/>
  <c r="BY70" i="1"/>
  <c r="CC70" i="1"/>
  <c r="CH70" i="1"/>
  <c r="AA71" i="1"/>
  <c r="BY71" i="1"/>
  <c r="CC71" i="1"/>
  <c r="CH71" i="1"/>
  <c r="AA72" i="1"/>
  <c r="BY72" i="1"/>
  <c r="CC72" i="1"/>
  <c r="CH72" i="1"/>
  <c r="AA73" i="1"/>
  <c r="BY73" i="1"/>
  <c r="CC73" i="1"/>
  <c r="CH73" i="1"/>
  <c r="DJ73" i="1"/>
  <c r="DN73" i="1"/>
  <c r="AA74" i="1"/>
  <c r="BY74" i="1"/>
  <c r="CC74" i="1"/>
  <c r="CH74" i="1"/>
  <c r="AA75" i="1"/>
  <c r="BY75" i="1"/>
  <c r="CC75" i="1"/>
  <c r="CH75" i="1"/>
  <c r="AA76" i="1"/>
  <c r="BY76" i="1"/>
  <c r="CC76" i="1"/>
  <c r="CH76" i="1"/>
  <c r="AA77" i="1"/>
  <c r="BY77" i="1"/>
  <c r="CC77" i="1"/>
  <c r="CH77" i="1"/>
  <c r="AA78" i="1"/>
  <c r="BY78" i="1"/>
  <c r="CC78" i="1"/>
  <c r="CH78" i="1"/>
  <c r="AA79" i="1"/>
  <c r="BY79" i="1"/>
  <c r="CC79" i="1"/>
  <c r="CH79" i="1"/>
  <c r="AA80" i="1"/>
  <c r="BY80" i="1"/>
  <c r="CC80" i="1"/>
  <c r="CH80" i="1"/>
  <c r="AA81" i="1"/>
  <c r="BY81" i="1"/>
  <c r="CC81" i="1"/>
  <c r="CH81" i="1"/>
  <c r="AA82" i="1"/>
  <c r="BY82" i="1"/>
  <c r="CC82" i="1"/>
  <c r="CH82" i="1"/>
  <c r="BY83" i="1"/>
  <c r="CC83" i="1"/>
  <c r="CH83" i="1"/>
  <c r="DD83" i="1"/>
  <c r="AA84" i="1"/>
  <c r="BY84" i="1"/>
  <c r="CC84" i="1"/>
  <c r="CH84" i="1"/>
  <c r="DU84" i="1"/>
  <c r="AA85" i="1"/>
  <c r="BY85" i="1"/>
  <c r="CC85" i="1"/>
  <c r="CH85" i="1"/>
  <c r="BY86" i="1"/>
  <c r="CC86" i="1"/>
  <c r="CH86" i="1"/>
  <c r="CJ86" i="1"/>
  <c r="CS86" i="1"/>
  <c r="AA87" i="1"/>
  <c r="BY87" i="1"/>
  <c r="CC87" i="1"/>
  <c r="CH87" i="1"/>
  <c r="AA88" i="1"/>
  <c r="BY88" i="1"/>
  <c r="CC88" i="1"/>
  <c r="CH88" i="1"/>
  <c r="DU88" i="1"/>
  <c r="AA89" i="1"/>
  <c r="BY89" i="1"/>
  <c r="CC89" i="1"/>
  <c r="CH89" i="1"/>
  <c r="CJ89" i="1"/>
  <c r="AA90" i="1"/>
  <c r="BY90" i="1"/>
  <c r="CC90" i="1"/>
  <c r="CH90" i="1"/>
  <c r="DJ90" i="1"/>
  <c r="DN90" i="1"/>
  <c r="AA91" i="1"/>
  <c r="BY91" i="1"/>
  <c r="CC91" i="1"/>
  <c r="CH91" i="1"/>
  <c r="AA92" i="1"/>
  <c r="BY92" i="1"/>
  <c r="CC92" i="1"/>
  <c r="CH92" i="1"/>
  <c r="AA93" i="1"/>
  <c r="BY93" i="1"/>
  <c r="CC93" i="1"/>
  <c r="CH93" i="1"/>
  <c r="BY94" i="1"/>
  <c r="CC94" i="1"/>
  <c r="CH94" i="1"/>
  <c r="AA95" i="1"/>
  <c r="BY95" i="1"/>
  <c r="CC95" i="1"/>
  <c r="CH95" i="1"/>
  <c r="AA96" i="1"/>
  <c r="BY96" i="1"/>
  <c r="CC96" i="1"/>
  <c r="CH96" i="1"/>
  <c r="AA97" i="1"/>
  <c r="BY97" i="1"/>
  <c r="CC97" i="1"/>
  <c r="CH97" i="1"/>
  <c r="AA98" i="1"/>
  <c r="BY98" i="1"/>
  <c r="CC98" i="1"/>
  <c r="CH98" i="1"/>
  <c r="AA99" i="1"/>
  <c r="BY99" i="1"/>
  <c r="CC99" i="1"/>
  <c r="CH99" i="1"/>
  <c r="AA100" i="1"/>
  <c r="BY100" i="1"/>
  <c r="CC100" i="1"/>
  <c r="CH100" i="1"/>
  <c r="AA101" i="1"/>
  <c r="BY101" i="1"/>
  <c r="CC101" i="1"/>
  <c r="CH101" i="1"/>
  <c r="AA102" i="1"/>
  <c r="BY102" i="1"/>
  <c r="CC102" i="1"/>
  <c r="CH102" i="1"/>
  <c r="AA103" i="1"/>
  <c r="BY103" i="1"/>
  <c r="CC103" i="1"/>
  <c r="CH103" i="1"/>
  <c r="AA104" i="1"/>
  <c r="BY104" i="1"/>
  <c r="CC104" i="1"/>
  <c r="CH104" i="1"/>
  <c r="AA105" i="1"/>
  <c r="BY105" i="1"/>
  <c r="CC105" i="1"/>
  <c r="CH105" i="1"/>
  <c r="DD105" i="1"/>
  <c r="AA106" i="1"/>
  <c r="BY106" i="1"/>
  <c r="CJ106" i="1"/>
  <c r="AA107" i="1"/>
  <c r="BY107" i="1"/>
  <c r="CH107" i="1"/>
  <c r="AA108" i="1"/>
  <c r="BY108" i="1"/>
  <c r="CC108" i="1"/>
  <c r="CH108" i="1"/>
  <c r="AA109" i="1"/>
  <c r="BY109" i="1"/>
  <c r="CC109" i="1"/>
  <c r="CH109" i="1"/>
  <c r="AA110" i="1"/>
  <c r="BY110" i="1"/>
  <c r="CC110" i="1"/>
  <c r="CH110" i="1"/>
  <c r="AA111" i="1"/>
  <c r="BY111" i="1"/>
  <c r="CC111" i="1"/>
  <c r="CH111" i="1"/>
  <c r="AA112" i="1"/>
  <c r="BY112" i="1"/>
  <c r="CC112" i="1"/>
  <c r="CH112" i="1"/>
  <c r="CJ112" i="1"/>
  <c r="AA113" i="1"/>
  <c r="BY113" i="1"/>
  <c r="CC113" i="1"/>
  <c r="CH113" i="1"/>
  <c r="BY114" i="1"/>
  <c r="CC114" i="1"/>
  <c r="CH114" i="1"/>
  <c r="AA115" i="1"/>
  <c r="BY115" i="1"/>
  <c r="CC115" i="1"/>
  <c r="CH115" i="1"/>
  <c r="AA116" i="1"/>
  <c r="BY116" i="1"/>
  <c r="CC116" i="1"/>
  <c r="CH116" i="1"/>
  <c r="AA117" i="1"/>
  <c r="BY117" i="1"/>
  <c r="CC117" i="1"/>
  <c r="CH117" i="1"/>
  <c r="BY118" i="1"/>
  <c r="CC118" i="1"/>
  <c r="CH118" i="1"/>
  <c r="BY119" i="1"/>
  <c r="CC119" i="1"/>
  <c r="CH119" i="1"/>
  <c r="AA120" i="1"/>
  <c r="BY120" i="1"/>
  <c r="CC120" i="1"/>
  <c r="CH120" i="1"/>
  <c r="AA121" i="1"/>
  <c r="BY121" i="1"/>
  <c r="CC121" i="1"/>
  <c r="CH121" i="1"/>
  <c r="AA122" i="1"/>
  <c r="BY122" i="1"/>
  <c r="CC122" i="1"/>
  <c r="CH122" i="1"/>
  <c r="AA123" i="1"/>
  <c r="BY123" i="1"/>
  <c r="CC123" i="1"/>
  <c r="CH123" i="1"/>
  <c r="AA124" i="1"/>
  <c r="BY124" i="1"/>
  <c r="CC124" i="1"/>
  <c r="CH124" i="1"/>
  <c r="AA125" i="1"/>
  <c r="BY125" i="1"/>
  <c r="CC125" i="1"/>
  <c r="CH125" i="1"/>
  <c r="AA126" i="1"/>
  <c r="BY126" i="1"/>
  <c r="CC126" i="1"/>
  <c r="CH126" i="1"/>
  <c r="AA127" i="1"/>
  <c r="BY127" i="1"/>
  <c r="CC127" i="1"/>
  <c r="CH127" i="1"/>
  <c r="AA128" i="1"/>
  <c r="BY128" i="1"/>
  <c r="CC128" i="1"/>
  <c r="CH128" i="1"/>
  <c r="AA129" i="1"/>
  <c r="BY129" i="1"/>
  <c r="CC129" i="1"/>
  <c r="CH129" i="1"/>
  <c r="AA130" i="1"/>
  <c r="BY130" i="1"/>
  <c r="CC130" i="1"/>
  <c r="CH130" i="1"/>
  <c r="BY131" i="1"/>
  <c r="CC131" i="1"/>
  <c r="CH131" i="1"/>
  <c r="BY132" i="1"/>
  <c r="CC132" i="1"/>
  <c r="CH132" i="1"/>
  <c r="BY133" i="1"/>
  <c r="CC133" i="1"/>
  <c r="CH133" i="1"/>
  <c r="AA134" i="1"/>
  <c r="BY134" i="1"/>
  <c r="CC134" i="1"/>
  <c r="CH134" i="1"/>
  <c r="AA135" i="1"/>
  <c r="BY135" i="1"/>
  <c r="CH135" i="1"/>
  <c r="BY136" i="1"/>
  <c r="CC136" i="1"/>
  <c r="CH136" i="1"/>
  <c r="BY137" i="1"/>
  <c r="CC137" i="1"/>
  <c r="CH137" i="1"/>
  <c r="AA138" i="1"/>
  <c r="BY138" i="1"/>
  <c r="CC138" i="1"/>
  <c r="CH138" i="1"/>
  <c r="AA139" i="1"/>
  <c r="BY139" i="1"/>
  <c r="CC139" i="1"/>
  <c r="CH139" i="1"/>
  <c r="AA140" i="1"/>
  <c r="BY140" i="1"/>
  <c r="CC140" i="1"/>
  <c r="BY141" i="1"/>
  <c r="CC141" i="1"/>
  <c r="CH141" i="1"/>
  <c r="AA142" i="1"/>
  <c r="BY142" i="1"/>
  <c r="CH142" i="1"/>
  <c r="AA143" i="1"/>
  <c r="BY143" i="1"/>
  <c r="CC143" i="1"/>
  <c r="CH143" i="1"/>
  <c r="AA144" i="1"/>
  <c r="BY144" i="1"/>
  <c r="CC144" i="1"/>
  <c r="CH144" i="1"/>
  <c r="AA145" i="1"/>
  <c r="BY145" i="1"/>
  <c r="CC145" i="1"/>
  <c r="CH145" i="1"/>
  <c r="AA146" i="1"/>
  <c r="BY146" i="1"/>
  <c r="CC146" i="1"/>
  <c r="CH146" i="1"/>
  <c r="CC147" i="1"/>
  <c r="CC148" i="1"/>
  <c r="CC149" i="1"/>
  <c r="BY150" i="1"/>
  <c r="CC150" i="1"/>
  <c r="AA151" i="1"/>
  <c r="BY151" i="1"/>
  <c r="CC151" i="1"/>
  <c r="CH151" i="1"/>
  <c r="BY152" i="1"/>
  <c r="CC152" i="1"/>
  <c r="CH152" i="1"/>
  <c r="AA153" i="1"/>
  <c r="BY153" i="1"/>
  <c r="CC153" i="1"/>
  <c r="CH153" i="1"/>
  <c r="DB153" i="1"/>
  <c r="AA154" i="1"/>
  <c r="BY154" i="1"/>
  <c r="CC154" i="1"/>
  <c r="CH154" i="1"/>
  <c r="AA155" i="1"/>
  <c r="BY155" i="1"/>
  <c r="CC155" i="1"/>
  <c r="CH155" i="1"/>
  <c r="DS155" i="1"/>
  <c r="AA156" i="1"/>
  <c r="BY156" i="1"/>
  <c r="CH156" i="1"/>
  <c r="AA157" i="1"/>
  <c r="BY157" i="1"/>
  <c r="CC157" i="1"/>
  <c r="CH157" i="1"/>
  <c r="CJ157" i="1"/>
  <c r="BY158" i="1"/>
  <c r="CC158" i="1"/>
  <c r="CH158" i="1"/>
  <c r="CJ158" i="1"/>
  <c r="AA159" i="1"/>
  <c r="BY159" i="1"/>
  <c r="CC159" i="1"/>
  <c r="CH159" i="1"/>
  <c r="AA160" i="1"/>
  <c r="BY160" i="1"/>
  <c r="CC160" i="1"/>
  <c r="AA161" i="1"/>
  <c r="BY161" i="1"/>
  <c r="CC161" i="1"/>
  <c r="CH161" i="1"/>
  <c r="AA162" i="1"/>
  <c r="BY162" i="1"/>
  <c r="CC162" i="1"/>
  <c r="CH162" i="1"/>
  <c r="AA163" i="1"/>
  <c r="BY163" i="1"/>
  <c r="CC163" i="1"/>
  <c r="CH163" i="1"/>
  <c r="AA164" i="1"/>
  <c r="BY164" i="1"/>
  <c r="CC164" i="1"/>
  <c r="CH164" i="1"/>
  <c r="BY165" i="1"/>
  <c r="CC165" i="1"/>
  <c r="CH165" i="1"/>
  <c r="BY166" i="1"/>
  <c r="CC166" i="1"/>
  <c r="CH166" i="1"/>
  <c r="AA167" i="1"/>
  <c r="BY167" i="1"/>
  <c r="CH167" i="1"/>
  <c r="AA168" i="1"/>
  <c r="BY168" i="1"/>
  <c r="CC168" i="1"/>
  <c r="CH168" i="1"/>
  <c r="AA169" i="1"/>
  <c r="BY169" i="1"/>
  <c r="CC169" i="1"/>
  <c r="CH169" i="1"/>
  <c r="BY170" i="1"/>
  <c r="CC170" i="1"/>
  <c r="CH170" i="1"/>
  <c r="CJ170" i="1"/>
  <c r="AA171" i="1"/>
  <c r="BY171" i="1"/>
  <c r="CC171" i="1"/>
  <c r="CH171" i="1"/>
  <c r="BY172" i="1"/>
  <c r="CC172" i="1"/>
  <c r="CH172" i="1"/>
  <c r="AA173" i="1"/>
  <c r="BY173" i="1"/>
  <c r="CC173" i="1"/>
  <c r="BY174" i="1"/>
  <c r="CC174" i="1"/>
  <c r="CH174" i="1"/>
  <c r="BY175" i="1"/>
  <c r="CC175" i="1"/>
  <c r="CH175" i="1"/>
  <c r="AA176" i="1"/>
  <c r="BY176" i="1"/>
  <c r="CC176" i="1"/>
  <c r="CH176" i="1"/>
  <c r="DJ176" i="1"/>
  <c r="DN176" i="1"/>
  <c r="BY177" i="1"/>
  <c r="CC177" i="1"/>
  <c r="CH177" i="1"/>
  <c r="BY178" i="1"/>
  <c r="CC178" i="1"/>
  <c r="CH178" i="1"/>
  <c r="AA179" i="1"/>
  <c r="AA180" i="1"/>
  <c r="BY180" i="1"/>
  <c r="CC180" i="1"/>
  <c r="CH180" i="1"/>
  <c r="CJ180" i="1"/>
  <c r="AA181" i="1"/>
  <c r="BY181" i="1"/>
  <c r="CC181" i="1"/>
  <c r="CH181" i="1"/>
  <c r="DJ181" i="1"/>
  <c r="DN181" i="1"/>
  <c r="AA182" i="1"/>
  <c r="BY182" i="1"/>
  <c r="CC182" i="1"/>
  <c r="CH182" i="1"/>
  <c r="AA183" i="1"/>
  <c r="BY183" i="1"/>
  <c r="CC183" i="1"/>
  <c r="CH183" i="1"/>
  <c r="AA184" i="1"/>
  <c r="CC184" i="1"/>
  <c r="CH184" i="1"/>
  <c r="BY185" i="1"/>
  <c r="CC185" i="1"/>
  <c r="CH185" i="1"/>
  <c r="BY186" i="1"/>
  <c r="CC186" i="1"/>
  <c r="CH186" i="1"/>
  <c r="BY187" i="1"/>
  <c r="CC187" i="1"/>
  <c r="CH187" i="1"/>
  <c r="BY188" i="1"/>
  <c r="CC188" i="1"/>
  <c r="CH188" i="1"/>
  <c r="BY189" i="1"/>
  <c r="CC189" i="1"/>
  <c r="CH189" i="1"/>
  <c r="BY190" i="1"/>
  <c r="CH190" i="1"/>
  <c r="BY191" i="1"/>
  <c r="CC191" i="1"/>
  <c r="CH191" i="1"/>
  <c r="AA192" i="1"/>
  <c r="BY192" i="1"/>
  <c r="CC192" i="1"/>
  <c r="CH192" i="1"/>
  <c r="AA193" i="1"/>
  <c r="BY193" i="1"/>
  <c r="CC193" i="1"/>
  <c r="CH193" i="1"/>
  <c r="DD193" i="1"/>
  <c r="BY194" i="1"/>
  <c r="CC194" i="1"/>
  <c r="CH194" i="1"/>
  <c r="AA195" i="1"/>
  <c r="BY195" i="1"/>
  <c r="CC195" i="1"/>
  <c r="CH195" i="1"/>
  <c r="BY196" i="1"/>
  <c r="CC196" i="1"/>
  <c r="CH196" i="1"/>
  <c r="BY197" i="1"/>
  <c r="CC197" i="1"/>
  <c r="CH197" i="1"/>
  <c r="BY198" i="1"/>
  <c r="CC198" i="1"/>
  <c r="CH198" i="1"/>
  <c r="AA199" i="1"/>
  <c r="BY199" i="1"/>
  <c r="CC199" i="1"/>
  <c r="CH199" i="1"/>
  <c r="DS199" i="1"/>
  <c r="AA200" i="1"/>
  <c r="BY200" i="1"/>
  <c r="CC200" i="1"/>
  <c r="CH200" i="1"/>
  <c r="BY201" i="1"/>
  <c r="CC201" i="1"/>
  <c r="CH201" i="1"/>
  <c r="BY202" i="1"/>
  <c r="CC202" i="1"/>
  <c r="CH202" i="1"/>
  <c r="DD202" i="1"/>
  <c r="AA203" i="1"/>
  <c r="BY203" i="1"/>
  <c r="CC203" i="1"/>
  <c r="CH203" i="1"/>
  <c r="AA204" i="1"/>
  <c r="BY204" i="1"/>
  <c r="CC204" i="1"/>
  <c r="CH204" i="1"/>
  <c r="BY205" i="1"/>
  <c r="CC205" i="1"/>
  <c r="CH205" i="1"/>
  <c r="CJ205" i="1"/>
  <c r="AA206" i="1"/>
  <c r="BY206" i="1"/>
  <c r="CC206" i="1"/>
  <c r="CH206" i="1"/>
  <c r="DJ206" i="1"/>
  <c r="DN206" i="1"/>
  <c r="AA207" i="1"/>
  <c r="BY207" i="1"/>
  <c r="CC207" i="1"/>
  <c r="CH207" i="1"/>
  <c r="AA208" i="1"/>
  <c r="BY208" i="1"/>
  <c r="CC208" i="1"/>
  <c r="CH208" i="1"/>
  <c r="BY209" i="1"/>
  <c r="CC209" i="1"/>
  <c r="CH209" i="1"/>
  <c r="AA210" i="1"/>
  <c r="BY210" i="1"/>
  <c r="CC210" i="1"/>
  <c r="CH210" i="1"/>
  <c r="BY211" i="1"/>
  <c r="CC211" i="1"/>
  <c r="CH211" i="1"/>
  <c r="AA212" i="1"/>
  <c r="BY212" i="1"/>
  <c r="CC212" i="1"/>
  <c r="CH212" i="1"/>
  <c r="CJ212" i="1"/>
  <c r="AA213" i="1"/>
  <c r="BY213" i="1"/>
  <c r="CC213" i="1"/>
  <c r="CH213" i="1"/>
  <c r="AA214" i="1"/>
  <c r="BY214" i="1"/>
  <c r="CH214" i="1"/>
  <c r="AA215" i="1"/>
  <c r="BY215" i="1"/>
  <c r="CC215" i="1"/>
  <c r="CH215" i="1"/>
  <c r="AA216" i="1"/>
  <c r="BY216" i="1"/>
  <c r="CC216" i="1"/>
  <c r="CH216" i="1"/>
  <c r="BY217" i="1"/>
  <c r="CC217" i="1"/>
  <c r="CH217" i="1"/>
  <c r="CJ217" i="1"/>
  <c r="AA218" i="1"/>
  <c r="BY218" i="1"/>
  <c r="CC218" i="1"/>
  <c r="CH218" i="1"/>
  <c r="CS218" i="1"/>
  <c r="CW218" i="1"/>
  <c r="AA219" i="1"/>
  <c r="BY219" i="1"/>
  <c r="CC219" i="1"/>
  <c r="CH219" i="1"/>
  <c r="AA220" i="1"/>
  <c r="BY220" i="1"/>
  <c r="CC220" i="1"/>
  <c r="CH220" i="1"/>
  <c r="CJ220" i="1"/>
  <c r="AA221" i="1"/>
  <c r="BY221" i="1"/>
  <c r="CC221" i="1"/>
  <c r="CH221" i="1"/>
  <c r="AA222" i="1"/>
  <c r="BY222" i="1"/>
  <c r="CC222" i="1"/>
  <c r="CH222" i="1"/>
  <c r="BY223" i="1"/>
  <c r="CC223" i="1"/>
  <c r="CH223" i="1"/>
  <c r="AA224" i="1"/>
  <c r="BY224" i="1"/>
  <c r="CC224" i="1"/>
  <c r="CH224" i="1"/>
  <c r="DJ224" i="1"/>
  <c r="BY225" i="1"/>
  <c r="CC225" i="1"/>
  <c r="CH225" i="1"/>
  <c r="AA226" i="1"/>
  <c r="BY226" i="1"/>
  <c r="CC226" i="1"/>
  <c r="CH226" i="1"/>
  <c r="DJ226" i="1"/>
  <c r="DN226" i="1"/>
  <c r="BY227" i="1"/>
  <c r="CC227" i="1"/>
  <c r="CH227" i="1"/>
  <c r="AA228" i="1"/>
  <c r="BY228" i="1"/>
  <c r="CC228" i="1"/>
  <c r="CH228" i="1"/>
  <c r="DJ228" i="1"/>
  <c r="DN228" i="1"/>
  <c r="BY229" i="1"/>
  <c r="CC229" i="1"/>
  <c r="CH229" i="1"/>
  <c r="DJ229" i="1"/>
  <c r="DN229" i="1"/>
  <c r="AA230" i="1"/>
  <c r="BY230" i="1"/>
  <c r="CC230" i="1"/>
  <c r="CH230" i="1"/>
  <c r="AA231" i="1"/>
  <c r="BY231" i="1"/>
  <c r="CC231" i="1"/>
  <c r="CH231" i="1"/>
  <c r="AA232" i="1"/>
  <c r="BY232" i="1"/>
  <c r="CC232" i="1"/>
  <c r="CH232" i="1"/>
  <c r="AA233" i="1"/>
  <c r="BY233" i="1"/>
  <c r="CC233" i="1"/>
  <c r="CH233" i="1"/>
  <c r="AA234" i="1"/>
  <c r="BY234" i="1"/>
  <c r="CC234" i="1"/>
  <c r="CH234" i="1"/>
  <c r="AA235" i="1"/>
  <c r="BY235" i="1"/>
  <c r="CC235" i="1"/>
  <c r="CH235" i="1"/>
  <c r="AA236" i="1"/>
  <c r="BY236" i="1"/>
  <c r="CC236" i="1"/>
  <c r="CH236" i="1"/>
  <c r="DN236" i="1"/>
  <c r="AA237" i="1"/>
  <c r="BY237" i="1"/>
  <c r="CC237" i="1"/>
  <c r="CH237" i="1"/>
  <c r="AA238" i="1"/>
  <c r="BY238" i="1"/>
  <c r="CC238" i="1"/>
  <c r="CH238" i="1"/>
  <c r="AA239" i="1"/>
  <c r="BY239" i="1"/>
  <c r="CC239" i="1"/>
  <c r="CH239" i="1"/>
  <c r="AA240" i="1"/>
  <c r="BY240" i="1"/>
  <c r="CH240" i="1"/>
  <c r="AA241" i="1"/>
  <c r="BY241" i="1"/>
  <c r="CC241" i="1"/>
  <c r="CH241" i="1"/>
  <c r="BY242" i="1"/>
  <c r="CC242" i="1"/>
  <c r="CH242" i="1"/>
  <c r="BY243" i="1"/>
  <c r="CC243" i="1"/>
  <c r="CH243" i="1"/>
  <c r="BY244" i="1"/>
  <c r="CC244" i="1"/>
  <c r="CH244" i="1"/>
  <c r="BY245" i="1"/>
  <c r="CC245" i="1"/>
  <c r="CH245" i="1"/>
  <c r="BY246" i="1"/>
  <c r="CC246" i="1"/>
  <c r="CH246" i="1"/>
  <c r="BY247" i="1"/>
  <c r="CC247" i="1"/>
  <c r="CH247" i="1"/>
  <c r="BY248" i="1"/>
  <c r="CC248" i="1"/>
  <c r="CH248" i="1"/>
  <c r="BY249" i="1"/>
  <c r="CC249" i="1"/>
  <c r="CH249" i="1"/>
  <c r="BY250" i="1"/>
  <c r="CC250" i="1"/>
  <c r="CH250" i="1"/>
  <c r="BY251" i="1"/>
  <c r="CC251" i="1"/>
  <c r="CH251" i="1"/>
  <c r="BY252" i="1"/>
  <c r="CC252" i="1"/>
  <c r="CH252" i="1"/>
  <c r="CJ252" i="1"/>
  <c r="BY253" i="1"/>
  <c r="CC253" i="1"/>
  <c r="CH253" i="1"/>
  <c r="BY254" i="1"/>
  <c r="CC254" i="1"/>
  <c r="CH254" i="1"/>
  <c r="BY255" i="1"/>
  <c r="CC255" i="1"/>
  <c r="CH255" i="1"/>
  <c r="AA256" i="1"/>
  <c r="BY256" i="1"/>
  <c r="CC256" i="1"/>
  <c r="CH256" i="1"/>
  <c r="AA257" i="1"/>
  <c r="BY257" i="1"/>
  <c r="CH257" i="1"/>
  <c r="AA258" i="1"/>
  <c r="BY258" i="1"/>
  <c r="CC258" i="1"/>
  <c r="CH258" i="1"/>
  <c r="BY259" i="1"/>
  <c r="CC259" i="1"/>
  <c r="CH259" i="1"/>
  <c r="AA260" i="1"/>
  <c r="BY260" i="1"/>
  <c r="CC260" i="1"/>
  <c r="CH260" i="1"/>
  <c r="BY261" i="1"/>
  <c r="CC261" i="1"/>
  <c r="CH261" i="1"/>
  <c r="BY262" i="1"/>
  <c r="CC262" i="1"/>
  <c r="CH262" i="1"/>
  <c r="BY263" i="1"/>
  <c r="CC263" i="1"/>
  <c r="CH263" i="1"/>
  <c r="CJ263" i="1"/>
  <c r="AA264" i="1"/>
  <c r="BY264" i="1"/>
  <c r="CC264" i="1"/>
  <c r="CH264" i="1"/>
  <c r="BY265" i="1"/>
  <c r="CC265" i="1"/>
  <c r="CH265" i="1"/>
  <c r="AA266" i="1"/>
  <c r="BY266" i="1"/>
  <c r="CC266" i="1"/>
  <c r="CH266" i="1"/>
  <c r="CJ266" i="1"/>
  <c r="AA267" i="1"/>
  <c r="BY267" i="1"/>
  <c r="CC267" i="1"/>
  <c r="CH267" i="1"/>
  <c r="BY268" i="1"/>
  <c r="CC268" i="1"/>
  <c r="CH268" i="1"/>
  <c r="CJ268" i="1"/>
  <c r="AA269" i="1"/>
  <c r="BY269" i="1"/>
  <c r="CC269" i="1"/>
  <c r="CH269" i="1"/>
  <c r="BY270" i="1"/>
  <c r="CC270" i="1"/>
  <c r="CH270" i="1"/>
  <c r="BY271" i="1"/>
  <c r="CC271" i="1"/>
  <c r="CH271" i="1"/>
  <c r="AA272" i="1"/>
  <c r="BY272" i="1"/>
  <c r="CC272" i="1"/>
  <c r="CH272" i="1"/>
  <c r="AA273" i="1"/>
  <c r="BY273" i="1"/>
  <c r="CC273" i="1"/>
  <c r="CH273" i="1"/>
  <c r="AA274" i="1"/>
  <c r="BY274" i="1"/>
  <c r="CC274" i="1"/>
  <c r="CH274" i="1"/>
  <c r="AA275" i="1"/>
  <c r="BY275" i="1"/>
  <c r="CC275" i="1"/>
  <c r="CH275" i="1"/>
  <c r="AA276" i="1"/>
  <c r="BY276" i="1"/>
  <c r="CC276" i="1"/>
  <c r="CH276" i="1"/>
  <c r="AA277" i="1"/>
  <c r="BY277" i="1"/>
  <c r="CC277" i="1"/>
  <c r="CH277" i="1"/>
  <c r="AA278" i="1"/>
  <c r="BY278" i="1"/>
  <c r="CC278" i="1"/>
  <c r="CH278" i="1"/>
  <c r="AA279" i="1"/>
  <c r="BY279" i="1"/>
  <c r="CC279" i="1"/>
  <c r="CH279" i="1"/>
  <c r="AA280" i="1"/>
  <c r="BY280" i="1"/>
  <c r="CC280" i="1"/>
  <c r="CH280" i="1"/>
  <c r="AA281" i="1"/>
  <c r="BY281" i="1"/>
  <c r="CC281" i="1"/>
  <c r="CH281" i="1"/>
  <c r="AA282" i="1"/>
  <c r="BY282" i="1"/>
  <c r="CC282" i="1"/>
  <c r="CH282" i="1"/>
  <c r="AA283" i="1"/>
  <c r="BY283" i="1"/>
  <c r="CC283" i="1"/>
  <c r="CH283" i="1"/>
  <c r="CC284" i="1"/>
  <c r="CH284" i="1"/>
  <c r="AA285" i="1"/>
  <c r="BY285" i="1"/>
  <c r="CC285" i="1"/>
  <c r="CH285" i="1"/>
  <c r="AA286" i="1"/>
  <c r="BY286" i="1"/>
  <c r="CC286" i="1"/>
  <c r="CH286" i="1"/>
  <c r="AA287" i="1"/>
  <c r="BY287" i="1"/>
  <c r="CC287" i="1"/>
  <c r="CH287" i="1"/>
  <c r="AA288" i="1"/>
  <c r="BY288" i="1"/>
  <c r="CC288" i="1"/>
  <c r="CH288" i="1"/>
  <c r="AA289" i="1"/>
  <c r="BY289" i="1"/>
  <c r="CC289" i="1"/>
  <c r="CH289" i="1"/>
  <c r="BY290" i="1"/>
  <c r="CC290" i="1"/>
  <c r="CH290" i="1"/>
  <c r="AA291" i="1"/>
  <c r="BY291" i="1"/>
  <c r="CC291" i="1"/>
  <c r="CH291" i="1"/>
  <c r="AA292" i="1"/>
  <c r="BY292" i="1"/>
  <c r="CC292" i="1"/>
  <c r="CH292" i="1"/>
  <c r="BY293" i="1"/>
  <c r="CC293" i="1"/>
  <c r="CH293" i="1"/>
  <c r="AA294" i="1"/>
  <c r="BY294" i="1"/>
  <c r="CC294" i="1"/>
  <c r="CH294" i="1"/>
  <c r="AA295" i="1"/>
  <c r="BY295" i="1"/>
  <c r="CC295" i="1"/>
  <c r="CH295" i="1"/>
  <c r="BY296" i="1"/>
  <c r="CC296" i="1"/>
  <c r="CH296" i="1"/>
  <c r="AA297" i="1"/>
  <c r="BY297" i="1"/>
  <c r="CC297" i="1"/>
  <c r="CH297" i="1"/>
  <c r="BY298" i="1"/>
  <c r="CC298" i="1"/>
  <c r="CH298" i="1"/>
  <c r="AA299" i="1"/>
  <c r="BY299" i="1"/>
  <c r="CC299" i="1"/>
  <c r="CH299" i="1"/>
  <c r="AA300" i="1"/>
  <c r="BY300" i="1"/>
  <c r="CH300" i="1"/>
  <c r="BY301" i="1"/>
  <c r="CH301" i="1"/>
  <c r="CJ301" i="1"/>
  <c r="BY302" i="1"/>
  <c r="CC302" i="1"/>
  <c r="CH302" i="1"/>
  <c r="BY303" i="1"/>
  <c r="CC303" i="1"/>
  <c r="CH303" i="1"/>
  <c r="CC304" i="1"/>
  <c r="CH304" i="1"/>
  <c r="CC305" i="1"/>
  <c r="CH305" i="1"/>
  <c r="BY306" i="1"/>
  <c r="CC306" i="1"/>
  <c r="CH306" i="1"/>
  <c r="BY307" i="1"/>
  <c r="CC307" i="1"/>
  <c r="CH307" i="1"/>
  <c r="BY308" i="1"/>
  <c r="CC308" i="1"/>
  <c r="CH308" i="1"/>
  <c r="AA309" i="1"/>
  <c r="BY309" i="1"/>
  <c r="CC309" i="1"/>
  <c r="CH309" i="1"/>
  <c r="AA310" i="1"/>
  <c r="BY310" i="1"/>
  <c r="CC310" i="1"/>
  <c r="CH310" i="1"/>
  <c r="AA311" i="1"/>
  <c r="BY311" i="1"/>
  <c r="CC311" i="1"/>
  <c r="CH311" i="1"/>
  <c r="CJ311" i="1"/>
  <c r="BY312" i="1"/>
  <c r="CC312" i="1"/>
  <c r="CH312" i="1"/>
  <c r="AA313" i="1"/>
  <c r="BY313" i="1"/>
  <c r="CC313" i="1"/>
  <c r="CH313" i="1"/>
  <c r="AA314" i="1"/>
  <c r="BY314" i="1"/>
  <c r="CC314" i="1"/>
  <c r="CH314" i="1"/>
  <c r="AA315" i="1"/>
  <c r="BY315" i="1"/>
  <c r="CC315" i="1"/>
  <c r="CH315" i="1"/>
  <c r="AA316" i="1"/>
  <c r="BY316" i="1"/>
  <c r="CC316" i="1"/>
  <c r="CH316" i="1"/>
  <c r="AA317" i="1"/>
  <c r="BY317" i="1"/>
  <c r="CC317" i="1"/>
  <c r="CH317" i="1"/>
  <c r="AA318" i="1"/>
  <c r="BY318" i="1"/>
  <c r="CC318" i="1"/>
  <c r="CH318" i="1"/>
  <c r="BY319" i="1"/>
  <c r="CC319" i="1"/>
  <c r="BY320" i="1"/>
  <c r="CC320" i="1"/>
  <c r="CH320" i="1"/>
  <c r="AA321" i="1"/>
  <c r="BY321" i="1"/>
  <c r="CC321" i="1"/>
  <c r="CH321" i="1"/>
  <c r="AA322" i="1"/>
  <c r="BY322" i="1"/>
  <c r="CC322" i="1"/>
  <c r="CH322" i="1"/>
  <c r="BY323" i="1"/>
  <c r="CC323" i="1"/>
  <c r="CH323" i="1"/>
  <c r="BY324" i="1"/>
  <c r="CC324" i="1"/>
  <c r="CH324" i="1"/>
  <c r="BY325" i="1"/>
  <c r="CH325" i="1"/>
  <c r="BY326" i="1"/>
  <c r="CC326" i="1"/>
  <c r="CH326" i="1"/>
  <c r="BY327" i="1"/>
  <c r="CC327" i="1"/>
  <c r="CH327" i="1"/>
  <c r="AA328" i="1"/>
  <c r="BY328" i="1"/>
  <c r="CC328" i="1"/>
  <c r="CH328" i="1"/>
  <c r="DD328" i="1"/>
  <c r="AA329" i="1"/>
  <c r="BY329" i="1"/>
  <c r="CC329" i="1"/>
  <c r="AA330" i="1"/>
  <c r="BY330" i="1"/>
  <c r="CC330" i="1"/>
  <c r="CH330" i="1"/>
  <c r="AA331" i="1"/>
  <c r="BY331" i="1"/>
  <c r="CC331" i="1"/>
  <c r="CH331" i="1"/>
  <c r="BY332" i="1"/>
  <c r="CC332" i="1"/>
  <c r="CH332" i="1"/>
  <c r="AA333" i="1"/>
  <c r="BY333" i="1"/>
  <c r="CC333" i="1"/>
  <c r="CH333" i="1"/>
  <c r="DD333" i="1"/>
  <c r="BY334" i="1"/>
  <c r="CC334" i="1"/>
  <c r="CH334" i="1"/>
  <c r="BY335" i="1"/>
  <c r="CC335" i="1"/>
  <c r="CH335" i="1"/>
  <c r="AA336" i="1"/>
  <c r="BY336" i="1"/>
  <c r="CC336" i="1"/>
  <c r="CH336" i="1"/>
  <c r="BY337" i="1"/>
  <c r="CC337" i="1"/>
  <c r="CH337" i="1"/>
  <c r="AA338" i="1"/>
  <c r="BY338" i="1"/>
  <c r="CC338" i="1"/>
  <c r="CH338" i="1"/>
  <c r="DU338" i="1"/>
  <c r="AA339" i="1"/>
  <c r="BY339" i="1"/>
  <c r="CC339" i="1"/>
  <c r="CH339" i="1"/>
  <c r="AA340" i="1"/>
  <c r="BY340" i="1"/>
  <c r="CC340" i="1"/>
  <c r="CH340" i="1"/>
  <c r="CJ340" i="1"/>
  <c r="AA341" i="1"/>
  <c r="BY341" i="1"/>
  <c r="CC341" i="1"/>
  <c r="CH341" i="1"/>
  <c r="AA342" i="1"/>
  <c r="BY342" i="1"/>
  <c r="CC342" i="1"/>
  <c r="CH342" i="1"/>
  <c r="AA343" i="1"/>
  <c r="BY343" i="1"/>
  <c r="CC343" i="1"/>
  <c r="CH343" i="1"/>
  <c r="CJ343" i="1"/>
  <c r="CS343" i="1"/>
  <c r="AA344" i="1"/>
  <c r="BY344" i="1"/>
  <c r="CC344" i="1"/>
  <c r="CH344" i="1"/>
  <c r="AA345" i="1"/>
  <c r="BY345" i="1"/>
  <c r="CC345" i="1"/>
  <c r="CH345" i="1"/>
  <c r="AA346" i="1"/>
  <c r="BY346" i="1"/>
  <c r="CC346" i="1"/>
  <c r="CH346" i="1"/>
  <c r="AA347" i="1"/>
  <c r="BY347" i="1"/>
  <c r="CC347" i="1"/>
  <c r="CH347" i="1"/>
  <c r="AA348" i="1"/>
  <c r="BY348" i="1"/>
  <c r="CC348" i="1"/>
  <c r="CH348" i="1"/>
  <c r="DJ348" i="1"/>
  <c r="DN348" i="1"/>
  <c r="AA349" i="1"/>
  <c r="BY349" i="1"/>
  <c r="CC349" i="1"/>
  <c r="CH349" i="1"/>
  <c r="AA350" i="1"/>
  <c r="BY350" i="1"/>
  <c r="CC350" i="1"/>
  <c r="CH350" i="1"/>
  <c r="AA351" i="1"/>
  <c r="BY351" i="1"/>
  <c r="CC351" i="1"/>
  <c r="CH351" i="1"/>
  <c r="CJ351" i="1"/>
  <c r="BY352" i="1"/>
  <c r="CC352" i="1"/>
  <c r="CH352" i="1"/>
  <c r="AA353" i="1"/>
  <c r="BY353" i="1"/>
  <c r="CC353" i="1"/>
  <c r="CH353" i="1"/>
  <c r="AA354" i="1"/>
  <c r="BY354" i="1"/>
  <c r="CC354" i="1"/>
  <c r="CH354" i="1"/>
  <c r="AA355" i="1"/>
  <c r="BY355" i="1"/>
  <c r="CC355" i="1"/>
  <c r="CH355" i="1"/>
  <c r="AA356" i="1"/>
  <c r="BY356" i="1"/>
  <c r="CC356" i="1"/>
  <c r="CH356" i="1"/>
  <c r="AA357" i="1"/>
  <c r="BY357" i="1"/>
  <c r="CC357" i="1"/>
  <c r="CH357" i="1"/>
  <c r="BY358" i="1"/>
  <c r="CC358" i="1"/>
  <c r="CH358" i="1"/>
  <c r="AA359" i="1"/>
  <c r="BY359" i="1"/>
  <c r="CC359" i="1"/>
  <c r="CH359" i="1"/>
  <c r="AA360" i="1"/>
  <c r="BY360" i="1"/>
  <c r="CC360" i="1"/>
  <c r="CH360" i="1"/>
  <c r="BY361" i="1"/>
  <c r="CC361" i="1"/>
  <c r="CH361" i="1"/>
  <c r="AA362" i="1"/>
  <c r="BY362" i="1"/>
  <c r="CC362" i="1"/>
  <c r="CH362" i="1"/>
  <c r="BY363" i="1"/>
  <c r="CC363" i="1"/>
  <c r="CH363" i="1"/>
  <c r="AA364" i="1"/>
  <c r="BY364" i="1"/>
  <c r="CH364" i="1"/>
  <c r="AA365" i="1"/>
  <c r="BY365" i="1"/>
  <c r="CC365" i="1"/>
  <c r="CH365" i="1"/>
  <c r="AA366" i="1"/>
  <c r="BY366" i="1"/>
  <c r="CC366" i="1"/>
  <c r="CH366" i="1"/>
  <c r="AA367" i="1"/>
  <c r="BY367" i="1"/>
  <c r="CC367" i="1"/>
  <c r="CH367" i="1"/>
  <c r="AA368" i="1"/>
  <c r="BY368" i="1"/>
  <c r="CC368" i="1"/>
  <c r="CH368" i="1"/>
  <c r="AA369" i="1"/>
  <c r="BY369" i="1"/>
  <c r="CC369" i="1"/>
  <c r="AA370" i="1"/>
  <c r="BY370" i="1"/>
  <c r="CH370" i="1"/>
  <c r="AA371" i="1"/>
  <c r="BY371" i="1"/>
  <c r="CC371" i="1"/>
  <c r="CH371" i="1"/>
  <c r="DJ371" i="1"/>
  <c r="AA372" i="1"/>
  <c r="BY372" i="1"/>
  <c r="CC372" i="1"/>
  <c r="AA373" i="1"/>
  <c r="BY373" i="1"/>
  <c r="CC373" i="1"/>
  <c r="CH373" i="1"/>
  <c r="AA374" i="1"/>
  <c r="BY374" i="1"/>
  <c r="CC374" i="1"/>
  <c r="CH374" i="1"/>
  <c r="AA375" i="1"/>
  <c r="BY375" i="1"/>
  <c r="CC375" i="1"/>
  <c r="CH375" i="1"/>
  <c r="AA376" i="1"/>
  <c r="BY376" i="1"/>
  <c r="CC376" i="1"/>
  <c r="CH376" i="1"/>
  <c r="BY377" i="1"/>
  <c r="CC377" i="1"/>
  <c r="CH377" i="1"/>
  <c r="BY378" i="1"/>
  <c r="CC378" i="1"/>
  <c r="CH378" i="1"/>
  <c r="BY379" i="1"/>
  <c r="CH379" i="1"/>
  <c r="AA380" i="1"/>
  <c r="BY380" i="1"/>
  <c r="CC380" i="1"/>
  <c r="CH380" i="1"/>
  <c r="DJ380" i="1"/>
  <c r="DU380" i="1"/>
  <c r="BY381" i="1"/>
  <c r="CC381" i="1"/>
  <c r="CH381" i="1"/>
  <c r="AA382" i="1"/>
  <c r="BY382" i="1"/>
  <c r="CC382" i="1"/>
  <c r="CH382" i="1"/>
  <c r="AA383" i="1"/>
  <c r="BY383" i="1"/>
  <c r="CC383" i="1"/>
  <c r="CH383" i="1"/>
  <c r="AA384" i="1"/>
  <c r="BY384" i="1"/>
  <c r="CC384" i="1"/>
  <c r="CH384" i="1"/>
  <c r="AA385" i="1"/>
  <c r="BY385" i="1"/>
  <c r="CC385" i="1"/>
  <c r="CH385" i="1"/>
  <c r="AA386" i="1"/>
  <c r="BY386" i="1"/>
  <c r="CC386" i="1"/>
  <c r="CH386" i="1"/>
  <c r="DD386" i="1"/>
  <c r="AA387" i="1"/>
  <c r="BY387" i="1"/>
  <c r="CC387" i="1"/>
  <c r="CH387" i="1"/>
  <c r="AA388" i="1"/>
  <c r="BY388" i="1"/>
  <c r="CC388" i="1"/>
  <c r="CH388" i="1"/>
  <c r="AA389" i="1"/>
  <c r="BY389" i="1"/>
  <c r="CC389" i="1"/>
  <c r="CH389" i="1"/>
  <c r="BY390" i="1"/>
  <c r="CC390" i="1"/>
  <c r="AA391" i="1"/>
  <c r="BY391" i="1"/>
  <c r="CC391" i="1"/>
  <c r="CH391" i="1"/>
  <c r="AA392" i="1"/>
  <c r="BY392" i="1"/>
  <c r="CC392" i="1"/>
  <c r="CH392" i="1"/>
  <c r="BY393" i="1"/>
  <c r="CC393" i="1"/>
  <c r="CH393" i="1"/>
  <c r="AA394" i="1"/>
  <c r="BY394" i="1"/>
  <c r="CC394" i="1"/>
  <c r="CH394" i="1"/>
  <c r="AA395" i="1"/>
  <c r="BY395" i="1"/>
  <c r="CC395" i="1"/>
  <c r="CH395" i="1"/>
  <c r="BY396" i="1"/>
  <c r="CC396" i="1"/>
  <c r="CH396" i="1"/>
  <c r="AA397" i="1"/>
  <c r="BY397" i="1"/>
  <c r="CC397" i="1"/>
  <c r="CH397" i="1"/>
  <c r="BY398" i="1"/>
  <c r="CC398" i="1"/>
  <c r="CH398" i="1"/>
  <c r="BY399" i="1"/>
  <c r="CC399" i="1"/>
  <c r="CH399" i="1"/>
  <c r="BY400" i="1"/>
  <c r="CC400" i="1"/>
  <c r="CH400" i="1"/>
  <c r="AA401" i="1"/>
  <c r="BY401" i="1"/>
  <c r="CC401" i="1"/>
  <c r="CH401" i="1"/>
  <c r="DD401" i="1"/>
  <c r="AA402" i="1"/>
  <c r="BY402" i="1"/>
  <c r="CC402" i="1"/>
  <c r="CH402" i="1"/>
  <c r="AA403" i="1"/>
  <c r="BY403" i="1"/>
  <c r="CC403" i="1"/>
  <c r="CH403" i="1"/>
  <c r="BY404" i="1"/>
  <c r="CC404" i="1"/>
  <c r="CH404" i="1"/>
  <c r="AA405" i="1"/>
  <c r="BY405" i="1"/>
  <c r="CC405" i="1"/>
  <c r="CH405" i="1"/>
  <c r="BY406" i="1"/>
  <c r="CH406" i="1"/>
  <c r="DD406" i="1"/>
  <c r="AA407" i="1"/>
  <c r="BY407" i="1"/>
  <c r="CC407" i="1"/>
  <c r="CH407" i="1"/>
  <c r="AA408" i="1"/>
  <c r="BY408" i="1"/>
  <c r="CC408" i="1"/>
  <c r="CH408" i="1"/>
  <c r="AA409" i="1"/>
  <c r="BY409" i="1"/>
  <c r="CC409" i="1"/>
  <c r="CH409" i="1"/>
  <c r="AA410" i="1"/>
  <c r="BY410" i="1"/>
  <c r="CC410" i="1"/>
  <c r="CH410" i="1"/>
  <c r="AA411" i="1"/>
  <c r="BY411" i="1"/>
  <c r="CC411" i="1"/>
  <c r="CH411" i="1"/>
  <c r="AA412" i="1"/>
  <c r="BY412" i="1"/>
  <c r="CC412" i="1"/>
  <c r="CH412" i="1"/>
  <c r="AA413" i="1"/>
  <c r="BY413" i="1"/>
  <c r="CC413" i="1"/>
  <c r="CH413" i="1"/>
  <c r="AA414" i="1"/>
  <c r="BY414" i="1"/>
  <c r="CC414" i="1"/>
  <c r="CH414" i="1"/>
  <c r="AA415" i="1"/>
  <c r="BY415" i="1"/>
  <c r="CC415" i="1"/>
  <c r="CH415" i="1"/>
  <c r="AA416" i="1"/>
  <c r="BY416" i="1"/>
  <c r="CC416" i="1"/>
  <c r="CH416" i="1"/>
  <c r="AA417" i="1"/>
  <c r="BY417" i="1"/>
  <c r="CC417" i="1"/>
  <c r="CH417" i="1"/>
  <c r="AA418" i="1"/>
  <c r="BY418" i="1"/>
  <c r="CC418" i="1"/>
  <c r="CH418" i="1"/>
  <c r="AA419" i="1"/>
  <c r="BY419" i="1"/>
  <c r="CC419" i="1"/>
  <c r="CH419" i="1"/>
  <c r="AA420" i="1"/>
  <c r="BY420" i="1"/>
  <c r="CC420" i="1"/>
  <c r="CH420" i="1"/>
</calcChain>
</file>

<file path=xl/comments1.xml><?xml version="1.0" encoding="utf-8"?>
<comments xmlns="http://schemas.openxmlformats.org/spreadsheetml/2006/main">
  <authors>
    <author>Joanna Hubbard</author>
    <author>Matthew Wilkins</author>
    <author>Safran Lab</author>
  </authors>
  <commentList>
    <comment ref="D19" authorId="0" guid="{0DFAED60-B116-9A4E-B3BA-D4003680ED36}">
      <text>
        <r>
          <rPr>
            <b/>
            <sz val="9"/>
            <color indexed="81"/>
            <rFont val="Tahoma"/>
            <charset val="1"/>
          </rPr>
          <t>Joanna Hubbard:</t>
        </r>
        <r>
          <rPr>
            <sz val="9"/>
            <color indexed="81"/>
            <rFont val="Tahoma"/>
            <charset val="1"/>
          </rPr>
          <t xml:space="preserve">
Changed from F? based on 2012 breeding data</t>
        </r>
      </text>
    </comment>
    <comment ref="FF25" authorId="1" guid="{A2016D2F-6BE6-4684-A6BE-D7DDA4F504AB}">
      <text>
        <r>
          <rPr>
            <b/>
            <sz val="9"/>
            <color indexed="81"/>
            <rFont val="Tahoma"/>
            <charset val="1"/>
          </rPr>
          <t>Matthew Wilkins:</t>
        </r>
        <r>
          <rPr>
            <sz val="9"/>
            <color indexed="81"/>
            <rFont val="Tahoma"/>
            <charset val="1"/>
          </rPr>
          <t xml:space="preserve">
Must have been copied wrong from envelope
</t>
        </r>
      </text>
    </comment>
    <comment ref="FF32" authorId="1" guid="{DCF2F604-EC51-4E06-8A0D-69B26BD32A13}">
      <text>
        <r>
          <rPr>
            <b/>
            <sz val="9"/>
            <color indexed="81"/>
            <rFont val="Tahoma"/>
            <charset val="1"/>
          </rPr>
          <t>Matthew Wilkins:</t>
        </r>
        <r>
          <rPr>
            <sz val="9"/>
            <color indexed="81"/>
            <rFont val="Tahoma"/>
            <charset val="1"/>
          </rPr>
          <t xml:space="preserve">
Must have been copied down from envelope wrong
</t>
        </r>
      </text>
    </comment>
    <comment ref="FF46" authorId="1" guid="{ACBE8FFF-365A-482B-9A95-5F11AFB74A98}">
      <text>
        <r>
          <rPr>
            <b/>
            <sz val="9"/>
            <color indexed="81"/>
            <rFont val="Tahoma"/>
            <charset val="1"/>
          </rPr>
          <t>Matthew Wilkins:</t>
        </r>
        <r>
          <rPr>
            <sz val="9"/>
            <color indexed="81"/>
            <rFont val="Tahoma"/>
            <charset val="1"/>
          </rPr>
          <t xml:space="preserve">
Must have been copied wrong from envelope
</t>
        </r>
      </text>
    </comment>
    <comment ref="FF53" authorId="1" guid="{361A7263-8BE9-408D-93CB-974CBA5E2213}">
      <text>
        <r>
          <rPr>
            <b/>
            <sz val="9"/>
            <color indexed="81"/>
            <rFont val="Tahoma"/>
            <charset val="1"/>
          </rPr>
          <t>Matthew Wilkins:</t>
        </r>
        <r>
          <rPr>
            <sz val="9"/>
            <color indexed="81"/>
            <rFont val="Tahoma"/>
            <charset val="1"/>
          </rPr>
          <t xml:space="preserve">
Must have been copied wrong from envelope
</t>
        </r>
      </text>
    </comment>
    <comment ref="FG53" authorId="1" guid="{035BAB0B-84AC-4ABC-B516-BD6E15C4E6F2}">
      <text>
        <r>
          <rPr>
            <b/>
            <sz val="9"/>
            <color indexed="81"/>
            <rFont val="Tahoma"/>
            <charset val="1"/>
          </rPr>
          <t>Matthew Wilkins:</t>
        </r>
        <r>
          <rPr>
            <sz val="9"/>
            <color indexed="81"/>
            <rFont val="Tahoma"/>
            <charset val="1"/>
          </rPr>
          <t xml:space="preserve">
Matches capture date, but not Morph date...
</t>
        </r>
      </text>
    </comment>
    <comment ref="EI58" authorId="2" guid="{0F7FF034-A3FA-41A8-AC62-28C8C77BC7DC}">
      <text>
        <r>
          <rPr>
            <b/>
            <sz val="9"/>
            <color indexed="81"/>
            <rFont val="Tahoma"/>
            <charset val="1"/>
          </rPr>
          <t>Safran Lab:</t>
        </r>
        <r>
          <rPr>
            <sz val="9"/>
            <color indexed="81"/>
            <rFont val="Tahoma"/>
            <charset val="1"/>
          </rPr>
          <t xml:space="preserve">
COULD NOT GET ANY BLOOD AT THIS 15' TIME</t>
        </r>
      </text>
    </comment>
    <comment ref="FF61" authorId="1" guid="{C05340FF-6721-4E43-BC36-9410EE251471}">
      <text>
        <r>
          <rPr>
            <b/>
            <sz val="9"/>
            <color indexed="81"/>
            <rFont val="Tahoma"/>
            <charset val="1"/>
          </rPr>
          <t>Matthew Wilkins:</t>
        </r>
        <r>
          <rPr>
            <sz val="9"/>
            <color indexed="81"/>
            <rFont val="Tahoma"/>
            <charset val="1"/>
          </rPr>
          <t xml:space="preserve">
Must have been copied wrong
</t>
        </r>
      </text>
    </comment>
    <comment ref="EJ94" authorId="2" guid="{87834C84-655C-424F-9EE5-3686318B7AB6}">
      <text>
        <r>
          <rPr>
            <b/>
            <sz val="9"/>
            <color indexed="81"/>
            <rFont val="Tahoma"/>
            <charset val="1"/>
          </rPr>
          <t>Safran Lab:</t>
        </r>
        <r>
          <rPr>
            <sz val="9"/>
            <color indexed="81"/>
            <rFont val="Tahoma"/>
            <charset val="1"/>
          </rPr>
          <t xml:space="preserve">
NO TIME LISTED</t>
        </r>
      </text>
    </comment>
    <comment ref="FF94" authorId="1" guid="{3E0F697E-3E02-4973-9C0B-29FE59175177}">
      <text>
        <r>
          <rPr>
            <b/>
            <sz val="9"/>
            <color indexed="81"/>
            <rFont val="Tahoma"/>
            <charset val="1"/>
          </rPr>
          <t>Matthew Wilkins:</t>
        </r>
        <r>
          <rPr>
            <sz val="9"/>
            <color indexed="81"/>
            <rFont val="Tahoma"/>
            <charset val="1"/>
          </rPr>
          <t xml:space="preserve">
Must've been copied down wrong
</t>
        </r>
      </text>
    </comment>
    <comment ref="B95" authorId="1" guid="{D3D5B26D-B637-4404-88C5-9E0D9F698EBA}">
      <text>
        <r>
          <rPr>
            <b/>
            <sz val="9"/>
            <color indexed="81"/>
            <rFont val="Tahoma"/>
            <charset val="1"/>
          </rPr>
          <t>Matthew Wilkins:</t>
        </r>
        <r>
          <rPr>
            <sz val="9"/>
            <color indexed="81"/>
            <rFont val="Tahoma"/>
            <charset val="1"/>
          </rPr>
          <t xml:space="preserve">
This bird is later known as "peg leg" or 2600-27756
</t>
        </r>
      </text>
    </comment>
    <comment ref="EJ114" authorId="2" guid="{503445D3-F1C5-4241-8C97-F7D159ED1FC1}">
      <text>
        <r>
          <rPr>
            <b/>
            <sz val="9"/>
            <color indexed="81"/>
            <rFont val="Tahoma"/>
            <charset val="1"/>
          </rPr>
          <t>Safran Lab:</t>
        </r>
        <r>
          <rPr>
            <sz val="9"/>
            <color indexed="81"/>
            <rFont val="Tahoma"/>
            <charset val="1"/>
          </rPr>
          <t xml:space="preserve">
NO TIME LISTED ON SHEET</t>
        </r>
      </text>
    </comment>
    <comment ref="CL129" authorId="2" guid="{8ADFF8BA-0F98-4418-A368-2E6AACDEB5C6}">
      <text>
        <r>
          <rPr>
            <b/>
            <sz val="9"/>
            <color indexed="81"/>
            <rFont val="Tahoma"/>
            <charset val="1"/>
          </rPr>
          <t>Safran Lab:</t>
        </r>
        <r>
          <rPr>
            <sz val="9"/>
            <color indexed="81"/>
            <rFont val="Tahoma"/>
            <charset val="1"/>
          </rPr>
          <t xml:space="preserve">
NEW BIRD, BUT NOT DID NOT INDICATE WHETHER BLOOD WAS TAKEN</t>
        </r>
      </text>
    </comment>
    <comment ref="EK166" authorId="2" guid="{2A11A71B-828E-48A2-994D-7F3D8C3ED22E}">
      <text>
        <r>
          <rPr>
            <b/>
            <sz val="9"/>
            <color indexed="81"/>
            <rFont val="Tahoma"/>
            <charset val="1"/>
          </rPr>
          <t>Safran Lab:</t>
        </r>
        <r>
          <rPr>
            <sz val="9"/>
            <color indexed="81"/>
            <rFont val="Tahoma"/>
            <charset val="1"/>
          </rPr>
          <t xml:space="preserve">
DID NOT GET A 45' BLEED</t>
        </r>
      </text>
    </comment>
    <comment ref="P193" authorId="2" guid="{DC57E897-DFDD-41F1-9D0C-F0E3525D5E82}">
      <text>
        <r>
          <rPr>
            <b/>
            <sz val="9"/>
            <color indexed="81"/>
            <rFont val="Tahoma"/>
            <charset val="1"/>
          </rPr>
          <t>Safran Lab:</t>
        </r>
        <r>
          <rPr>
            <sz val="9"/>
            <color indexed="81"/>
            <rFont val="Tahoma"/>
            <charset val="1"/>
          </rPr>
          <t xml:space="preserve">
ADDED AT SECOND CAPTURE</t>
        </r>
      </text>
    </comment>
    <comment ref="CL197" authorId="2" guid="{AF2BF26E-6821-4B25-A26A-67206621B92D}">
      <text>
        <r>
          <rPr>
            <b/>
            <sz val="9"/>
            <color indexed="81"/>
            <rFont val="Tahoma"/>
            <charset val="1"/>
          </rPr>
          <t>Safran Lab:</t>
        </r>
        <r>
          <rPr>
            <sz val="9"/>
            <color indexed="81"/>
            <rFont val="Tahoma"/>
            <charset val="1"/>
          </rPr>
          <t xml:space="preserve">
NOT INDICATED ON DATA SHEET</t>
        </r>
      </text>
    </comment>
    <comment ref="EK229" authorId="2" guid="{66976876-1683-47C9-BABC-3A811185236F}">
      <text>
        <r>
          <rPr>
            <b/>
            <sz val="9"/>
            <color indexed="81"/>
            <rFont val="Tahoma"/>
            <charset val="1"/>
          </rPr>
          <t>Safran Lab:</t>
        </r>
        <r>
          <rPr>
            <sz val="9"/>
            <color indexed="81"/>
            <rFont val="Tahoma"/>
            <charset val="1"/>
          </rPr>
          <t xml:space="preserve">
COULD NOT GET 45' BLEED</t>
        </r>
      </text>
    </comment>
    <comment ref="D256" authorId="0" guid="{569FA984-D9CF-C641-904E-4265C0D22164}">
      <text>
        <r>
          <rPr>
            <b/>
            <sz val="9"/>
            <color indexed="81"/>
            <rFont val="Tahoma"/>
            <charset val="1"/>
          </rPr>
          <t>Joanna Hubbard:</t>
        </r>
        <r>
          <rPr>
            <sz val="9"/>
            <color indexed="81"/>
            <rFont val="Tahoma"/>
            <charset val="1"/>
          </rPr>
          <t xml:space="preserve">
changed from M based on 2012 data
</t>
        </r>
      </text>
    </comment>
    <comment ref="FF270" authorId="1" guid="{7B44AB29-9DED-46A9-8AC3-8447C0B14F7C}">
      <text>
        <r>
          <rPr>
            <b/>
            <sz val="9"/>
            <color indexed="81"/>
            <rFont val="Tahoma"/>
            <charset val="1"/>
          </rPr>
          <t>Matthew Wilkins:</t>
        </r>
        <r>
          <rPr>
            <sz val="9"/>
            <color indexed="81"/>
            <rFont val="Tahoma"/>
            <charset val="1"/>
          </rPr>
          <t xml:space="preserve">
Must've been copied wrong
</t>
        </r>
      </text>
    </comment>
    <comment ref="F332" authorId="2" guid="{6FCF5B51-829C-4212-B36E-F988878B610A}">
      <text>
        <r>
          <rPr>
            <b/>
            <sz val="9"/>
            <color indexed="81"/>
            <rFont val="Tahoma"/>
            <charset val="1"/>
          </rPr>
          <t>Safran Lab:</t>
        </r>
        <r>
          <rPr>
            <sz val="9"/>
            <color indexed="81"/>
            <rFont val="Tahoma"/>
            <charset val="1"/>
          </rPr>
          <t xml:space="preserve">
MANIPULATED AT AUTUMN HILL, THEN MOVED TO SCHAAP'S</t>
        </r>
      </text>
    </comment>
    <comment ref="EQ386" authorId="2" guid="{FD549E8E-6FD8-4A01-AC10-8933CB5DB54B}">
      <text>
        <r>
          <rPr>
            <b/>
            <sz val="9"/>
            <color indexed="81"/>
            <rFont val="Tahoma"/>
            <charset val="1"/>
          </rPr>
          <t>IH:indv. Flushed when catching conspecific, so this is the time she hit the net</t>
        </r>
      </text>
    </comment>
    <comment ref="EI415" authorId="2" guid="{5DC0BA4C-2265-4D0D-B2C4-162A012EA52E}">
      <text>
        <r>
          <rPr>
            <b/>
            <sz val="9"/>
            <color indexed="81"/>
            <rFont val="Tahoma"/>
            <charset val="1"/>
          </rPr>
          <t>Safran Lab:</t>
        </r>
        <r>
          <rPr>
            <sz val="9"/>
            <color indexed="81"/>
            <rFont val="Tahoma"/>
            <charset val="1"/>
          </rPr>
          <t xml:space="preserve">
couldn't get indv. To bleed at 15'</t>
        </r>
      </text>
    </comment>
  </commentList>
</comments>
</file>

<file path=xl/sharedStrings.xml><?xml version="1.0" encoding="utf-8"?>
<sst xmlns="http://schemas.openxmlformats.org/spreadsheetml/2006/main" count="10587" uniqueCount="1998">
  <si>
    <t>2600-27411</t>
    <phoneticPr fontId="1" type="noConversion"/>
  </si>
  <si>
    <t>2600-27292</t>
    <phoneticPr fontId="1" type="noConversion"/>
  </si>
  <si>
    <t>BJ,ALT</t>
    <phoneticPr fontId="1" type="noConversion"/>
  </si>
  <si>
    <t>NONE</t>
    <phoneticPr fontId="1" type="noConversion"/>
  </si>
  <si>
    <t>COULDN'T COMPLETE EXP</t>
    <phoneticPr fontId="1" type="noConversion"/>
  </si>
  <si>
    <t>2600-27293</t>
    <phoneticPr fontId="1" type="noConversion"/>
  </si>
  <si>
    <t>2600-27295</t>
    <phoneticPr fontId="1" type="noConversion"/>
  </si>
  <si>
    <t>RW,AT,BJ</t>
    <phoneticPr fontId="1" type="noConversion"/>
  </si>
  <si>
    <t>2600-27296</t>
    <phoneticPr fontId="1" type="noConversion"/>
  </si>
  <si>
    <t>IH,AT,IH</t>
    <phoneticPr fontId="1" type="noConversion"/>
  </si>
  <si>
    <t>41C</t>
    <phoneticPr fontId="1" type="noConversion"/>
  </si>
  <si>
    <t>2600-27404</t>
    <phoneticPr fontId="1" type="noConversion"/>
  </si>
  <si>
    <t>2600-27297</t>
    <phoneticPr fontId="1" type="noConversion"/>
  </si>
  <si>
    <t>SA, ALT</t>
    <phoneticPr fontId="1" type="noConversion"/>
  </si>
  <si>
    <t>2600-27500</t>
    <phoneticPr fontId="1" type="noConversion"/>
  </si>
  <si>
    <t>ALT,IH</t>
    <phoneticPr fontId="1" type="noConversion"/>
  </si>
  <si>
    <t>PURPLE</t>
    <phoneticPr fontId="1" type="noConversion"/>
  </si>
  <si>
    <t>2600-27328</t>
    <phoneticPr fontId="1" type="noConversion"/>
  </si>
  <si>
    <t>IH,BJ</t>
    <phoneticPr fontId="1" type="noConversion"/>
  </si>
  <si>
    <t>SALINE</t>
    <phoneticPr fontId="1" type="noConversion"/>
  </si>
  <si>
    <t>2600-27329</t>
    <phoneticPr fontId="1" type="noConversion"/>
  </si>
  <si>
    <t>SA</t>
    <phoneticPr fontId="1" type="noConversion"/>
  </si>
  <si>
    <t>NONE</t>
    <phoneticPr fontId="1" type="noConversion"/>
  </si>
  <si>
    <t>LT BLUE</t>
    <phoneticPr fontId="1" type="noConversion"/>
  </si>
  <si>
    <t>YELLOW</t>
    <phoneticPr fontId="1" type="noConversion"/>
  </si>
  <si>
    <t>2600-27401</t>
    <phoneticPr fontId="1" type="noConversion"/>
  </si>
  <si>
    <t>2600-27402</t>
    <phoneticPr fontId="1" type="noConversion"/>
  </si>
  <si>
    <t>SA,ALT</t>
    <phoneticPr fontId="1" type="noConversion"/>
  </si>
  <si>
    <t>WHITE</t>
    <phoneticPr fontId="1" type="noConversion"/>
  </si>
  <si>
    <t>2600-27403</t>
    <phoneticPr fontId="1" type="noConversion"/>
  </si>
  <si>
    <t>ALT</t>
    <phoneticPr fontId="1" type="noConversion"/>
  </si>
  <si>
    <t>MM</t>
    <phoneticPr fontId="1" type="noConversion"/>
  </si>
  <si>
    <t>2391-90936</t>
    <phoneticPr fontId="1" type="noConversion"/>
  </si>
  <si>
    <t>N</t>
    <phoneticPr fontId="1" type="noConversion"/>
  </si>
  <si>
    <t>2600-27498</t>
    <phoneticPr fontId="1" type="noConversion"/>
  </si>
  <si>
    <t>ALT,JKH</t>
    <phoneticPr fontId="1" type="noConversion"/>
  </si>
  <si>
    <t>2600-27404</t>
    <phoneticPr fontId="1" type="noConversion"/>
  </si>
  <si>
    <t>JKH,ALT,IH</t>
    <phoneticPr fontId="1" type="noConversion"/>
  </si>
  <si>
    <t>41A</t>
    <phoneticPr fontId="1" type="noConversion"/>
  </si>
  <si>
    <t>UNK</t>
    <phoneticPr fontId="1" type="noConversion"/>
  </si>
  <si>
    <t>41C</t>
    <phoneticPr fontId="1" type="noConversion"/>
  </si>
  <si>
    <t>2600-27296</t>
    <phoneticPr fontId="1" type="noConversion"/>
  </si>
  <si>
    <t>2600-27408</t>
    <phoneticPr fontId="1" type="noConversion"/>
  </si>
  <si>
    <t>RW,ALT,BJ</t>
    <phoneticPr fontId="1" type="noConversion"/>
  </si>
  <si>
    <t>2600-27409</t>
    <phoneticPr fontId="1" type="noConversion"/>
  </si>
  <si>
    <t>2600-27495</t>
    <phoneticPr fontId="1" type="noConversion"/>
  </si>
  <si>
    <t>SALINE</t>
    <phoneticPr fontId="1" type="noConversion"/>
  </si>
  <si>
    <t>2600-27234</t>
    <phoneticPr fontId="1" type="noConversion"/>
  </si>
  <si>
    <t>2600-27405</t>
    <phoneticPr fontId="1" type="noConversion"/>
  </si>
  <si>
    <t>ALT,BJ</t>
    <phoneticPr fontId="1" type="noConversion"/>
  </si>
  <si>
    <t>2600-27406</t>
    <phoneticPr fontId="1" type="noConversion"/>
  </si>
  <si>
    <t>21B</t>
    <phoneticPr fontId="1" type="noConversion"/>
  </si>
  <si>
    <t>2540-98652</t>
    <phoneticPr fontId="1" type="noConversion"/>
  </si>
  <si>
    <t>2600-27406</t>
    <phoneticPr fontId="1" type="noConversion"/>
  </si>
  <si>
    <t>IH</t>
    <phoneticPr fontId="1" type="noConversion"/>
  </si>
  <si>
    <t>JKH</t>
    <phoneticPr fontId="1" type="noConversion"/>
  </si>
  <si>
    <t>HOT PINK</t>
    <phoneticPr fontId="1" type="noConversion"/>
  </si>
  <si>
    <t>RED</t>
    <phoneticPr fontId="1" type="noConversion"/>
  </si>
  <si>
    <t>NESTING IN ARENA</t>
    <phoneticPr fontId="1" type="noConversion"/>
  </si>
  <si>
    <t>2600-27493</t>
    <phoneticPr fontId="1" type="noConversion"/>
  </si>
  <si>
    <t>ABANDONED</t>
    <phoneticPr fontId="1" type="noConversion"/>
  </si>
  <si>
    <t>39A</t>
    <phoneticPr fontId="1" type="noConversion"/>
  </si>
  <si>
    <t>39B</t>
    <phoneticPr fontId="1" type="noConversion"/>
  </si>
  <si>
    <t>99A</t>
    <phoneticPr fontId="1" type="noConversion"/>
  </si>
  <si>
    <t>99B</t>
    <phoneticPr fontId="1" type="noConversion"/>
  </si>
  <si>
    <t>80A</t>
    <phoneticPr fontId="1" type="noConversion"/>
  </si>
  <si>
    <t>28A</t>
    <phoneticPr fontId="1" type="noConversion"/>
  </si>
  <si>
    <t>RW</t>
    <phoneticPr fontId="1" type="noConversion"/>
  </si>
  <si>
    <t>RW</t>
    <phoneticPr fontId="1" type="noConversion"/>
  </si>
  <si>
    <t>4A</t>
    <phoneticPr fontId="1" type="noConversion"/>
  </si>
  <si>
    <t>4B</t>
    <phoneticPr fontId="1" type="noConversion"/>
  </si>
  <si>
    <t>M?</t>
    <phoneticPr fontId="1" type="noConversion"/>
  </si>
  <si>
    <t>EGGS FROM PREVIOUS ATTEMPT (2) ALSO IN NEST</t>
    <phoneticPr fontId="1" type="noConversion"/>
  </si>
  <si>
    <t>? NEXT TO NEST -POSSIBLY UNSURE</t>
    <phoneticPr fontId="1" type="noConversion"/>
  </si>
  <si>
    <t>2540-98650</t>
    <phoneticPr fontId="1" type="noConversion"/>
  </si>
  <si>
    <t>ORANGE</t>
    <phoneticPr fontId="1" type="noConversion"/>
  </si>
  <si>
    <t>2540-98652</t>
    <phoneticPr fontId="1" type="noConversion"/>
  </si>
  <si>
    <t>SA,MM,IH</t>
    <phoneticPr fontId="1" type="noConversion"/>
  </si>
  <si>
    <t>21B</t>
    <phoneticPr fontId="1" type="noConversion"/>
  </si>
  <si>
    <t>2600-27405</t>
    <phoneticPr fontId="1" type="noConversion"/>
  </si>
  <si>
    <t>2600-27294</t>
    <phoneticPr fontId="1" type="noConversion"/>
  </si>
  <si>
    <t>4C PRED</t>
    <phoneticPr fontId="1" type="noConversion"/>
  </si>
  <si>
    <t>2600-27205</t>
    <phoneticPr fontId="1" type="noConversion"/>
  </si>
  <si>
    <t>RW,ACT</t>
    <phoneticPr fontId="1" type="noConversion"/>
  </si>
  <si>
    <t>2600-27206</t>
    <phoneticPr fontId="1" type="noConversion"/>
  </si>
  <si>
    <t>ACT,JKH</t>
    <phoneticPr fontId="1" type="noConversion"/>
  </si>
  <si>
    <t>DK GREEN</t>
    <phoneticPr fontId="1" type="noConversion"/>
  </si>
  <si>
    <t>2600-27208</t>
    <phoneticPr fontId="1" type="noConversion"/>
  </si>
  <si>
    <t>DK BLUE</t>
    <phoneticPr fontId="1" type="noConversion"/>
  </si>
  <si>
    <t>2600-27210</t>
    <phoneticPr fontId="1" type="noConversion"/>
  </si>
  <si>
    <t>2600-27211</t>
    <phoneticPr fontId="1" type="noConversion"/>
  </si>
  <si>
    <t>SECOND</t>
    <phoneticPr fontId="1" type="noConversion"/>
  </si>
  <si>
    <t>Y-DEX</t>
    <phoneticPr fontId="1" type="noConversion"/>
  </si>
  <si>
    <t>SALINE</t>
    <phoneticPr fontId="1" type="noConversion"/>
  </si>
  <si>
    <t>2600-27212</t>
    <phoneticPr fontId="1" type="noConversion"/>
  </si>
  <si>
    <t>Y-DEX</t>
    <phoneticPr fontId="1" type="noConversion"/>
  </si>
  <si>
    <t>2600-27223</t>
    <phoneticPr fontId="1" type="noConversion"/>
  </si>
  <si>
    <t>Y</t>
    <phoneticPr fontId="1" type="noConversion"/>
  </si>
  <si>
    <t>2600-27486</t>
    <phoneticPr fontId="1" type="noConversion"/>
  </si>
  <si>
    <t>N</t>
    <phoneticPr fontId="1" type="noConversion"/>
  </si>
  <si>
    <t>N</t>
    <phoneticPr fontId="1" type="noConversion"/>
  </si>
  <si>
    <t>RED</t>
    <phoneticPr fontId="1" type="noConversion"/>
  </si>
  <si>
    <t>WHITE</t>
    <phoneticPr fontId="1" type="noConversion"/>
  </si>
  <si>
    <t>PINK</t>
    <phoneticPr fontId="1" type="noConversion"/>
  </si>
  <si>
    <t>WHITE</t>
    <phoneticPr fontId="1" type="noConversion"/>
  </si>
  <si>
    <t>2600-27326</t>
    <phoneticPr fontId="1" type="noConversion"/>
  </si>
  <si>
    <t>PARTIAL PRED</t>
    <phoneticPr fontId="1" type="noConversion"/>
  </si>
  <si>
    <t>Y</t>
    <phoneticPr fontId="1" type="noConversion"/>
  </si>
  <si>
    <t>2540-98931</t>
  </si>
  <si>
    <t>6/21- caught on 28, lts broken</t>
  </si>
  <si>
    <t>28A</t>
  </si>
  <si>
    <t>28B</t>
  </si>
  <si>
    <t>2540-98932</t>
  </si>
  <si>
    <t>6/21- CAUGHT ON NEST 55</t>
  </si>
  <si>
    <t>RW,IH</t>
  </si>
  <si>
    <t>55A</t>
  </si>
  <si>
    <t>SECOND ATT</t>
  </si>
  <si>
    <t>55B</t>
  </si>
  <si>
    <t>PRED?</t>
  </si>
  <si>
    <t>ORANGE</t>
    <phoneticPr fontId="1" type="noConversion"/>
  </si>
  <si>
    <t>2600-27325</t>
    <phoneticPr fontId="1" type="noConversion"/>
  </si>
  <si>
    <t>N</t>
    <phoneticPr fontId="1" type="noConversion"/>
  </si>
  <si>
    <t>RED</t>
    <phoneticPr fontId="1" type="noConversion"/>
  </si>
  <si>
    <t>YELLOW</t>
    <phoneticPr fontId="1" type="noConversion"/>
  </si>
  <si>
    <t>old</t>
    <phoneticPr fontId="1" type="noConversion"/>
  </si>
  <si>
    <t>2600-27486</t>
    <phoneticPr fontId="1" type="noConversion"/>
  </si>
  <si>
    <t>38B</t>
    <phoneticPr fontId="1" type="noConversion"/>
  </si>
  <si>
    <t>2600-27486</t>
    <phoneticPr fontId="1" type="noConversion"/>
  </si>
  <si>
    <t>2600-27326</t>
    <phoneticPr fontId="1" type="noConversion"/>
  </si>
  <si>
    <t>N</t>
    <phoneticPr fontId="1" type="noConversion"/>
  </si>
  <si>
    <t>NONE</t>
    <phoneticPr fontId="1" type="noConversion"/>
  </si>
  <si>
    <t>2540-98761</t>
    <phoneticPr fontId="1" type="noConversion"/>
  </si>
  <si>
    <t>2600-27327</t>
    <phoneticPr fontId="1" type="noConversion"/>
  </si>
  <si>
    <t>N</t>
    <phoneticPr fontId="1" type="noConversion"/>
  </si>
  <si>
    <t>Y-DEX</t>
    <phoneticPr fontId="1" type="noConversion"/>
  </si>
  <si>
    <t>LT BLUE</t>
    <phoneticPr fontId="1" type="noConversion"/>
  </si>
  <si>
    <t>NONE</t>
    <phoneticPr fontId="1" type="noConversion"/>
  </si>
  <si>
    <t>2600-27407</t>
    <phoneticPr fontId="1" type="noConversion"/>
  </si>
  <si>
    <t>N</t>
    <phoneticPr fontId="1" type="noConversion"/>
  </si>
  <si>
    <t>ALT</t>
    <phoneticPr fontId="1" type="noConversion"/>
  </si>
  <si>
    <t>2600-27409</t>
    <phoneticPr fontId="1" type="noConversion"/>
  </si>
  <si>
    <t>JKH,BJ</t>
    <phoneticPr fontId="1" type="noConversion"/>
  </si>
  <si>
    <t>2600-27408</t>
    <phoneticPr fontId="1" type="noConversion"/>
  </si>
  <si>
    <t>2600-27410</t>
    <phoneticPr fontId="1" type="noConversion"/>
  </si>
  <si>
    <t>RW</t>
    <phoneticPr fontId="1" type="noConversion"/>
  </si>
  <si>
    <t>FINE</t>
    <phoneticPr fontId="1" type="noConversion"/>
  </si>
  <si>
    <t>2 DIED W/ PARASITES</t>
    <phoneticPr fontId="1" type="noConversion"/>
  </si>
  <si>
    <t>2600-27411</t>
    <phoneticPr fontId="1" type="noConversion"/>
  </si>
  <si>
    <t>JKH,SA</t>
    <phoneticPr fontId="1" type="noConversion"/>
  </si>
  <si>
    <t>OLD</t>
    <phoneticPr fontId="1" type="noConversion"/>
  </si>
  <si>
    <t>2600-27328</t>
    <phoneticPr fontId="1" type="noConversion"/>
  </si>
  <si>
    <t>2600-27412</t>
    <phoneticPr fontId="1" type="noConversion"/>
  </si>
  <si>
    <t>ALT,MM</t>
    <phoneticPr fontId="1" type="noConversion"/>
  </si>
  <si>
    <t>2600-27413</t>
    <phoneticPr fontId="1" type="noConversion"/>
  </si>
  <si>
    <t>LT  BLUE</t>
    <phoneticPr fontId="1" type="noConversion"/>
  </si>
  <si>
    <t>2600-27496</t>
    <phoneticPr fontId="1" type="noConversion"/>
  </si>
  <si>
    <t>2A</t>
    <phoneticPr fontId="1" type="noConversion"/>
  </si>
  <si>
    <t>2B</t>
    <phoneticPr fontId="1" type="noConversion"/>
  </si>
  <si>
    <t>2600-27497</t>
    <phoneticPr fontId="1" type="noConversion"/>
  </si>
  <si>
    <t>2391-83750</t>
    <phoneticPr fontId="1" type="noConversion"/>
  </si>
  <si>
    <t>FAIL</t>
    <phoneticPr fontId="1" type="noConversion"/>
  </si>
  <si>
    <t>2600-27224</t>
    <phoneticPr fontId="1" type="noConversion"/>
  </si>
  <si>
    <t>IH,JKH</t>
    <phoneticPr fontId="1" type="noConversion"/>
  </si>
  <si>
    <t>2600-27231</t>
    <phoneticPr fontId="1" type="noConversion"/>
  </si>
  <si>
    <t>BJ,JKH</t>
    <phoneticPr fontId="1" type="noConversion"/>
  </si>
  <si>
    <t>2600-27234</t>
    <phoneticPr fontId="1" type="noConversion"/>
  </si>
  <si>
    <t>JKH,ALT</t>
    <phoneticPr fontId="1" type="noConversion"/>
  </si>
  <si>
    <t>RW</t>
    <phoneticPr fontId="1" type="noConversion"/>
  </si>
  <si>
    <t>ORANGE</t>
    <phoneticPr fontId="1" type="noConversion"/>
  </si>
  <si>
    <t>NEW</t>
    <phoneticPr fontId="1" type="noConversion"/>
  </si>
  <si>
    <t>UNB</t>
    <phoneticPr fontId="1" type="noConversion"/>
  </si>
  <si>
    <t>N</t>
    <phoneticPr fontId="1" type="noConversion"/>
  </si>
  <si>
    <t>NEW</t>
    <phoneticPr fontId="1" type="noConversion"/>
  </si>
  <si>
    <t>UNB</t>
    <phoneticPr fontId="1" type="noConversion"/>
  </si>
  <si>
    <t>2600-27489</t>
    <phoneticPr fontId="1" type="noConversion"/>
  </si>
  <si>
    <t>F</t>
    <phoneticPr fontId="1" type="noConversion"/>
  </si>
  <si>
    <t>RW,JKH</t>
    <phoneticPr fontId="1" type="noConversion"/>
  </si>
  <si>
    <t>DK BLUE</t>
    <phoneticPr fontId="1" type="noConversion"/>
  </si>
  <si>
    <t>2540-98969</t>
    <phoneticPr fontId="1" type="noConversion"/>
  </si>
  <si>
    <t>PRED</t>
    <phoneticPr fontId="1" type="noConversion"/>
  </si>
  <si>
    <t>SECOND ATTEMPT</t>
    <phoneticPr fontId="1" type="noConversion"/>
  </si>
  <si>
    <t>2600-27490</t>
    <phoneticPr fontId="1" type="noConversion"/>
  </si>
  <si>
    <t>WHITE</t>
    <phoneticPr fontId="1" type="noConversion"/>
  </si>
  <si>
    <t>GREEN</t>
    <phoneticPr fontId="1" type="noConversion"/>
  </si>
  <si>
    <t>2600-27491</t>
    <phoneticPr fontId="1" type="noConversion"/>
  </si>
  <si>
    <t>IH</t>
    <phoneticPr fontId="1" type="noConversion"/>
  </si>
  <si>
    <t>NONE</t>
    <phoneticPr fontId="1" type="noConversion"/>
  </si>
  <si>
    <t>NEW</t>
    <phoneticPr fontId="1" type="noConversion"/>
  </si>
  <si>
    <t>2600-27481</t>
    <phoneticPr fontId="1" type="noConversion"/>
  </si>
  <si>
    <t>FAIL</t>
    <phoneticPr fontId="1" type="noConversion"/>
  </si>
  <si>
    <t>INFANTICIDE BY FEMALE AT 37/119</t>
    <phoneticPr fontId="1" type="noConversion"/>
  </si>
  <si>
    <t>2600-27492</t>
    <phoneticPr fontId="1" type="noConversion"/>
  </si>
  <si>
    <t>2540-98970</t>
    <phoneticPr fontId="1" type="noConversion"/>
  </si>
  <si>
    <t>LAVENDER</t>
    <phoneticPr fontId="1" type="noConversion"/>
  </si>
  <si>
    <t>2540-98973</t>
    <phoneticPr fontId="1" type="noConversion"/>
  </si>
  <si>
    <t>NEST KNOCKED DOWN DURING REROOFING, SO EGGS NEVER HATCHED</t>
  </si>
  <si>
    <t>2600-27304</t>
  </si>
  <si>
    <t>CAUGHT IN 2ND JUMP SHED</t>
  </si>
  <si>
    <t>2600-27269</t>
  </si>
  <si>
    <t>45B</t>
  </si>
  <si>
    <t>MRW</t>
  </si>
  <si>
    <t>2540-98914</t>
  </si>
  <si>
    <t>WHITE</t>
  </si>
  <si>
    <t>9A</t>
  </si>
  <si>
    <t>2540-98916</t>
  </si>
  <si>
    <t>9B</t>
  </si>
  <si>
    <t>2540-98915</t>
  </si>
  <si>
    <t>JKH,IHH,BJ</t>
  </si>
  <si>
    <t>LT.GREEN</t>
  </si>
  <si>
    <t>26A</t>
  </si>
  <si>
    <t>Y-DEX</t>
    <phoneticPr fontId="1" type="noConversion"/>
  </si>
  <si>
    <t>2600-27416</t>
    <phoneticPr fontId="1" type="noConversion"/>
  </si>
  <si>
    <t>2600-27324</t>
    <phoneticPr fontId="1" type="noConversion"/>
  </si>
  <si>
    <t>N</t>
    <phoneticPr fontId="1" type="noConversion"/>
  </si>
  <si>
    <t>2600-27471</t>
  </si>
  <si>
    <t>6/9-GRAVID</t>
  </si>
  <si>
    <t>13A</t>
  </si>
  <si>
    <t>2540-46015</t>
  </si>
  <si>
    <t>13B</t>
  </si>
  <si>
    <t>2540-98663</t>
  </si>
  <si>
    <t>7/26- CHANGED FROM F? TO F FROM BROOD PATCH</t>
  </si>
  <si>
    <t>JKH,JKH</t>
  </si>
  <si>
    <t>2540-98683</t>
  </si>
  <si>
    <t>6/11- CAUGHT IN SIDE TRACTOR BARN</t>
  </si>
  <si>
    <t>BJ,IH,SA</t>
  </si>
  <si>
    <t>ALL EGGS REMAINED UNHATCHED</t>
  </si>
  <si>
    <t>11/3- BREEDING BIO ON SHEET WRONG, ENTERED ACCORDING TO GOOGLE DOCS AND MEETING WITH SA AND MW</t>
  </si>
  <si>
    <t>2600-27494</t>
    <phoneticPr fontId="1" type="noConversion"/>
  </si>
  <si>
    <t>y</t>
    <phoneticPr fontId="1" type="noConversion"/>
  </si>
  <si>
    <t>Golden Grizzly</t>
    <phoneticPr fontId="1" type="noConversion"/>
  </si>
  <si>
    <t>2351-25681</t>
    <phoneticPr fontId="1" type="noConversion"/>
  </si>
  <si>
    <t>GREEN</t>
    <phoneticPr fontId="1" type="noConversion"/>
  </si>
  <si>
    <t>OLD</t>
    <phoneticPr fontId="1" type="noConversion"/>
  </si>
  <si>
    <t>2600-27437</t>
    <phoneticPr fontId="1" type="noConversion"/>
  </si>
  <si>
    <t>LTS MISSING</t>
    <phoneticPr fontId="1" type="noConversion"/>
  </si>
  <si>
    <t>Y</t>
    <phoneticPr fontId="1" type="noConversion"/>
  </si>
  <si>
    <t>2391-83585</t>
    <phoneticPr fontId="1" type="noConversion"/>
  </si>
  <si>
    <t>SA,MM,BJ</t>
    <phoneticPr fontId="1" type="noConversion"/>
  </si>
  <si>
    <t>CHR</t>
    <phoneticPr fontId="1" type="noConversion"/>
  </si>
  <si>
    <t>PRED</t>
    <phoneticPr fontId="1" type="noConversion"/>
  </si>
  <si>
    <t>2391-83750</t>
    <phoneticPr fontId="1" type="noConversion"/>
  </si>
  <si>
    <t>RW,IH</t>
    <phoneticPr fontId="1" type="noConversion"/>
  </si>
  <si>
    <t>2600-27497</t>
    <phoneticPr fontId="1" type="noConversion"/>
  </si>
  <si>
    <t>2391-90936</t>
    <phoneticPr fontId="1" type="noConversion"/>
  </si>
  <si>
    <t>RW,MM,BJ</t>
    <phoneticPr fontId="1" type="noConversion"/>
  </si>
  <si>
    <t>UNK</t>
    <phoneticPr fontId="1" type="noConversion"/>
  </si>
  <si>
    <t>2600-27500</t>
    <phoneticPr fontId="1" type="noConversion"/>
  </si>
  <si>
    <t>2391-90977</t>
    <phoneticPr fontId="1" type="noConversion"/>
  </si>
  <si>
    <t>JKH,IH</t>
    <phoneticPr fontId="1" type="noConversion"/>
  </si>
  <si>
    <t>DK BLUE</t>
    <phoneticPr fontId="1" type="noConversion"/>
  </si>
  <si>
    <t>2540-44751</t>
    <phoneticPr fontId="1" type="noConversion"/>
  </si>
  <si>
    <t>ACT,SA</t>
    <phoneticPr fontId="1" type="noConversion"/>
  </si>
  <si>
    <t>LAVENDER</t>
    <phoneticPr fontId="1" type="noConversion"/>
  </si>
  <si>
    <t>28B</t>
    <phoneticPr fontId="1" type="noConversion"/>
  </si>
  <si>
    <t>2540-46009</t>
    <phoneticPr fontId="1" type="noConversion"/>
  </si>
  <si>
    <t>PRED</t>
    <phoneticPr fontId="1" type="noConversion"/>
  </si>
  <si>
    <t>2540-46009</t>
    <phoneticPr fontId="1" type="noConversion"/>
  </si>
  <si>
    <t>THIS NEST WAS CONCURRENT WITH FEEDING AT NEST 71A, WITH A DIFFERENT FEMALE</t>
  </si>
  <si>
    <t>11/9- CONFUSION ON OBS OF THIS BIRD, THIS DATA IS ACCORDING TO CONFIRMATION WITH SA</t>
  </si>
  <si>
    <t>2600-27259</t>
  </si>
  <si>
    <t>IH,IH</t>
  </si>
  <si>
    <t>2600-27315</t>
  </si>
  <si>
    <t>2600-27485</t>
    <phoneticPr fontId="1" type="noConversion"/>
  </si>
  <si>
    <t>N</t>
    <phoneticPr fontId="1" type="noConversion"/>
  </si>
  <si>
    <t>F</t>
    <phoneticPr fontId="1" type="noConversion"/>
  </si>
  <si>
    <t>BJ</t>
    <phoneticPr fontId="1" type="noConversion"/>
  </si>
  <si>
    <t>Autumn Hill</t>
    <phoneticPr fontId="1" type="noConversion"/>
  </si>
  <si>
    <t>N</t>
    <phoneticPr fontId="1" type="noConversion"/>
  </si>
  <si>
    <t>LAVENDER</t>
    <phoneticPr fontId="1" type="noConversion"/>
  </si>
  <si>
    <t>NONE</t>
    <phoneticPr fontId="1" type="noConversion"/>
  </si>
  <si>
    <t>YELLOW</t>
    <phoneticPr fontId="1" type="noConversion"/>
  </si>
  <si>
    <t>LT BLUE</t>
    <phoneticPr fontId="1" type="noConversion"/>
  </si>
  <si>
    <t>PURPLE</t>
    <phoneticPr fontId="1" type="noConversion"/>
  </si>
  <si>
    <t>OLD</t>
    <phoneticPr fontId="1" type="noConversion"/>
  </si>
  <si>
    <t>2600-27483</t>
    <phoneticPr fontId="1" type="noConversion"/>
  </si>
  <si>
    <t>FINE</t>
    <phoneticPr fontId="1" type="noConversion"/>
  </si>
  <si>
    <t>N</t>
    <phoneticPr fontId="1" type="noConversion"/>
  </si>
  <si>
    <t>Y</t>
    <phoneticPr fontId="1" type="noConversion"/>
  </si>
  <si>
    <t>FINE</t>
    <phoneticPr fontId="1" type="noConversion"/>
  </si>
  <si>
    <t>2540-98761</t>
    <phoneticPr fontId="1" type="noConversion"/>
  </si>
  <si>
    <t>WHITE SPOT ON THROAT</t>
    <phoneticPr fontId="1" type="noConversion"/>
  </si>
  <si>
    <t>old</t>
    <phoneticPr fontId="1" type="noConversion"/>
  </si>
  <si>
    <t>2540-98922</t>
    <phoneticPr fontId="1" type="noConversion"/>
  </si>
  <si>
    <t>Cork's</t>
    <phoneticPr fontId="1" type="noConversion"/>
  </si>
  <si>
    <t>6-18,8-10</t>
    <phoneticPr fontId="1" type="noConversion"/>
  </si>
  <si>
    <t>None</t>
    <phoneticPr fontId="1" type="noConversion"/>
  </si>
  <si>
    <t>2600-27513</t>
    <phoneticPr fontId="1" type="noConversion"/>
  </si>
  <si>
    <t>failed</t>
    <phoneticPr fontId="1" type="noConversion"/>
  </si>
  <si>
    <t>nestlings found dead</t>
    <phoneticPr fontId="1" type="noConversion"/>
  </si>
  <si>
    <t>new</t>
    <phoneticPr fontId="1" type="noConversion"/>
  </si>
  <si>
    <t>2600-27513</t>
    <phoneticPr fontId="1" type="noConversion"/>
  </si>
  <si>
    <t>fine</t>
    <phoneticPr fontId="1" type="noConversion"/>
  </si>
  <si>
    <t>ONLY SAW 1 EGG IN NEST THAT GOT ABANDONED, OTHER EGGS COULD HAVE BEEN PREDATED BETWEEN NEST CHECKS</t>
  </si>
  <si>
    <t>2540-98933</t>
  </si>
  <si>
    <t>BJ,JKH</t>
  </si>
  <si>
    <t>2600-27312</t>
  </si>
  <si>
    <t>1C DIED BEFORE FLEDGING, FOUND DEAD ON BARN FLOOR BY GROOM, DID NOT SEE THE BODY SO IM NOT SURE IF IT WAS PREDATED</t>
  </si>
  <si>
    <t>5/17- RTS BENT, BROWN ABOVE THE BEAK.</t>
  </si>
  <si>
    <t>ALL EGGS PREDATED, ALSO FEMALE NOT SEEN AGAIN THIS SEASON</t>
  </si>
  <si>
    <t>2600-27288</t>
  </si>
  <si>
    <t>LT GREEN</t>
    <phoneticPr fontId="1" type="noConversion"/>
  </si>
  <si>
    <t>2600-27330</t>
    <phoneticPr fontId="1" type="noConversion"/>
  </si>
  <si>
    <t>DK GREEN</t>
    <phoneticPr fontId="1" type="noConversion"/>
  </si>
  <si>
    <t>LT BLUE</t>
    <phoneticPr fontId="1" type="noConversion"/>
  </si>
  <si>
    <t>2600-27482</t>
    <phoneticPr fontId="1" type="noConversion"/>
  </si>
  <si>
    <t>2600-27331</t>
    <phoneticPr fontId="1" type="noConversion"/>
  </si>
  <si>
    <t>N</t>
    <phoneticPr fontId="1" type="noConversion"/>
  </si>
  <si>
    <t>2600-27427</t>
    <phoneticPr fontId="1" type="noConversion"/>
  </si>
  <si>
    <t>?</t>
    <phoneticPr fontId="1" type="noConversion"/>
  </si>
  <si>
    <t>FINE</t>
    <phoneticPr fontId="1" type="noConversion"/>
  </si>
  <si>
    <t>2600-27332</t>
    <phoneticPr fontId="1" type="noConversion"/>
  </si>
  <si>
    <t>N</t>
    <phoneticPr fontId="1" type="noConversion"/>
  </si>
  <si>
    <t>2600-27333</t>
    <phoneticPr fontId="1" type="noConversion"/>
  </si>
  <si>
    <t>DK GREEN</t>
    <phoneticPr fontId="1" type="noConversion"/>
  </si>
  <si>
    <t>2600-27414</t>
    <phoneticPr fontId="1" type="noConversion"/>
  </si>
  <si>
    <t>JKH</t>
    <phoneticPr fontId="1" type="noConversion"/>
  </si>
  <si>
    <t>2600-27415</t>
    <phoneticPr fontId="1" type="noConversion"/>
  </si>
  <si>
    <t>N</t>
    <phoneticPr fontId="1" type="noConversion"/>
  </si>
  <si>
    <t>F?</t>
    <phoneticPr fontId="1" type="noConversion"/>
  </si>
  <si>
    <t>RW,IH</t>
    <phoneticPr fontId="1" type="noConversion"/>
  </si>
  <si>
    <t>2600-27422</t>
    <phoneticPr fontId="1" type="noConversion"/>
  </si>
  <si>
    <t>UNB</t>
    <phoneticPr fontId="1" type="noConversion"/>
  </si>
  <si>
    <t>LT GREEN</t>
    <phoneticPr fontId="1" type="noConversion"/>
  </si>
  <si>
    <t>2600-27325</t>
    <phoneticPr fontId="1" type="noConversion"/>
  </si>
  <si>
    <t>FINE</t>
    <phoneticPr fontId="1" type="noConversion"/>
  </si>
  <si>
    <t>SECOND</t>
    <phoneticPr fontId="1" type="noConversion"/>
  </si>
  <si>
    <t>OLD</t>
    <phoneticPr fontId="1" type="noConversion"/>
  </si>
  <si>
    <t>2600-27487</t>
    <phoneticPr fontId="1" type="noConversion"/>
  </si>
  <si>
    <t>M</t>
    <phoneticPr fontId="1" type="noConversion"/>
  </si>
  <si>
    <t>Y-DEX</t>
    <phoneticPr fontId="1" type="noConversion"/>
  </si>
  <si>
    <t>HOT PINK</t>
    <phoneticPr fontId="1" type="noConversion"/>
  </si>
  <si>
    <t>BLUE</t>
    <phoneticPr fontId="1" type="noConversion"/>
  </si>
  <si>
    <t>2600-27488</t>
    <phoneticPr fontId="1" type="noConversion"/>
  </si>
  <si>
    <t>Y</t>
    <phoneticPr fontId="1" type="noConversion"/>
  </si>
  <si>
    <t>IH,JKH,BJ</t>
    <phoneticPr fontId="1" type="noConversion"/>
  </si>
  <si>
    <t>DK BLUE</t>
    <phoneticPr fontId="1" type="noConversion"/>
  </si>
  <si>
    <t>DK GREEN</t>
    <phoneticPr fontId="1" type="noConversion"/>
  </si>
  <si>
    <t>LT. BLUE</t>
    <phoneticPr fontId="1" type="noConversion"/>
  </si>
  <si>
    <t>NEW</t>
    <phoneticPr fontId="1" type="noConversion"/>
  </si>
  <si>
    <t>2540-98973</t>
    <phoneticPr fontId="1" type="noConversion"/>
  </si>
  <si>
    <t>Y</t>
    <phoneticPr fontId="1" type="noConversion"/>
  </si>
  <si>
    <t>28B</t>
    <phoneticPr fontId="1" type="noConversion"/>
  </si>
  <si>
    <t>N</t>
    <phoneticPr fontId="1" type="noConversion"/>
  </si>
  <si>
    <t>2540-98942</t>
    <phoneticPr fontId="1" type="noConversion"/>
  </si>
  <si>
    <t>BJ</t>
    <phoneticPr fontId="1" type="noConversion"/>
  </si>
  <si>
    <t>RED</t>
    <phoneticPr fontId="1" type="noConversion"/>
  </si>
  <si>
    <t>PURPLE</t>
    <phoneticPr fontId="1" type="noConversion"/>
  </si>
  <si>
    <t>2540-98944</t>
    <phoneticPr fontId="1" type="noConversion"/>
  </si>
  <si>
    <t>2540-98964</t>
    <phoneticPr fontId="1" type="noConversion"/>
  </si>
  <si>
    <t>Y</t>
    <phoneticPr fontId="1" type="noConversion"/>
  </si>
  <si>
    <t>JKH</t>
    <phoneticPr fontId="1" type="noConversion"/>
  </si>
  <si>
    <t>2540-98969</t>
    <phoneticPr fontId="1" type="noConversion"/>
  </si>
  <si>
    <t>SA,MM,RW,IH</t>
    <phoneticPr fontId="1" type="noConversion"/>
  </si>
  <si>
    <t>HOT PINK</t>
    <phoneticPr fontId="1" type="noConversion"/>
  </si>
  <si>
    <t>2600-27489</t>
    <phoneticPr fontId="1" type="noConversion"/>
  </si>
  <si>
    <t>FAIL</t>
    <phoneticPr fontId="1" type="noConversion"/>
  </si>
  <si>
    <t>100B</t>
    <phoneticPr fontId="1" type="noConversion"/>
  </si>
  <si>
    <t>2600-27489</t>
    <phoneticPr fontId="1" type="noConversion"/>
  </si>
  <si>
    <t>SPECKLED VENTRAL FEATHERS</t>
    <phoneticPr fontId="1" type="noConversion"/>
  </si>
  <si>
    <t>6-7;6-23</t>
  </si>
  <si>
    <t>LT.BLUE</t>
  </si>
  <si>
    <t>PARTIAL PRED</t>
  </si>
  <si>
    <t>IE PREDATED</t>
  </si>
  <si>
    <t>SECOND ATT.</t>
  </si>
  <si>
    <t>2540-44864</t>
    <phoneticPr fontId="1" type="noConversion"/>
  </si>
  <si>
    <t>RJW,SA,BJ</t>
    <phoneticPr fontId="1" type="noConversion"/>
  </si>
  <si>
    <t>Green</t>
    <phoneticPr fontId="1" type="noConversion"/>
  </si>
  <si>
    <t>N</t>
    <phoneticPr fontId="1" type="noConversion"/>
  </si>
  <si>
    <t>3-MASS</t>
  </si>
  <si>
    <t>KID'S BLOOD?-1</t>
  </si>
  <si>
    <t>Kids Blood 2</t>
  </si>
  <si>
    <t>Kids Blood 3</t>
  </si>
  <si>
    <t>Mass-4</t>
  </si>
  <si>
    <t>Mass-5</t>
  </si>
  <si>
    <t>Bird</t>
  </si>
  <si>
    <t>NEW</t>
  </si>
  <si>
    <t>2600-27263</t>
  </si>
  <si>
    <t>26B</t>
  </si>
  <si>
    <t>NO WHITE SPOTS ON TAIL</t>
  </si>
  <si>
    <t>2540-98955</t>
  </si>
  <si>
    <t>Orange</t>
  </si>
  <si>
    <t>2540-98719</t>
  </si>
  <si>
    <t>40B</t>
  </si>
  <si>
    <t>MATE WAS NOT CAPTURED, BUT IDED FROM UNIQUE CB&amp;TAPE</t>
  </si>
  <si>
    <t>2600-27260</t>
  </si>
  <si>
    <t>ALT,JKH</t>
  </si>
  <si>
    <t>2600-27268</t>
  </si>
  <si>
    <t>6B</t>
  </si>
  <si>
    <t>Fisher</t>
    <phoneticPr fontId="1" type="noConversion"/>
  </si>
  <si>
    <t>Fisher</t>
    <phoneticPr fontId="1" type="noConversion"/>
  </si>
  <si>
    <t>2391-83990</t>
    <phoneticPr fontId="1" type="noConversion"/>
  </si>
  <si>
    <t>Y</t>
    <phoneticPr fontId="1" type="noConversion"/>
  </si>
  <si>
    <t>M</t>
    <phoneticPr fontId="1" type="noConversion"/>
  </si>
  <si>
    <t>IH,BJ,JKH</t>
    <phoneticPr fontId="1" type="noConversion"/>
  </si>
  <si>
    <t>Autumn Hill</t>
    <phoneticPr fontId="1" type="noConversion"/>
  </si>
  <si>
    <t>Y-DEX</t>
    <phoneticPr fontId="1" type="noConversion"/>
  </si>
  <si>
    <t>AJF,SA,SA,IHH</t>
  </si>
  <si>
    <t>2 FLEDGED, 1 EGG UNHATCHED</t>
  </si>
  <si>
    <t>2540-98833</t>
  </si>
  <si>
    <t>5/6-FIRST EXPERIMENT FOR MATT</t>
  </si>
  <si>
    <t>2540-98950</t>
  </si>
  <si>
    <t>2540-98834</t>
  </si>
  <si>
    <t>F?</t>
  </si>
  <si>
    <t>AJF/MM</t>
  </si>
  <si>
    <t>5/6- CAUGHT WITH 2540-98835; MITES ON TAIL</t>
  </si>
  <si>
    <t>2540-98624</t>
    <phoneticPr fontId="1" type="noConversion"/>
  </si>
  <si>
    <t>MUD ON BILL</t>
    <phoneticPr fontId="1" type="noConversion"/>
  </si>
  <si>
    <t>Y</t>
    <phoneticPr fontId="1" type="noConversion"/>
  </si>
  <si>
    <t>F</t>
    <phoneticPr fontId="1" type="noConversion"/>
  </si>
  <si>
    <t>IH</t>
    <phoneticPr fontId="1" type="noConversion"/>
  </si>
  <si>
    <t>Autumn Hill</t>
    <phoneticPr fontId="1" type="noConversion"/>
  </si>
  <si>
    <t>Y-DEX</t>
    <phoneticPr fontId="1" type="noConversion"/>
  </si>
  <si>
    <t>SALINE</t>
    <phoneticPr fontId="1" type="noConversion"/>
  </si>
  <si>
    <t>HOT PINK</t>
    <phoneticPr fontId="1" type="noConversion"/>
  </si>
  <si>
    <t>BLUE</t>
    <phoneticPr fontId="1" type="noConversion"/>
  </si>
  <si>
    <t>PINK</t>
    <phoneticPr fontId="1" type="noConversion"/>
  </si>
  <si>
    <t>NEW</t>
    <phoneticPr fontId="1" type="noConversion"/>
  </si>
  <si>
    <t>6/11- MISSING RTS</t>
  </si>
  <si>
    <t>IH,BJ,BJ</t>
  </si>
  <si>
    <t>LEFT EGG, BEGAN CLUTCH AT NEW NEST</t>
  </si>
  <si>
    <t>2600-27255</t>
  </si>
  <si>
    <t>2600-27256</t>
  </si>
  <si>
    <t>BJ,JKH,SA</t>
  </si>
  <si>
    <t>66A</t>
  </si>
  <si>
    <t>62B</t>
  </si>
  <si>
    <t>2600-27257</t>
  </si>
  <si>
    <t>BJ,IH,BJ</t>
  </si>
  <si>
    <t>THIRD</t>
  </si>
  <si>
    <t>2540-98753</t>
    <phoneticPr fontId="1" type="noConversion"/>
  </si>
  <si>
    <t>M</t>
    <phoneticPr fontId="1" type="noConversion"/>
  </si>
  <si>
    <t>JKH,BJ</t>
    <phoneticPr fontId="1" type="noConversion"/>
  </si>
  <si>
    <t>N</t>
    <phoneticPr fontId="1" type="noConversion"/>
  </si>
  <si>
    <t>LT BLUE</t>
    <phoneticPr fontId="1" type="noConversion"/>
  </si>
  <si>
    <t>NONE</t>
    <phoneticPr fontId="1" type="noConversion"/>
  </si>
  <si>
    <t>RED</t>
    <phoneticPr fontId="1" type="noConversion"/>
  </si>
  <si>
    <t>Light Blue</t>
    <phoneticPr fontId="1" type="noConversion"/>
  </si>
  <si>
    <t>2540-98624</t>
    <phoneticPr fontId="1" type="noConversion"/>
  </si>
  <si>
    <t>2540-98758</t>
    <phoneticPr fontId="1" type="noConversion"/>
  </si>
  <si>
    <t>LTS SLIGHTY BENT</t>
    <phoneticPr fontId="1" type="noConversion"/>
  </si>
  <si>
    <t>Y</t>
    <phoneticPr fontId="1" type="noConversion"/>
  </si>
  <si>
    <t>SA,LH</t>
    <phoneticPr fontId="1" type="noConversion"/>
  </si>
  <si>
    <t>RED</t>
    <phoneticPr fontId="1" type="noConversion"/>
  </si>
  <si>
    <t>WHITE</t>
    <phoneticPr fontId="1" type="noConversion"/>
  </si>
  <si>
    <t>UNB</t>
    <phoneticPr fontId="1" type="noConversion"/>
  </si>
  <si>
    <t>2540-98760</t>
    <phoneticPr fontId="1" type="noConversion"/>
  </si>
  <si>
    <t>SA,IH,JKH</t>
    <phoneticPr fontId="1" type="noConversion"/>
  </si>
  <si>
    <t>DK BLUE</t>
    <phoneticPr fontId="1" type="noConversion"/>
  </si>
  <si>
    <t>None</t>
    <phoneticPr fontId="1" type="noConversion"/>
  </si>
  <si>
    <t>Purple</t>
    <phoneticPr fontId="1" type="noConversion"/>
  </si>
  <si>
    <t>Light Green</t>
    <phoneticPr fontId="1" type="noConversion"/>
  </si>
  <si>
    <t>OLD</t>
    <phoneticPr fontId="1" type="noConversion"/>
  </si>
  <si>
    <t>2540-44628</t>
    <phoneticPr fontId="1" type="noConversion"/>
  </si>
  <si>
    <t>PRED</t>
    <phoneticPr fontId="1" type="noConversion"/>
  </si>
  <si>
    <t>80B</t>
    <phoneticPr fontId="1" type="noConversion"/>
  </si>
  <si>
    <t>OLD</t>
    <phoneticPr fontId="1" type="noConversion"/>
  </si>
  <si>
    <t>SECONDBROOD?</t>
    <phoneticPr fontId="1" type="noConversion"/>
  </si>
  <si>
    <t>old</t>
    <phoneticPr fontId="1" type="noConversion"/>
  </si>
  <si>
    <t>2600-27469</t>
    <phoneticPr fontId="1" type="noConversion"/>
  </si>
  <si>
    <t>JKH</t>
    <phoneticPr fontId="1" type="noConversion"/>
  </si>
  <si>
    <t>Dark Blue</t>
    <phoneticPr fontId="1" type="noConversion"/>
  </si>
  <si>
    <t>Red</t>
    <phoneticPr fontId="1" type="noConversion"/>
  </si>
  <si>
    <t>new</t>
    <phoneticPr fontId="1" type="noConversion"/>
  </si>
  <si>
    <t>2391-90629</t>
    <phoneticPr fontId="1" type="noConversion"/>
  </si>
  <si>
    <t>JKH,BJ</t>
    <phoneticPr fontId="1" type="noConversion"/>
  </si>
  <si>
    <t>N</t>
    <phoneticPr fontId="1" type="noConversion"/>
  </si>
  <si>
    <t>Orange</t>
    <phoneticPr fontId="1" type="noConversion"/>
  </si>
  <si>
    <t>Yellow</t>
    <phoneticPr fontId="1" type="noConversion"/>
  </si>
  <si>
    <t>Light Blue</t>
    <phoneticPr fontId="1" type="noConversion"/>
  </si>
  <si>
    <t>1 dead nestling</t>
    <phoneticPr fontId="1" type="noConversion"/>
  </si>
  <si>
    <t>M</t>
    <phoneticPr fontId="1" type="noConversion"/>
  </si>
  <si>
    <t>SA</t>
    <phoneticPr fontId="1" type="noConversion"/>
  </si>
  <si>
    <t>None</t>
    <phoneticPr fontId="1" type="noConversion"/>
  </si>
  <si>
    <t>Light Blue</t>
    <phoneticPr fontId="1" type="noConversion"/>
  </si>
  <si>
    <t>2600-27309</t>
    <phoneticPr fontId="1" type="noConversion"/>
  </si>
  <si>
    <t>2540-44950</t>
    <phoneticPr fontId="1" type="noConversion"/>
  </si>
  <si>
    <t>RW</t>
    <phoneticPr fontId="1" type="noConversion"/>
  </si>
  <si>
    <t>Ramen</t>
    <phoneticPr fontId="1" type="noConversion"/>
  </si>
  <si>
    <t>Yellow</t>
    <phoneticPr fontId="1" type="noConversion"/>
  </si>
  <si>
    <t>2600-27286</t>
    <phoneticPr fontId="1" type="noConversion"/>
  </si>
  <si>
    <t>2600-27286</t>
    <phoneticPr fontId="1" type="noConversion"/>
  </si>
  <si>
    <t>N</t>
    <phoneticPr fontId="1" type="noConversion"/>
  </si>
  <si>
    <t>Purple</t>
    <phoneticPr fontId="1" type="noConversion"/>
  </si>
  <si>
    <t>2540-44950</t>
    <phoneticPr fontId="1" type="noConversion"/>
  </si>
  <si>
    <t>Y</t>
    <phoneticPr fontId="1" type="noConversion"/>
  </si>
  <si>
    <t>2540-44694</t>
    <phoneticPr fontId="1" type="noConversion"/>
  </si>
  <si>
    <t>JKH,BJ,IH</t>
    <phoneticPr fontId="1" type="noConversion"/>
  </si>
  <si>
    <t>CO Sky</t>
    <phoneticPr fontId="1" type="noConversion"/>
  </si>
  <si>
    <t>HEAVY HEAVY LOAD OF MITES ON ALL NESLTINGS! NEST #34 WAS A REBUILT NEST THIS SEASON.</t>
  </si>
  <si>
    <t>2540-98986</t>
  </si>
  <si>
    <t>BJ,BJ</t>
  </si>
  <si>
    <t>NEST 34 HAD HEAVY LOAD OF MITES ON ALL NESTLINGS, IT WAS A REBUILT NEST THIS YEAR</t>
  </si>
  <si>
    <t>6/21-GRAVID, CAUGHT ON NEST 34</t>
  </si>
  <si>
    <t>2600-27289</t>
  </si>
  <si>
    <t>2600-27290</t>
  </si>
  <si>
    <t>NEST IN ATTIC, SO OFFSPRING NOT BANDED</t>
  </si>
  <si>
    <t>2600-27291</t>
  </si>
  <si>
    <t>2600-27311</t>
  </si>
  <si>
    <t>green</t>
  </si>
  <si>
    <t>6/21- CAUGHT ON NEST 13</t>
  </si>
  <si>
    <t>PRED</t>
  </si>
  <si>
    <t>N</t>
    <phoneticPr fontId="1" type="noConversion"/>
  </si>
  <si>
    <t>GREEN</t>
    <phoneticPr fontId="1" type="noConversion"/>
  </si>
  <si>
    <t>LT. GREEN</t>
    <phoneticPr fontId="1" type="noConversion"/>
  </si>
  <si>
    <t>2540-98906</t>
    <phoneticPr fontId="1" type="noConversion"/>
  </si>
  <si>
    <t>M?</t>
    <phoneticPr fontId="1" type="noConversion"/>
  </si>
  <si>
    <t>JKH,IH</t>
    <phoneticPr fontId="1" type="noConversion"/>
  </si>
  <si>
    <t>YELLOW</t>
    <phoneticPr fontId="1" type="noConversion"/>
  </si>
  <si>
    <t>2540-98939</t>
    <phoneticPr fontId="1" type="noConversion"/>
  </si>
  <si>
    <t>TS BENT</t>
    <phoneticPr fontId="1" type="noConversion"/>
  </si>
  <si>
    <t>3CHICKS FOUND DEAD IN/HANGING FROM NEST ON BANDING DAY. DIED FROM HEAT MOST LIKELY</t>
  </si>
  <si>
    <t>6/21- CAUGHT ON NEST 40</t>
  </si>
  <si>
    <t>1C DIED BEFORE FLEDGING, FOUND ON FLOOR BY GROOM. DID NOT SEE BODY SO CANT DETERMINE IF IT WAS PREDATION</t>
  </si>
  <si>
    <t>2600-27313</t>
  </si>
  <si>
    <t>6/21- CAUGHT NEAR NEST 20</t>
  </si>
  <si>
    <t>MM</t>
  </si>
  <si>
    <t>20A</t>
  </si>
  <si>
    <t>2600-27314</t>
  </si>
  <si>
    <t>20B</t>
  </si>
  <si>
    <t>BLUE</t>
  </si>
  <si>
    <t>2600-27303</t>
  </si>
  <si>
    <t>6/7- CAUGHT IN FIRST JUMP STALL</t>
  </si>
  <si>
    <t>BLUE CLOUD</t>
  </si>
  <si>
    <t>2600-27235</t>
  </si>
  <si>
    <t>SECOND ATTEMPT FAILED BECAUSE ENST WAS KNOCKED DOWN DURING REROOFING</t>
  </si>
  <si>
    <t>BJ,JKH,JKH</t>
  </si>
  <si>
    <t>1-BaslineTime</t>
    <phoneticPr fontId="1" type="noConversion"/>
  </si>
  <si>
    <t>1-InjTime</t>
    <phoneticPr fontId="1" type="noConversion"/>
  </si>
  <si>
    <t>2-Plasma Date</t>
    <phoneticPr fontId="1" type="noConversion"/>
  </si>
  <si>
    <t>2540-44843</t>
    <phoneticPr fontId="1" type="noConversion"/>
  </si>
  <si>
    <t>2540-44843</t>
    <phoneticPr fontId="1" type="noConversion"/>
  </si>
  <si>
    <t>2600-27287</t>
    <phoneticPr fontId="1" type="noConversion"/>
  </si>
  <si>
    <t>None</t>
    <phoneticPr fontId="1" type="noConversion"/>
  </si>
  <si>
    <t xml:space="preserve">old </t>
    <phoneticPr fontId="1" type="noConversion"/>
  </si>
  <si>
    <t>6A</t>
  </si>
  <si>
    <t>2540-98676?</t>
    <phoneticPr fontId="1" type="noConversion"/>
  </si>
  <si>
    <t>2540-98676?</t>
    <phoneticPr fontId="1" type="noConversion"/>
  </si>
  <si>
    <t>Hayes</t>
    <phoneticPr fontId="1" type="noConversion"/>
  </si>
  <si>
    <t>2600-27270</t>
    <phoneticPr fontId="1" type="noConversion"/>
  </si>
  <si>
    <t>Yellow</t>
    <phoneticPr fontId="1" type="noConversion"/>
  </si>
  <si>
    <t>2540-98860</t>
    <phoneticPr fontId="1" type="noConversion"/>
  </si>
  <si>
    <t>N</t>
    <phoneticPr fontId="1" type="noConversion"/>
  </si>
  <si>
    <t>F</t>
    <phoneticPr fontId="1" type="noConversion"/>
  </si>
  <si>
    <t>BJ</t>
    <phoneticPr fontId="1" type="noConversion"/>
  </si>
  <si>
    <t>Linda's</t>
    <phoneticPr fontId="1" type="noConversion"/>
  </si>
  <si>
    <t>Y-CS</t>
    <phoneticPr fontId="1" type="noConversion"/>
  </si>
  <si>
    <t>Green</t>
    <phoneticPr fontId="1" type="noConversion"/>
  </si>
  <si>
    <t>None</t>
    <phoneticPr fontId="1" type="noConversion"/>
  </si>
  <si>
    <t>Light Green</t>
    <phoneticPr fontId="1" type="noConversion"/>
  </si>
  <si>
    <t>old</t>
    <phoneticPr fontId="1" type="noConversion"/>
  </si>
  <si>
    <t>UNB</t>
    <phoneticPr fontId="1" type="noConversion"/>
  </si>
  <si>
    <t>Dark Blue</t>
    <phoneticPr fontId="1" type="noConversion"/>
  </si>
  <si>
    <t>Yellow</t>
    <phoneticPr fontId="1" type="noConversion"/>
  </si>
  <si>
    <t>None</t>
    <phoneticPr fontId="1" type="noConversion"/>
  </si>
  <si>
    <t>Light Green</t>
    <phoneticPr fontId="1" type="noConversion"/>
  </si>
  <si>
    <t>new</t>
    <phoneticPr fontId="1" type="noConversion"/>
  </si>
  <si>
    <t>UNB</t>
    <phoneticPr fontId="1" type="noConversion"/>
  </si>
  <si>
    <t>fine</t>
    <phoneticPr fontId="1" type="noConversion"/>
  </si>
  <si>
    <t>Y</t>
    <phoneticPr fontId="1" type="noConversion"/>
  </si>
  <si>
    <t>second</t>
    <phoneticPr fontId="1" type="noConversion"/>
  </si>
  <si>
    <t>95b</t>
    <phoneticPr fontId="1" type="noConversion"/>
  </si>
  <si>
    <t>Y</t>
    <phoneticPr fontId="1" type="noConversion"/>
  </si>
  <si>
    <t>new</t>
    <phoneticPr fontId="1" type="noConversion"/>
  </si>
  <si>
    <t>pred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</si>
  <si>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</si>
  <si>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</si>
  <si>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</si>
  <si>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2391-90621</t>
    <phoneticPr fontId="1" type="noConversion"/>
  </si>
  <si>
    <t>JKH,SA</t>
    <phoneticPr fontId="1" type="noConversion"/>
  </si>
  <si>
    <t>N</t>
    <phoneticPr fontId="1" type="noConversion"/>
  </si>
  <si>
    <t>Yellow</t>
    <phoneticPr fontId="1" type="noConversion"/>
  </si>
  <si>
    <t>Red</t>
    <phoneticPr fontId="1" type="noConversion"/>
  </si>
  <si>
    <t>Purple</t>
    <phoneticPr fontId="1" type="noConversion"/>
  </si>
  <si>
    <t>2511-04780</t>
    <phoneticPr fontId="1" type="noConversion"/>
  </si>
  <si>
    <t>IH</t>
    <phoneticPr fontId="1" type="noConversion"/>
  </si>
  <si>
    <t>saline</t>
    <phoneticPr fontId="1" type="noConversion"/>
  </si>
  <si>
    <t>None</t>
    <phoneticPr fontId="1" type="noConversion"/>
  </si>
  <si>
    <t>Green</t>
    <phoneticPr fontId="1" type="noConversion"/>
  </si>
  <si>
    <t>2540-98753</t>
    <phoneticPr fontId="1" type="noConversion"/>
  </si>
  <si>
    <t>FINE</t>
    <phoneticPr fontId="1" type="noConversion"/>
  </si>
  <si>
    <t>Y</t>
    <phoneticPr fontId="1" type="noConversion"/>
  </si>
  <si>
    <t>SECOND</t>
    <phoneticPr fontId="1" type="noConversion"/>
  </si>
  <si>
    <t>NEW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</si>
  <si>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</si>
  <si>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</si>
  <si>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</si>
  <si>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second brood</t>
    <phoneticPr fontId="1" type="noConversion"/>
  </si>
  <si>
    <t>80b</t>
    <phoneticPr fontId="1" type="noConversion"/>
  </si>
  <si>
    <t>old</t>
    <phoneticPr fontId="1" type="noConversion"/>
  </si>
  <si>
    <t>fine</t>
    <phoneticPr fontId="1" type="noConversion"/>
  </si>
  <si>
    <t>2540-44629</t>
    <phoneticPr fontId="1" type="noConversion"/>
  </si>
  <si>
    <t>White</t>
    <phoneticPr fontId="1" type="noConversion"/>
  </si>
  <si>
    <t>UNB</t>
    <phoneticPr fontId="1" type="noConversion"/>
  </si>
  <si>
    <t>2391-83952</t>
    <phoneticPr fontId="1" type="noConversion"/>
  </si>
  <si>
    <t>Y</t>
    <phoneticPr fontId="1" type="noConversion"/>
  </si>
  <si>
    <t>M</t>
    <phoneticPr fontId="1" type="noConversion"/>
  </si>
  <si>
    <t>Golden Grizzly</t>
    <phoneticPr fontId="1" type="noConversion"/>
  </si>
  <si>
    <t>N</t>
    <phoneticPr fontId="1" type="noConversion"/>
  </si>
  <si>
    <t>Dark Blue</t>
    <phoneticPr fontId="1" type="noConversion"/>
  </si>
  <si>
    <t>None</t>
    <phoneticPr fontId="1" type="noConversion"/>
  </si>
  <si>
    <t>Blue</t>
    <phoneticPr fontId="1" type="noConversion"/>
  </si>
  <si>
    <t>Purple</t>
    <phoneticPr fontId="1" type="noConversion"/>
  </si>
  <si>
    <t>Purple</t>
    <phoneticPr fontId="1" type="noConversion"/>
  </si>
  <si>
    <t>old</t>
    <phoneticPr fontId="1" type="noConversion"/>
  </si>
  <si>
    <t>2540-98922</t>
    <phoneticPr fontId="1" type="noConversion"/>
  </si>
  <si>
    <t>fine</t>
    <phoneticPr fontId="1" type="noConversion"/>
  </si>
  <si>
    <t>Y</t>
    <phoneticPr fontId="1" type="noConversion"/>
  </si>
  <si>
    <t>SECOND Attempt?</t>
    <phoneticPr fontId="1" type="noConversion"/>
  </si>
  <si>
    <t>Yellow</t>
    <phoneticPr fontId="1" type="noConversion"/>
  </si>
  <si>
    <t>2600-27470</t>
    <phoneticPr fontId="1" type="noConversion"/>
  </si>
  <si>
    <t>fine</t>
    <phoneticPr fontId="1" type="noConversion"/>
  </si>
  <si>
    <t>Y</t>
    <phoneticPr fontId="1" type="noConversion"/>
  </si>
  <si>
    <t>2600-27501</t>
    <phoneticPr fontId="1" type="noConversion"/>
  </si>
  <si>
    <t>?</t>
    <phoneticPr fontId="1" type="noConversion"/>
  </si>
  <si>
    <t>IH,BJ</t>
    <phoneticPr fontId="1" type="noConversion"/>
  </si>
  <si>
    <t>new</t>
    <phoneticPr fontId="1" type="noConversion"/>
  </si>
  <si>
    <t>2600-27307</t>
    <phoneticPr fontId="1" type="noConversion"/>
  </si>
  <si>
    <t>2600-27450</t>
  </si>
  <si>
    <t>2540-98855</t>
    <phoneticPr fontId="1" type="noConversion"/>
  </si>
  <si>
    <t>N</t>
    <phoneticPr fontId="1" type="noConversion"/>
  </si>
  <si>
    <t>F</t>
    <phoneticPr fontId="1" type="noConversion"/>
  </si>
  <si>
    <t>IH</t>
    <phoneticPr fontId="1" type="noConversion"/>
  </si>
  <si>
    <t>CO Sky</t>
    <phoneticPr fontId="1" type="noConversion"/>
  </si>
  <si>
    <t>2600-27251</t>
    <phoneticPr fontId="1" type="noConversion"/>
  </si>
  <si>
    <t>N</t>
    <phoneticPr fontId="1" type="noConversion"/>
  </si>
  <si>
    <t>UNB</t>
    <phoneticPr fontId="1" type="noConversion"/>
  </si>
  <si>
    <t>second</t>
    <phoneticPr fontId="1" type="noConversion"/>
  </si>
  <si>
    <t>2391-90999</t>
    <phoneticPr fontId="1" type="noConversion"/>
  </si>
  <si>
    <t>F</t>
    <phoneticPr fontId="1" type="noConversion"/>
  </si>
  <si>
    <t>MM,IH</t>
    <phoneticPr fontId="1" type="noConversion"/>
  </si>
  <si>
    <t>proofed?</t>
  </si>
  <si>
    <t xml:space="preserve">Band # </t>
  </si>
  <si>
    <t>Notes</t>
  </si>
  <si>
    <t>Recap (Y/N)</t>
  </si>
  <si>
    <t>Sex (M/F)</t>
  </si>
  <si>
    <t>Initials</t>
  </si>
  <si>
    <t>Site Name</t>
  </si>
  <si>
    <t>Manip. Date</t>
  </si>
  <si>
    <t>Julian Manip.</t>
  </si>
  <si>
    <t>Capture Date</t>
  </si>
  <si>
    <t>Color band</t>
  </si>
  <si>
    <t xml:space="preserve">Tape on Color band </t>
  </si>
  <si>
    <t>Tape on metal band</t>
  </si>
  <si>
    <t>Paint-left</t>
  </si>
  <si>
    <t>Paint-right</t>
  </si>
  <si>
    <t>6-9,6-27,7-13</t>
    <phoneticPr fontId="1" type="noConversion"/>
  </si>
  <si>
    <t>Yellow</t>
    <phoneticPr fontId="1" type="noConversion"/>
  </si>
  <si>
    <t>2540-98637</t>
    <phoneticPr fontId="1" type="noConversion"/>
  </si>
  <si>
    <t>44b</t>
  </si>
  <si>
    <t>2540-46075</t>
  </si>
  <si>
    <t>Y</t>
  </si>
  <si>
    <t>F</t>
  </si>
  <si>
    <t>JKH,BJ</t>
  </si>
  <si>
    <t>RED</t>
  </si>
  <si>
    <t>None</t>
  </si>
  <si>
    <t>OLD</t>
  </si>
  <si>
    <t>2540-98839</t>
  </si>
  <si>
    <t>fine</t>
  </si>
  <si>
    <t>N</t>
  </si>
  <si>
    <t>old</t>
  </si>
  <si>
    <t>2540-44602</t>
  </si>
  <si>
    <t>M</t>
  </si>
  <si>
    <t>JKH</t>
  </si>
  <si>
    <t>Fisher</t>
  </si>
  <si>
    <t>GREEN</t>
  </si>
  <si>
    <t>YELLOW</t>
  </si>
  <si>
    <t>PURPLE</t>
  </si>
  <si>
    <t>2540-98618</t>
  </si>
  <si>
    <t>RW,BJ,SA</t>
  </si>
  <si>
    <t>TRIED DEX EXPERIMENT, BUT OCULDNT GET BLOOD</t>
  </si>
  <si>
    <t>DK BLUE</t>
  </si>
  <si>
    <t>Purple</t>
  </si>
  <si>
    <t>51A</t>
  </si>
  <si>
    <t>2600-27261</t>
  </si>
  <si>
    <t>FINE</t>
  </si>
  <si>
    <t>SECOND</t>
  </si>
  <si>
    <t>2540-98630</t>
  </si>
  <si>
    <t>RW</t>
  </si>
  <si>
    <t>JKH,RW</t>
  </si>
  <si>
    <t>HOT PINK</t>
  </si>
  <si>
    <t>LT. BLUE</t>
  </si>
  <si>
    <t>12A</t>
  </si>
  <si>
    <t>2391-90453</t>
  </si>
  <si>
    <t>12B</t>
  </si>
  <si>
    <t>51B</t>
  </si>
  <si>
    <t>2540-98712</t>
  </si>
  <si>
    <t>PINK</t>
  </si>
  <si>
    <t>1 EGG HATCHED, NOT SURE IF THE CHICK WAS EVER ALIVE AS OTHER 3 WERE PREDATED AROUND THE TIME OF HATCHING</t>
  </si>
  <si>
    <t>FAIL</t>
  </si>
  <si>
    <t>18B</t>
  </si>
  <si>
    <t>2540-98716</t>
  </si>
  <si>
    <t>BJ,RW,SA</t>
  </si>
  <si>
    <t>Y-DEX</t>
  </si>
  <si>
    <t>LT BLUE</t>
  </si>
  <si>
    <t>29A</t>
  </si>
  <si>
    <t>2600-27264</t>
  </si>
  <si>
    <t>29B</t>
  </si>
  <si>
    <t>2540-98783</t>
  </si>
  <si>
    <t>ALT,RW</t>
  </si>
  <si>
    <t>ORANGE</t>
  </si>
  <si>
    <t>Yellow</t>
  </si>
  <si>
    <t>45A</t>
  </si>
  <si>
    <t>7-11 amputated foot, kept band</t>
    <phoneticPr fontId="1" type="noConversion"/>
  </si>
  <si>
    <t>2600-27267</t>
    <phoneticPr fontId="1" type="noConversion"/>
  </si>
  <si>
    <t>RJ,RW</t>
    <phoneticPr fontId="1" type="noConversion"/>
  </si>
  <si>
    <t>2600-27466</t>
    <phoneticPr fontId="1" type="noConversion"/>
  </si>
  <si>
    <t>1E pred</t>
    <phoneticPr fontId="1" type="noConversion"/>
  </si>
  <si>
    <t>Y</t>
    <phoneticPr fontId="1" type="noConversion"/>
  </si>
  <si>
    <t>Y-DEX</t>
    <phoneticPr fontId="1" type="noConversion"/>
  </si>
  <si>
    <t>Treatment (DEX)</t>
    <phoneticPr fontId="1" type="noConversion"/>
  </si>
  <si>
    <t>saline</t>
    <phoneticPr fontId="1" type="noConversion"/>
  </si>
  <si>
    <t>White</t>
    <phoneticPr fontId="1" type="noConversion"/>
  </si>
  <si>
    <t>Red</t>
    <phoneticPr fontId="1" type="noConversion"/>
  </si>
  <si>
    <t>2600-27430</t>
    <phoneticPr fontId="1" type="noConversion"/>
  </si>
  <si>
    <t>N</t>
    <phoneticPr fontId="1" type="noConversion"/>
  </si>
  <si>
    <t>1-ApproachTime</t>
    <phoneticPr fontId="1" type="noConversion"/>
  </si>
  <si>
    <t>1-StressTime</t>
    <phoneticPr fontId="1" type="noConversion"/>
  </si>
  <si>
    <t>2540-98858</t>
    <phoneticPr fontId="1" type="noConversion"/>
  </si>
  <si>
    <t>10?</t>
    <phoneticPr fontId="1" type="noConversion"/>
  </si>
  <si>
    <t>5/25-MISCOLORED YEL,YEL (SHOULD HAVE BEEN YEL,PINK). 6/8- CHANGED SHEET TO YEL, YEL AND KEPT BIRD YEL, YEL</t>
  </si>
  <si>
    <t>RW,MM</t>
  </si>
  <si>
    <t>Orange</t>
    <phoneticPr fontId="1" type="noConversion"/>
  </si>
  <si>
    <t>Blue</t>
    <phoneticPr fontId="1" type="noConversion"/>
  </si>
  <si>
    <t>6/8- RTS BROKEN</t>
  </si>
  <si>
    <t>IH,RW</t>
  </si>
  <si>
    <t>6/6- GRAVID; 7/11- CHIN ROT</t>
  </si>
  <si>
    <t>ALT,MRW,ALT</t>
  </si>
  <si>
    <t>2600-27466</t>
  </si>
  <si>
    <t>2600-27464</t>
    <phoneticPr fontId="1" type="noConversion"/>
  </si>
  <si>
    <t>new</t>
    <phoneticPr fontId="1" type="noConversion"/>
  </si>
  <si>
    <t>2600-27464</t>
    <phoneticPr fontId="1" type="noConversion"/>
  </si>
  <si>
    <t>None</t>
    <phoneticPr fontId="1" type="noConversion"/>
  </si>
  <si>
    <t>None</t>
    <phoneticPr fontId="1" type="noConversion"/>
  </si>
  <si>
    <t>Blue</t>
    <phoneticPr fontId="1" type="noConversion"/>
  </si>
  <si>
    <t>2600-27270</t>
    <phoneticPr fontId="1" type="noConversion"/>
  </si>
  <si>
    <t>2391-90453</t>
    <phoneticPr fontId="1" type="noConversion"/>
  </si>
  <si>
    <t>Y</t>
    <phoneticPr fontId="1" type="noConversion"/>
  </si>
  <si>
    <t>RW</t>
    <phoneticPr fontId="1" type="noConversion"/>
  </si>
  <si>
    <t>Fisher</t>
    <phoneticPr fontId="1" type="noConversion"/>
  </si>
  <si>
    <t>Hot Pink</t>
    <phoneticPr fontId="1" type="noConversion"/>
  </si>
  <si>
    <t>2540-98630</t>
    <phoneticPr fontId="1" type="noConversion"/>
  </si>
  <si>
    <t>second</t>
    <phoneticPr fontId="1" type="noConversion"/>
  </si>
  <si>
    <t>N</t>
    <phoneticPr fontId="1" type="noConversion"/>
  </si>
  <si>
    <t>2540-44865</t>
    <phoneticPr fontId="1" type="noConversion"/>
  </si>
  <si>
    <t>F?</t>
    <phoneticPr fontId="1" type="noConversion"/>
  </si>
  <si>
    <t>IH</t>
    <phoneticPr fontId="1" type="noConversion"/>
  </si>
  <si>
    <t>Lavender</t>
    <phoneticPr fontId="1" type="noConversion"/>
  </si>
  <si>
    <t>abandoned</t>
    <phoneticPr fontId="1" type="noConversion"/>
  </si>
  <si>
    <t>Y</t>
    <phoneticPr fontId="1" type="noConversion"/>
  </si>
  <si>
    <t>2600-27310</t>
    <phoneticPr fontId="1" type="noConversion"/>
  </si>
  <si>
    <t>JKH</t>
    <phoneticPr fontId="1" type="noConversion"/>
  </si>
  <si>
    <t>None</t>
    <phoneticPr fontId="1" type="noConversion"/>
  </si>
  <si>
    <t>TOTALRS</t>
  </si>
  <si>
    <t>2-RWL1</t>
  </si>
  <si>
    <t>2-RWL2</t>
  </si>
  <si>
    <t>2-RWL3</t>
  </si>
  <si>
    <t>2-RTS1</t>
  </si>
  <si>
    <t>2-RTS2</t>
  </si>
  <si>
    <t>2-RTS3</t>
  </si>
  <si>
    <t>2-LTS1</t>
  </si>
  <si>
    <t>2-LTS2</t>
  </si>
  <si>
    <t>2-LTS3</t>
  </si>
  <si>
    <t>2-MASS</t>
  </si>
  <si>
    <t>3-RWL1</t>
  </si>
  <si>
    <t>3-RWL2</t>
  </si>
  <si>
    <t>Pink</t>
    <phoneticPr fontId="1" type="noConversion"/>
  </si>
  <si>
    <t>2540-44628</t>
    <phoneticPr fontId="1" type="noConversion"/>
  </si>
  <si>
    <t>F?</t>
    <phoneticPr fontId="1" type="noConversion"/>
  </si>
  <si>
    <t>Hot Pink</t>
    <phoneticPr fontId="1" type="noConversion"/>
  </si>
  <si>
    <t>old</t>
    <phoneticPr fontId="1" type="noConversion"/>
  </si>
  <si>
    <t>2540-98760</t>
    <phoneticPr fontId="1" type="noConversion"/>
  </si>
  <si>
    <t>N</t>
    <phoneticPr fontId="1" type="noConversion"/>
  </si>
  <si>
    <t>pred</t>
    <phoneticPr fontId="1" type="noConversion"/>
  </si>
  <si>
    <t>3-InjTime</t>
  </si>
  <si>
    <t>3-DexTime</t>
  </si>
  <si>
    <t>3-StressTime</t>
  </si>
  <si>
    <t>3-BaslineTime</t>
  </si>
  <si>
    <t>3-ApproachTime</t>
  </si>
  <si>
    <t>2-ApproachTime</t>
  </si>
  <si>
    <t>2-BaslineTime</t>
  </si>
  <si>
    <t>2-StressTime</t>
  </si>
  <si>
    <t>UNB</t>
    <phoneticPr fontId="1" type="noConversion"/>
  </si>
  <si>
    <t>pred</t>
    <phoneticPr fontId="1" type="noConversion"/>
  </si>
  <si>
    <t>Y</t>
    <phoneticPr fontId="1" type="noConversion"/>
  </si>
  <si>
    <t>M</t>
    <phoneticPr fontId="1" type="noConversion"/>
  </si>
  <si>
    <t>BJ</t>
    <phoneticPr fontId="1" type="noConversion"/>
  </si>
  <si>
    <t>Green</t>
    <phoneticPr fontId="1" type="noConversion"/>
  </si>
  <si>
    <t>Green</t>
    <phoneticPr fontId="1" type="noConversion"/>
  </si>
  <si>
    <t>Pink</t>
    <phoneticPr fontId="1" type="noConversion"/>
  </si>
  <si>
    <t>old</t>
    <phoneticPr fontId="1" type="noConversion"/>
  </si>
  <si>
    <t>2540-44694</t>
    <phoneticPr fontId="1" type="noConversion"/>
  </si>
  <si>
    <t>2540-44694</t>
    <phoneticPr fontId="1" type="noConversion"/>
  </si>
  <si>
    <t>Y</t>
    <phoneticPr fontId="1" type="noConversion"/>
  </si>
  <si>
    <t>2540-98637</t>
    <phoneticPr fontId="1" type="noConversion"/>
  </si>
  <si>
    <t>2600-27305</t>
    <phoneticPr fontId="1" type="noConversion"/>
  </si>
  <si>
    <t>BJ,JKH</t>
    <phoneticPr fontId="1" type="noConversion"/>
  </si>
  <si>
    <t>Y-CS</t>
    <phoneticPr fontId="1" type="noConversion"/>
  </si>
  <si>
    <t>6-13,6-27</t>
    <phoneticPr fontId="1" type="noConversion"/>
  </si>
  <si>
    <t>Orange</t>
    <phoneticPr fontId="1" type="noConversion"/>
  </si>
  <si>
    <t>Red</t>
    <phoneticPr fontId="1" type="noConversion"/>
  </si>
  <si>
    <t>Y-CS</t>
  </si>
  <si>
    <t>6/6- CAUGHT ON NEST 3</t>
  </si>
  <si>
    <t>Light Green</t>
    <phoneticPr fontId="1" type="noConversion"/>
  </si>
  <si>
    <t>2540-98610</t>
    <phoneticPr fontId="1" type="noConversion"/>
  </si>
  <si>
    <t>Y-DEX</t>
    <phoneticPr fontId="1" type="noConversion"/>
  </si>
  <si>
    <t>saline</t>
    <phoneticPr fontId="1" type="noConversion"/>
  </si>
  <si>
    <t>Dark Blue</t>
    <phoneticPr fontId="1" type="noConversion"/>
  </si>
  <si>
    <t>2540-44720</t>
    <phoneticPr fontId="1" type="noConversion"/>
  </si>
  <si>
    <t>F</t>
    <phoneticPr fontId="1" type="noConversion"/>
  </si>
  <si>
    <t>Grizz</t>
    <phoneticPr fontId="1" type="noConversion"/>
  </si>
  <si>
    <t>N</t>
    <phoneticPr fontId="1" type="noConversion"/>
  </si>
  <si>
    <t>White</t>
    <phoneticPr fontId="1" type="noConversion"/>
  </si>
  <si>
    <t>Red</t>
    <phoneticPr fontId="1" type="noConversion"/>
  </si>
  <si>
    <t>None</t>
    <phoneticPr fontId="1" type="noConversion"/>
  </si>
  <si>
    <t>Light Green</t>
    <phoneticPr fontId="1" type="noConversion"/>
  </si>
  <si>
    <t>Light Blue</t>
    <phoneticPr fontId="1" type="noConversion"/>
  </si>
  <si>
    <t>old</t>
    <phoneticPr fontId="1" type="noConversion"/>
  </si>
  <si>
    <t>2540-98724</t>
    <phoneticPr fontId="1" type="noConversion"/>
  </si>
  <si>
    <t>fine</t>
    <phoneticPr fontId="1" type="noConversion"/>
  </si>
  <si>
    <t>Y</t>
    <phoneticPr fontId="1" type="noConversion"/>
  </si>
  <si>
    <t>second</t>
    <phoneticPr fontId="1" type="noConversion"/>
  </si>
  <si>
    <t>old</t>
    <phoneticPr fontId="1" type="noConversion"/>
  </si>
  <si>
    <t>2600-27433</t>
    <phoneticPr fontId="1" type="noConversion"/>
  </si>
  <si>
    <t>2600-27211</t>
    <phoneticPr fontId="1" type="noConversion"/>
  </si>
  <si>
    <t>BJ,SA</t>
    <phoneticPr fontId="1" type="noConversion"/>
  </si>
  <si>
    <t>CHR</t>
    <phoneticPr fontId="1" type="noConversion"/>
  </si>
  <si>
    <t>Yellow</t>
    <phoneticPr fontId="1" type="noConversion"/>
  </si>
  <si>
    <t xml:space="preserve">old </t>
    <phoneticPr fontId="1" type="noConversion"/>
  </si>
  <si>
    <t>2600-27210</t>
    <phoneticPr fontId="1" type="noConversion"/>
  </si>
  <si>
    <t>pred</t>
    <phoneticPr fontId="1" type="noConversion"/>
  </si>
  <si>
    <t>99b</t>
    <phoneticPr fontId="1" type="noConversion"/>
  </si>
  <si>
    <t>Y</t>
    <phoneticPr fontId="1" type="noConversion"/>
  </si>
  <si>
    <t>Day</t>
  </si>
  <si>
    <t>Month</t>
  </si>
  <si>
    <t>YEAR</t>
  </si>
  <si>
    <t>1E pred</t>
    <phoneticPr fontId="1" type="noConversion"/>
  </si>
  <si>
    <t>Y</t>
    <phoneticPr fontId="1" type="noConversion"/>
  </si>
  <si>
    <t>old</t>
    <phoneticPr fontId="1" type="noConversion"/>
  </si>
  <si>
    <t>pred</t>
    <phoneticPr fontId="1" type="noConversion"/>
  </si>
  <si>
    <t>second attempt</t>
    <phoneticPr fontId="1" type="noConversion"/>
  </si>
  <si>
    <t>2540-98637</t>
    <phoneticPr fontId="1" type="noConversion"/>
  </si>
  <si>
    <t>2540-98840</t>
    <phoneticPr fontId="1" type="noConversion"/>
  </si>
  <si>
    <t>MW</t>
    <phoneticPr fontId="1" type="noConversion"/>
  </si>
  <si>
    <t>CO Sky</t>
    <phoneticPr fontId="1" type="noConversion"/>
  </si>
  <si>
    <t>Green</t>
    <phoneticPr fontId="1" type="noConversion"/>
  </si>
  <si>
    <t>2540-98853</t>
    <phoneticPr fontId="1" type="noConversion"/>
  </si>
  <si>
    <t>Lavender</t>
    <phoneticPr fontId="1" type="noConversion"/>
  </si>
  <si>
    <t>2540-98854</t>
    <phoneticPr fontId="1" type="noConversion"/>
  </si>
  <si>
    <t>Red</t>
    <phoneticPr fontId="1" type="noConversion"/>
  </si>
  <si>
    <t>Red</t>
    <phoneticPr fontId="1" type="noConversion"/>
  </si>
  <si>
    <t xml:space="preserve">old </t>
    <phoneticPr fontId="1" type="noConversion"/>
  </si>
  <si>
    <t>23b</t>
    <phoneticPr fontId="1" type="noConversion"/>
  </si>
  <si>
    <t>THIRD? ATTEMPT</t>
  </si>
  <si>
    <t>LT. GREEN</t>
  </si>
  <si>
    <t>34A</t>
  </si>
  <si>
    <t>2600-27265</t>
  </si>
  <si>
    <t>34B</t>
  </si>
  <si>
    <t>UNB</t>
  </si>
  <si>
    <t>2540-98715</t>
  </si>
  <si>
    <t>BJ,ALT</t>
  </si>
  <si>
    <t>18A</t>
  </si>
  <si>
    <t>2600-27465</t>
  </si>
  <si>
    <t>2540-44593</t>
    <phoneticPr fontId="1" type="noConversion"/>
  </si>
  <si>
    <t>JKH,IH,MW</t>
    <phoneticPr fontId="1" type="noConversion"/>
  </si>
  <si>
    <t>Fisher</t>
    <phoneticPr fontId="1" type="noConversion"/>
  </si>
  <si>
    <t>N</t>
    <phoneticPr fontId="1" type="noConversion"/>
  </si>
  <si>
    <t>Light Blue</t>
    <phoneticPr fontId="1" type="noConversion"/>
  </si>
  <si>
    <t>Pink</t>
    <phoneticPr fontId="1" type="noConversion"/>
  </si>
  <si>
    <t>2600-27510</t>
    <phoneticPr fontId="1" type="noConversion"/>
  </si>
  <si>
    <t>2600-27469</t>
    <phoneticPr fontId="1" type="noConversion"/>
  </si>
  <si>
    <t>2540-44843</t>
    <phoneticPr fontId="1" type="noConversion"/>
  </si>
  <si>
    <t>Creepy Shack</t>
    <phoneticPr fontId="1" type="noConversion"/>
  </si>
  <si>
    <t>Red</t>
    <phoneticPr fontId="1" type="noConversion"/>
  </si>
  <si>
    <t>2540-98858</t>
    <phoneticPr fontId="1" type="noConversion"/>
  </si>
  <si>
    <t>fine</t>
    <phoneticPr fontId="1" type="noConversion"/>
  </si>
  <si>
    <t>2540-98676</t>
    <phoneticPr fontId="1" type="noConversion"/>
  </si>
  <si>
    <t>N</t>
    <phoneticPr fontId="1" type="noConversion"/>
  </si>
  <si>
    <t>Lavender</t>
    <phoneticPr fontId="1" type="noConversion"/>
  </si>
  <si>
    <t>3?</t>
    <phoneticPr fontId="1" type="noConversion"/>
  </si>
  <si>
    <t>2600-27287?</t>
    <phoneticPr fontId="1" type="noConversion"/>
  </si>
  <si>
    <t>Y</t>
    <phoneticPr fontId="1" type="noConversion"/>
  </si>
  <si>
    <t>second attempt</t>
    <phoneticPr fontId="1" type="noConversion"/>
  </si>
  <si>
    <t>Y</t>
    <phoneticPr fontId="1" type="noConversion"/>
  </si>
  <si>
    <t>2600-27287?</t>
    <phoneticPr fontId="1" type="noConversion"/>
  </si>
  <si>
    <t>Bird caught during Roi's fecal sampling, no other data collected</t>
  </si>
  <si>
    <t>2540-98864</t>
  </si>
  <si>
    <t>2540-98865</t>
  </si>
  <si>
    <t>6/8- GRAVID</t>
  </si>
  <si>
    <t>IH,BJ</t>
  </si>
  <si>
    <t>2600-27267</t>
  </si>
  <si>
    <t>FINE/PREDATION</t>
  </si>
  <si>
    <t>1E PREDATED</t>
  </si>
  <si>
    <t>2600-27467</t>
  </si>
  <si>
    <t>White</t>
  </si>
  <si>
    <t>2600-27468</t>
  </si>
  <si>
    <t>ALT,ALT</t>
  </si>
  <si>
    <t>2540-98843</t>
  </si>
  <si>
    <t>VAN LOON</t>
  </si>
  <si>
    <t>3A</t>
  </si>
  <si>
    <t>2600-27509</t>
  </si>
  <si>
    <t>3B</t>
  </si>
  <si>
    <t>2540-98837</t>
  </si>
  <si>
    <t>6/16-FEATHERS ON NOTECARD. 8/9-DID NOT BAND NESTLINGS OF SECOND BROOD</t>
  </si>
  <si>
    <t>MM,JKH</t>
  </si>
  <si>
    <t>KUEHL</t>
  </si>
  <si>
    <t>2540-98838</t>
  </si>
  <si>
    <t>PREDATED</t>
  </si>
  <si>
    <t>2E DID NOT HATCH, 1N DISAPPEARED BEFORE DAY 12)</t>
  </si>
  <si>
    <t>DID NOT BAND THIS NEST</t>
  </si>
  <si>
    <t>?</t>
  </si>
  <si>
    <t>6/16-FEATHERS ON NOTECARD. 8/9-DID NOT BAND NESTLINGS OF SECOND BROOD; HAS NO NOTES FOR LYSIS</t>
  </si>
  <si>
    <t>2540-98856</t>
  </si>
  <si>
    <t>2540-46028</t>
    <phoneticPr fontId="1" type="noConversion"/>
  </si>
  <si>
    <t>Y-DEX</t>
    <phoneticPr fontId="1" type="noConversion"/>
  </si>
  <si>
    <t>2540-46029</t>
    <phoneticPr fontId="1" type="noConversion"/>
  </si>
  <si>
    <t>fine</t>
    <phoneticPr fontId="1" type="noConversion"/>
  </si>
  <si>
    <t>Red</t>
    <phoneticPr fontId="1" type="noConversion"/>
  </si>
  <si>
    <t>pred</t>
    <phoneticPr fontId="1" type="noConversion"/>
  </si>
  <si>
    <t>2E pred</t>
    <phoneticPr fontId="1" type="noConversion"/>
  </si>
  <si>
    <t>N</t>
    <phoneticPr fontId="1" type="noConversion"/>
  </si>
  <si>
    <t>Y</t>
    <phoneticPr fontId="1" type="noConversion"/>
  </si>
  <si>
    <t>2600-27309</t>
    <phoneticPr fontId="1" type="noConversion"/>
  </si>
  <si>
    <t>JKH,BJ</t>
    <phoneticPr fontId="1" type="noConversion"/>
  </si>
  <si>
    <t>2600-27307</t>
    <phoneticPr fontId="1" type="noConversion"/>
  </si>
  <si>
    <t xml:space="preserve">2 dead nestlings in nest </t>
    <phoneticPr fontId="1" type="noConversion"/>
  </si>
  <si>
    <t xml:space="preserve">Experiment? (CS or DEX)  </t>
  </si>
  <si>
    <t>1-Plasma Date</t>
  </si>
  <si>
    <t>1-Plasma Julian</t>
  </si>
  <si>
    <t>1-Baseline (ng/ml)</t>
  </si>
  <si>
    <t>1-Stress (ng/ml)</t>
  </si>
  <si>
    <t>1-DEX (ng/ml)</t>
  </si>
  <si>
    <t>1-DexTime</t>
  </si>
  <si>
    <t>2-Plasma Julian</t>
  </si>
  <si>
    <t>2-Baseline (ng/ml)</t>
  </si>
  <si>
    <t>2-Stress (ng/ml)</t>
  </si>
  <si>
    <t>2-DEX (ng/ml)</t>
  </si>
  <si>
    <t>2-InjTime</t>
  </si>
  <si>
    <t>3-RWL3</t>
  </si>
  <si>
    <t>3-RTS1</t>
  </si>
  <si>
    <t>3-RTS2</t>
  </si>
  <si>
    <t>3-RTS3</t>
  </si>
  <si>
    <t>3-LTS1</t>
  </si>
  <si>
    <t>3-LTS2</t>
  </si>
  <si>
    <t>3-LTS3</t>
  </si>
  <si>
    <t>3-Plasma Julian</t>
  </si>
  <si>
    <t>3-Baseline (ng/ml)</t>
  </si>
  <si>
    <t>3-Stress (ng/ml)</t>
  </si>
  <si>
    <t>3-DEX (ng/ml)</t>
  </si>
  <si>
    <t>N</t>
    <phoneticPr fontId="1" type="noConversion"/>
  </si>
  <si>
    <t>None</t>
    <phoneticPr fontId="1" type="noConversion"/>
  </si>
  <si>
    <t>None</t>
    <phoneticPr fontId="1" type="noConversion"/>
  </si>
  <si>
    <t>Light Blue</t>
    <phoneticPr fontId="1" type="noConversion"/>
  </si>
  <si>
    <t>Purple</t>
    <phoneticPr fontId="1" type="noConversion"/>
  </si>
  <si>
    <t>new</t>
    <phoneticPr fontId="1" type="noConversion"/>
  </si>
  <si>
    <t>2540-46029</t>
    <phoneticPr fontId="1" type="noConversion"/>
  </si>
  <si>
    <t>2540-98628</t>
    <phoneticPr fontId="1" type="noConversion"/>
  </si>
  <si>
    <t>Dark Blue</t>
    <phoneticPr fontId="1" type="noConversion"/>
  </si>
  <si>
    <t>abandoned</t>
    <phoneticPr fontId="1" type="noConversion"/>
  </si>
  <si>
    <t>N</t>
    <phoneticPr fontId="1" type="noConversion"/>
  </si>
  <si>
    <t>2540-98746</t>
    <phoneticPr fontId="1" type="noConversion"/>
  </si>
  <si>
    <t>SA,JKH</t>
    <phoneticPr fontId="1" type="noConversion"/>
  </si>
  <si>
    <t>Red</t>
    <phoneticPr fontId="1" type="noConversion"/>
  </si>
  <si>
    <t>Light Green</t>
    <phoneticPr fontId="1" type="noConversion"/>
  </si>
  <si>
    <t>2540-44850</t>
    <phoneticPr fontId="1" type="noConversion"/>
  </si>
  <si>
    <t>2540-98850</t>
    <phoneticPr fontId="1" type="noConversion"/>
  </si>
  <si>
    <t>IH</t>
    <phoneticPr fontId="1" type="noConversion"/>
  </si>
  <si>
    <t>None</t>
    <phoneticPr fontId="1" type="noConversion"/>
  </si>
  <si>
    <t>2600-27442</t>
    <phoneticPr fontId="1" type="noConversion"/>
  </si>
  <si>
    <t>2540-98996</t>
    <phoneticPr fontId="1" type="noConversion"/>
  </si>
  <si>
    <t>RW,IH,BJ</t>
    <phoneticPr fontId="1" type="noConversion"/>
  </si>
  <si>
    <t>small leakage of DEX solution</t>
    <phoneticPr fontId="1" type="noConversion"/>
  </si>
  <si>
    <t>OLD</t>
    <phoneticPr fontId="1" type="noConversion"/>
  </si>
  <si>
    <t>2600-27425</t>
    <phoneticPr fontId="1" type="noConversion"/>
  </si>
  <si>
    <t>2600-27427</t>
    <phoneticPr fontId="1" type="noConversion"/>
  </si>
  <si>
    <t>HOT PINK</t>
    <phoneticPr fontId="1" type="noConversion"/>
  </si>
  <si>
    <t>2540-98611</t>
    <phoneticPr fontId="1" type="noConversion"/>
  </si>
  <si>
    <t>RW</t>
    <phoneticPr fontId="1" type="noConversion"/>
  </si>
  <si>
    <t>Green</t>
    <phoneticPr fontId="1" type="noConversion"/>
  </si>
  <si>
    <t>White</t>
    <phoneticPr fontId="1" type="noConversion"/>
  </si>
  <si>
    <t>pred</t>
    <phoneticPr fontId="1" type="noConversion"/>
  </si>
  <si>
    <t>2540-98621</t>
    <phoneticPr fontId="1" type="noConversion"/>
  </si>
  <si>
    <t>JKH,IH,BJ</t>
    <phoneticPr fontId="1" type="noConversion"/>
  </si>
  <si>
    <t>Red</t>
    <phoneticPr fontId="1" type="noConversion"/>
  </si>
  <si>
    <t>2540-98824</t>
    <phoneticPr fontId="1" type="noConversion"/>
  </si>
  <si>
    <t>Y</t>
    <phoneticPr fontId="1" type="noConversion"/>
  </si>
  <si>
    <t>2540-98824</t>
    <phoneticPr fontId="1" type="noConversion"/>
  </si>
  <si>
    <t>2540-98824</t>
    <phoneticPr fontId="1" type="noConversion"/>
  </si>
  <si>
    <t>saline</t>
    <phoneticPr fontId="1" type="noConversion"/>
  </si>
  <si>
    <t>Orange</t>
    <phoneticPr fontId="1" type="noConversion"/>
  </si>
  <si>
    <t>2540-98621</t>
    <phoneticPr fontId="1" type="noConversion"/>
  </si>
  <si>
    <t>6/6- CAUGHT NEAR NEST 4</t>
  </si>
  <si>
    <t>RW,JKH</t>
  </si>
  <si>
    <t>2600-27451</t>
  </si>
  <si>
    <t>2C DIED IN NEST, POST FLEDGE FROM APPARENT INGESTION OF BB GUN PELLETS</t>
  </si>
  <si>
    <t>6/6- CAUGHT ON NEST 4, GRAVID</t>
  </si>
  <si>
    <t>SA,ALT,ALT</t>
  </si>
  <si>
    <t>6-6,6-30</t>
  </si>
  <si>
    <t>2540-44755</t>
  </si>
  <si>
    <t>SA</t>
  </si>
  <si>
    <t>MAKE BELIEVE</t>
  </si>
  <si>
    <t>2540-98659</t>
  </si>
  <si>
    <t>2600-27438</t>
    <phoneticPr fontId="1" type="noConversion"/>
  </si>
  <si>
    <t>White</t>
    <phoneticPr fontId="1" type="noConversion"/>
  </si>
  <si>
    <t>UNB</t>
    <phoneticPr fontId="1" type="noConversion"/>
  </si>
  <si>
    <t>Y</t>
    <phoneticPr fontId="1" type="noConversion"/>
  </si>
  <si>
    <t>2540-46009</t>
    <phoneticPr fontId="1" type="noConversion"/>
  </si>
  <si>
    <t>SA,MM</t>
    <phoneticPr fontId="1" type="noConversion"/>
  </si>
  <si>
    <t>CHR</t>
    <phoneticPr fontId="1" type="noConversion"/>
  </si>
  <si>
    <t>Yellow</t>
    <phoneticPr fontId="1" type="noConversion"/>
  </si>
  <si>
    <t>28b</t>
    <phoneticPr fontId="1" type="noConversion"/>
  </si>
  <si>
    <t>pred</t>
    <phoneticPr fontId="1" type="noConversion"/>
  </si>
  <si>
    <t>2540-44751</t>
    <phoneticPr fontId="1" type="noConversion"/>
  </si>
  <si>
    <t>2540-44751</t>
    <phoneticPr fontId="1" type="noConversion"/>
  </si>
  <si>
    <t>2600-27294</t>
    <phoneticPr fontId="1" type="noConversion"/>
  </si>
  <si>
    <t>IH,SA</t>
    <phoneticPr fontId="1" type="noConversion"/>
  </si>
  <si>
    <t>2540-98652</t>
    <phoneticPr fontId="1" type="noConversion"/>
  </si>
  <si>
    <t>fine/pred</t>
    <phoneticPr fontId="1" type="noConversion"/>
  </si>
  <si>
    <t>4 nestlings pred</t>
    <phoneticPr fontId="1" type="noConversion"/>
  </si>
  <si>
    <t>N</t>
    <phoneticPr fontId="1" type="noConversion"/>
  </si>
  <si>
    <t>2600-27410</t>
    <phoneticPr fontId="1" type="noConversion"/>
  </si>
  <si>
    <t>RW</t>
    <phoneticPr fontId="1" type="noConversion"/>
  </si>
  <si>
    <t>CHR</t>
    <phoneticPr fontId="1" type="noConversion"/>
  </si>
  <si>
    <t>None</t>
    <phoneticPr fontId="1" type="noConversion"/>
  </si>
  <si>
    <t>fine</t>
    <phoneticPr fontId="1" type="noConversion"/>
  </si>
  <si>
    <t>2 died w/ parasites</t>
    <phoneticPr fontId="1" type="noConversion"/>
  </si>
  <si>
    <t>old</t>
    <phoneticPr fontId="1" type="noConversion"/>
  </si>
  <si>
    <t>FOURTH? ATTEMPT</t>
  </si>
  <si>
    <t>Light Green</t>
    <phoneticPr fontId="1" type="noConversion"/>
  </si>
  <si>
    <t>2600-27305</t>
    <phoneticPr fontId="1" type="noConversion"/>
  </si>
  <si>
    <t>IH</t>
  </si>
  <si>
    <t>FISHER</t>
  </si>
  <si>
    <t>2600-27262</t>
  </si>
  <si>
    <t>MRW,ALT</t>
  </si>
  <si>
    <t>MRW CAUGHT ON 5/5/11, DIDN'T PUT METAL BAND ON IT ONLY PUT COLOR BAND. METAL BAND WAS ADDED WHEN RECAPTURED 5/25</t>
  </si>
  <si>
    <t>Red</t>
  </si>
  <si>
    <t>2600-27266</t>
  </si>
  <si>
    <t>MUD ON BILL</t>
  </si>
  <si>
    <t>DK GREEN</t>
  </si>
  <si>
    <t>BJ</t>
  </si>
  <si>
    <t>IH,ALT,ALT</t>
  </si>
  <si>
    <t>5/25- GRAVID. 6/8- MISSING 3 LTS, NOT GRAVID ANYMORE</t>
  </si>
  <si>
    <t>SALINE</t>
  </si>
  <si>
    <t>ALT,RW,ALT</t>
  </si>
  <si>
    <t>LAVENDER</t>
  </si>
  <si>
    <t>6/8-GRAVID, RTS BROKEN; 7/6- RTS GROWING IN, INCLLUDED IN MEASUREMENTS</t>
  </si>
  <si>
    <t>N</t>
    <phoneticPr fontId="1" type="noConversion"/>
  </si>
  <si>
    <t>2540-46076</t>
    <phoneticPr fontId="1" type="noConversion"/>
  </si>
  <si>
    <t>SA,JKH</t>
    <phoneticPr fontId="1" type="noConversion"/>
  </si>
  <si>
    <t>2540-98863</t>
  </si>
  <si>
    <t>RD, BRJ</t>
  </si>
  <si>
    <t>NONE</t>
    <phoneticPr fontId="1" type="noConversion"/>
  </si>
  <si>
    <t>2600-27429</t>
    <phoneticPr fontId="1" type="noConversion"/>
  </si>
  <si>
    <t>GREEN</t>
    <phoneticPr fontId="1" type="noConversion"/>
  </si>
  <si>
    <t>PURPLE</t>
    <phoneticPr fontId="1" type="noConversion"/>
  </si>
  <si>
    <t>2600-27473</t>
    <phoneticPr fontId="1" type="noConversion"/>
  </si>
  <si>
    <t>2600-27481</t>
    <phoneticPr fontId="1" type="noConversion"/>
  </si>
  <si>
    <t>WHITE</t>
    <phoneticPr fontId="1" type="noConversion"/>
  </si>
  <si>
    <t>NEW</t>
    <phoneticPr fontId="1" type="noConversion"/>
  </si>
  <si>
    <t>2600-27491</t>
    <phoneticPr fontId="1" type="noConversion"/>
  </si>
  <si>
    <t>PRED</t>
    <phoneticPr fontId="1" type="noConversion"/>
  </si>
  <si>
    <t>INFANTICIDE BY F AT 37/119</t>
    <phoneticPr fontId="1" type="noConversion"/>
  </si>
  <si>
    <t>2600-27482</t>
    <phoneticPr fontId="1" type="noConversion"/>
  </si>
  <si>
    <t>RW,BJ,JKH</t>
    <phoneticPr fontId="1" type="noConversion"/>
  </si>
  <si>
    <t>NONE</t>
    <phoneticPr fontId="1" type="noConversion"/>
  </si>
  <si>
    <t>2600-27330</t>
    <phoneticPr fontId="1" type="noConversion"/>
  </si>
  <si>
    <t>2600-27483</t>
    <phoneticPr fontId="1" type="noConversion"/>
  </si>
  <si>
    <t>BJ,SA</t>
    <phoneticPr fontId="1" type="noConversion"/>
  </si>
  <si>
    <t>DK BLUE</t>
    <phoneticPr fontId="1" type="noConversion"/>
  </si>
  <si>
    <t>BLUE</t>
    <phoneticPr fontId="1" type="noConversion"/>
  </si>
  <si>
    <t>2600-27485</t>
    <phoneticPr fontId="1" type="noConversion"/>
  </si>
  <si>
    <t>2600-27484</t>
    <phoneticPr fontId="1" type="noConversion"/>
  </si>
  <si>
    <t>JKH,IH,SA</t>
    <phoneticPr fontId="1" type="noConversion"/>
  </si>
  <si>
    <t>2600-27334</t>
  </si>
  <si>
    <t>2600-27335</t>
  </si>
  <si>
    <t>2600-27336</t>
  </si>
  <si>
    <t>2600-27416</t>
    <phoneticPr fontId="1" type="noConversion"/>
  </si>
  <si>
    <t>N</t>
    <phoneticPr fontId="1" type="noConversion"/>
  </si>
  <si>
    <t>M</t>
    <phoneticPr fontId="1" type="noConversion"/>
  </si>
  <si>
    <t>Y-DEX</t>
    <phoneticPr fontId="1" type="noConversion"/>
  </si>
  <si>
    <t>NONE</t>
    <phoneticPr fontId="1" type="noConversion"/>
  </si>
  <si>
    <t>RED</t>
    <phoneticPr fontId="1" type="noConversion"/>
  </si>
  <si>
    <t>PINK</t>
    <phoneticPr fontId="1" type="noConversion"/>
  </si>
  <si>
    <t>LT BLUE</t>
    <phoneticPr fontId="1" type="noConversion"/>
  </si>
  <si>
    <t>8/7- NEST 6 HAD CI, MRW ASSUMES VIA CI AND FAIL DATE THIS WAS A PARENT, BUT THE NEST WAS IN THE LOAFING SHED AND THIS BIRD ROOSTED IN THE BARN THE WHOLE SUMMER, SO ID NOT CONFIRMED OR INCLUDED IN DATA SHEET</t>
  </si>
  <si>
    <t>Pink</t>
  </si>
  <si>
    <t>2511-19510</t>
  </si>
  <si>
    <t>PREDATED/ABANDONED</t>
  </si>
  <si>
    <t>ALL HATCHED, 3N PREDATED BEFORE DAY 12, ON DAY 12 1N WAS ALIVE BUT VERY MALNOURISHED. DIED DAY 13</t>
  </si>
  <si>
    <t>ABANDONED</t>
  </si>
  <si>
    <t>MRW,SA</t>
  </si>
  <si>
    <t>ALL HATCHED, 3N PREDATED BEFORE DAY 12, ON DAY 12 1N WAS ALIVE BUT VERY MALNOURISHED. DIED DAY 14</t>
  </si>
  <si>
    <t>2511-19511</t>
  </si>
  <si>
    <t>2351-05403</t>
  </si>
  <si>
    <t>5/24- HAD WHITE TAPE ON MB FROM PREVIOUS SEASON, TOOK OFF</t>
  </si>
  <si>
    <t>BJ,JKH,IH</t>
  </si>
  <si>
    <t>SCHAAP'S</t>
  </si>
  <si>
    <t>2600-27253</t>
  </si>
  <si>
    <t>FINE/PREDATED</t>
  </si>
  <si>
    <t>2N PREDATED</t>
  </si>
  <si>
    <t>2391-83716</t>
  </si>
  <si>
    <t>2540-44502</t>
  </si>
  <si>
    <t>2-DexTime</t>
  </si>
  <si>
    <t>F</t>
    <phoneticPr fontId="1" type="noConversion"/>
  </si>
  <si>
    <t>JKH,IH,SA,JKH</t>
  </si>
  <si>
    <t>2540-44547</t>
  </si>
  <si>
    <t>2540-98832</t>
  </si>
  <si>
    <t>1E UNHATCHED</t>
  </si>
  <si>
    <t>2540-46014</t>
  </si>
  <si>
    <t>10/27- GOOGLE DOCS INFORMATION USED FOR THIS BREEDING BIO</t>
  </si>
  <si>
    <t>ALT,MM,MRW</t>
  </si>
  <si>
    <t>2540-46034</t>
  </si>
  <si>
    <t>6/22-CAUGHT NEAR NEST 1</t>
  </si>
  <si>
    <t>COOK</t>
  </si>
  <si>
    <t>2600-27448</t>
  </si>
  <si>
    <t>1E UNHTACHED</t>
  </si>
  <si>
    <t>2540-46095</t>
  </si>
  <si>
    <t>6/22- CAUGHT NEAR NEST 3</t>
  </si>
  <si>
    <t>ALT</t>
  </si>
  <si>
    <t>2600-27449</t>
  </si>
  <si>
    <t>1C DISAPPEARED AFTER HATCHING, NOT SURE IF IT WAS PREDATION</t>
  </si>
  <si>
    <t>2540-44612</t>
  </si>
  <si>
    <t>6/22- CAUGHT NEAR NEST6</t>
  </si>
  <si>
    <t>2540-98859</t>
  </si>
  <si>
    <t>1C DISAPPEARED, NOT SURE IF IT WAS PREDATION</t>
  </si>
  <si>
    <t>6/6- CAUGHT ON NEST1</t>
  </si>
  <si>
    <t>UNB</t>
    <phoneticPr fontId="1" type="noConversion"/>
  </si>
  <si>
    <t>THIRD ATTEMPT</t>
    <phoneticPr fontId="1" type="noConversion"/>
  </si>
  <si>
    <t>91C</t>
    <phoneticPr fontId="1" type="noConversion"/>
  </si>
  <si>
    <t>6/11- CAUGHT AND JUST BANDED, NOTHING WAS DONE EXCEPT PUTTING USWS BAND ON. 6/28- TS BOTH BENT. 11/15- SHEET SAYS LYSIS NOT NEEDED, BUT THIS IS DEFINITELY  NEW BIRD THIS YEAR (2600- BAND #)</t>
  </si>
  <si>
    <t>6/11-GRAVIDM CAUGHT FOR DEX BUT COULD NOT DO. MUD ON BEAK</t>
  </si>
  <si>
    <t>2C UNACCOUNTED FOR</t>
  </si>
  <si>
    <t>2600-27477</t>
  </si>
  <si>
    <t>61A</t>
  </si>
  <si>
    <t>61B</t>
  </si>
  <si>
    <t>2E DID NOT HATCH</t>
  </si>
  <si>
    <t>2600-27478</t>
  </si>
  <si>
    <t>6/11-WHITE SPOT UNDER BILL</t>
  </si>
  <si>
    <t>57A</t>
  </si>
  <si>
    <t>57B</t>
  </si>
  <si>
    <t>2351-05656</t>
  </si>
  <si>
    <t>JKH,IH</t>
  </si>
  <si>
    <t>STRUTHER'S</t>
  </si>
  <si>
    <t>5/27- FLEW FROM BACK CORNER NEAR NEST #13. RTS BROKEN</t>
  </si>
  <si>
    <t>2540-98836</t>
  </si>
  <si>
    <t>11/15- SHEET DID NOT INDICATE IF BLOOD WAS TAKEN. NEW BIRD FOR THE SEASON HOWEVER</t>
  </si>
  <si>
    <t>2600-27271</t>
  </si>
  <si>
    <t>BJ,SA</t>
  </si>
  <si>
    <t>IC DISAPPEARED BEFORE BANDING</t>
  </si>
  <si>
    <t>1C DISAPPEARED BEFORE BANDING</t>
  </si>
  <si>
    <t>6/21- AM BANDING WAS SITTING ON NEST 56</t>
  </si>
  <si>
    <t>6/21- AM BANDING WAS PERCHED NEAR NEST 56</t>
  </si>
  <si>
    <t>2540-98926</t>
  </si>
  <si>
    <t>2540-98929</t>
  </si>
  <si>
    <t>2540-98984</t>
  </si>
  <si>
    <t>ALL EGGS PREDATED</t>
  </si>
  <si>
    <t>6/1- CAUGHT WITH 2600-27290, MUD ON BILL, MITES</t>
    <phoneticPr fontId="1" type="noConversion"/>
  </si>
  <si>
    <t>2540-44720</t>
    <phoneticPr fontId="1" type="noConversion"/>
  </si>
  <si>
    <t>Y</t>
    <phoneticPr fontId="1" type="noConversion"/>
  </si>
  <si>
    <t>F</t>
    <phoneticPr fontId="1" type="noConversion"/>
  </si>
  <si>
    <t>BJ</t>
    <phoneticPr fontId="1" type="noConversion"/>
  </si>
  <si>
    <t>Autumn Hill</t>
    <phoneticPr fontId="1" type="noConversion"/>
  </si>
  <si>
    <t>N</t>
    <phoneticPr fontId="1" type="noConversion"/>
  </si>
  <si>
    <t>White</t>
    <phoneticPr fontId="1" type="noConversion"/>
  </si>
  <si>
    <t>None</t>
    <phoneticPr fontId="1" type="noConversion"/>
  </si>
  <si>
    <t>Red</t>
    <phoneticPr fontId="1" type="noConversion"/>
  </si>
  <si>
    <t>Yellow</t>
    <phoneticPr fontId="1" type="noConversion"/>
  </si>
  <si>
    <t>Light Blue</t>
    <phoneticPr fontId="1" type="noConversion"/>
  </si>
  <si>
    <t>new</t>
    <phoneticPr fontId="1" type="noConversion"/>
  </si>
  <si>
    <t>2540-98610</t>
    <phoneticPr fontId="1" type="noConversion"/>
  </si>
  <si>
    <t>fine</t>
    <phoneticPr fontId="1" type="noConversion"/>
  </si>
  <si>
    <t>second</t>
    <phoneticPr fontId="1" type="noConversion"/>
  </si>
  <si>
    <t>39b</t>
    <phoneticPr fontId="1" type="noConversion"/>
  </si>
  <si>
    <t>N</t>
    <phoneticPr fontId="1" type="noConversion"/>
  </si>
  <si>
    <t>Y</t>
    <phoneticPr fontId="1" type="noConversion"/>
  </si>
  <si>
    <t>?</t>
    <phoneticPr fontId="1" type="noConversion"/>
  </si>
  <si>
    <t>?</t>
    <phoneticPr fontId="1" type="noConversion"/>
  </si>
  <si>
    <t>2600-27510</t>
  </si>
  <si>
    <t>2600-27470</t>
    <phoneticPr fontId="1" type="noConversion"/>
  </si>
  <si>
    <t>6/6- SPINE IN LEG REMOVED, SEEMED FINE. SAW THE REST OF THE SEASON AND SURVIVED</t>
  </si>
  <si>
    <t>2600-27457</t>
  </si>
  <si>
    <t>2540-44764</t>
    <phoneticPr fontId="1" type="noConversion"/>
  </si>
  <si>
    <t>6/3 bent tail feathers</t>
    <phoneticPr fontId="1" type="noConversion"/>
  </si>
  <si>
    <t>M</t>
    <phoneticPr fontId="1" type="noConversion"/>
  </si>
  <si>
    <t>Dark Green</t>
    <phoneticPr fontId="1" type="noConversion"/>
  </si>
  <si>
    <t>None</t>
    <phoneticPr fontId="1" type="noConversion"/>
  </si>
  <si>
    <t>Pink</t>
    <phoneticPr fontId="1" type="noConversion"/>
  </si>
  <si>
    <t>2600-27322</t>
    <phoneticPr fontId="1" type="noConversion"/>
  </si>
  <si>
    <t>old</t>
    <phoneticPr fontId="1" type="noConversion"/>
  </si>
  <si>
    <t>2540-98610</t>
    <phoneticPr fontId="1" type="noConversion"/>
  </si>
  <si>
    <t>2540-46056</t>
    <phoneticPr fontId="1" type="noConversion"/>
  </si>
  <si>
    <t>LAVENDER</t>
    <phoneticPr fontId="1" type="noConversion"/>
  </si>
  <si>
    <t>Green</t>
    <phoneticPr fontId="1" type="noConversion"/>
  </si>
  <si>
    <t>Purple</t>
    <phoneticPr fontId="1" type="noConversion"/>
  </si>
  <si>
    <t>old</t>
    <phoneticPr fontId="1" type="noConversion"/>
  </si>
  <si>
    <t>UNB</t>
    <phoneticPr fontId="1" type="noConversion"/>
  </si>
  <si>
    <t>partial pred</t>
    <phoneticPr fontId="1" type="noConversion"/>
  </si>
  <si>
    <t>2 nestlings pred</t>
    <phoneticPr fontId="1" type="noConversion"/>
  </si>
  <si>
    <t>Y</t>
    <phoneticPr fontId="1" type="noConversion"/>
  </si>
  <si>
    <t xml:space="preserve">Y </t>
    <phoneticPr fontId="1" type="noConversion"/>
  </si>
  <si>
    <t>new</t>
    <phoneticPr fontId="1" type="noConversion"/>
  </si>
  <si>
    <t>BLUE</t>
    <phoneticPr fontId="1" type="noConversion"/>
  </si>
  <si>
    <t>2600-27331</t>
    <phoneticPr fontId="1" type="noConversion"/>
  </si>
  <si>
    <t>?</t>
    <phoneticPr fontId="1" type="noConversion"/>
  </si>
  <si>
    <t>FINE</t>
    <phoneticPr fontId="1" type="noConversion"/>
  </si>
  <si>
    <t>2600-27428</t>
    <phoneticPr fontId="1" type="noConversion"/>
  </si>
  <si>
    <t>RW,JKH</t>
    <phoneticPr fontId="1" type="noConversion"/>
  </si>
  <si>
    <t>GREEN</t>
    <phoneticPr fontId="1" type="noConversion"/>
  </si>
  <si>
    <t>FEMALE WAS UNPAINTED DURING FIRST BROOD, HOWEVER VERY EASILY IDENTIFIABLE BY TERRITORY, RED CB, MATE, AND BEHAVIOR</t>
  </si>
  <si>
    <t>ALL CHICK PREDATED ON DAY 11</t>
  </si>
  <si>
    <t>2540-98690</t>
  </si>
  <si>
    <t>25A</t>
  </si>
  <si>
    <t>2540-98982</t>
  </si>
  <si>
    <t>SOME CHICKS WERE PREDATED, SOME TRIED TO JUMP. MALE FROM THIS NEST HAD SYNCHRONOUS BROOD WITH ANOTHER FEMALE</t>
  </si>
  <si>
    <t>25B</t>
  </si>
  <si>
    <t>EGGS COOKED</t>
  </si>
  <si>
    <t>2540-98693</t>
  </si>
  <si>
    <t>RW,SA</t>
  </si>
  <si>
    <t>41A</t>
  </si>
  <si>
    <t>2540-98691</t>
  </si>
  <si>
    <t>41B</t>
  </si>
  <si>
    <t>BJ,BJ,IH</t>
  </si>
  <si>
    <t>2540-98985</t>
  </si>
  <si>
    <t>10A</t>
  </si>
  <si>
    <t>2540-98692</t>
  </si>
  <si>
    <t>2C JUMPED FROM HEAT AND DIED AFTER BANDING</t>
  </si>
  <si>
    <t>10B</t>
  </si>
  <si>
    <t>COOKED EGGS</t>
  </si>
  <si>
    <t>RW,BJ</t>
  </si>
  <si>
    <t>2600-27458</t>
  </si>
  <si>
    <t>6/6- GRAVID</t>
  </si>
  <si>
    <t>14A</t>
  </si>
  <si>
    <t>2540-98977</t>
  </si>
  <si>
    <t>14B</t>
  </si>
  <si>
    <t>NOT BANDED; TOO HIGH</t>
  </si>
  <si>
    <t>NEW</t>
    <phoneticPr fontId="1" type="noConversion"/>
  </si>
  <si>
    <t>2600-27323</t>
    <phoneticPr fontId="1" type="noConversion"/>
  </si>
  <si>
    <t>FINE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</si>
  <si>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</si>
  <si>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</si>
  <si>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</si>
  <si>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2600-27417</t>
    <phoneticPr fontId="1" type="noConversion"/>
  </si>
  <si>
    <t xml:space="preserve">N </t>
    <phoneticPr fontId="1" type="noConversion"/>
  </si>
  <si>
    <t>?</t>
    <phoneticPr fontId="1" type="noConversion"/>
  </si>
  <si>
    <t>BJ</t>
    <phoneticPr fontId="1" type="noConversion"/>
  </si>
  <si>
    <t>N</t>
    <phoneticPr fontId="1" type="noConversion"/>
  </si>
  <si>
    <t>WHITE</t>
    <phoneticPr fontId="1" type="noConversion"/>
  </si>
  <si>
    <t>YELLOW</t>
    <phoneticPr fontId="1" type="noConversion"/>
  </si>
  <si>
    <t>Y</t>
    <phoneticPr fontId="1" type="noConversion"/>
  </si>
  <si>
    <t>2600-27418</t>
    <phoneticPr fontId="1" type="noConversion"/>
  </si>
  <si>
    <t>SALINE</t>
    <phoneticPr fontId="1" type="noConversion"/>
  </si>
  <si>
    <t>PURPLE</t>
    <phoneticPr fontId="1" type="noConversion"/>
  </si>
  <si>
    <t>Y</t>
    <phoneticPr fontId="1" type="noConversion"/>
  </si>
  <si>
    <t>2600-27419</t>
    <phoneticPr fontId="1" type="noConversion"/>
  </si>
  <si>
    <t>N</t>
    <phoneticPr fontId="1" type="noConversion"/>
  </si>
  <si>
    <t>RW,BJ</t>
    <phoneticPr fontId="1" type="noConversion"/>
  </si>
  <si>
    <t>NONE</t>
    <phoneticPr fontId="1" type="noConversion"/>
  </si>
  <si>
    <t>PINK</t>
    <phoneticPr fontId="1" type="noConversion"/>
  </si>
  <si>
    <t>M?</t>
    <phoneticPr fontId="1" type="noConversion"/>
  </si>
  <si>
    <t>MM</t>
    <phoneticPr fontId="1" type="noConversion"/>
  </si>
  <si>
    <t>ORANGE</t>
    <phoneticPr fontId="1" type="noConversion"/>
  </si>
  <si>
    <t>LT GREEN</t>
    <phoneticPr fontId="1" type="noConversion"/>
  </si>
  <si>
    <t xml:space="preserve">Y </t>
    <phoneticPr fontId="1" type="noConversion"/>
  </si>
  <si>
    <t>?</t>
    <phoneticPr fontId="1" type="noConversion"/>
  </si>
  <si>
    <t>2600-27421</t>
    <phoneticPr fontId="1" type="noConversion"/>
  </si>
  <si>
    <t>F?</t>
    <phoneticPr fontId="1" type="noConversion"/>
  </si>
  <si>
    <t>IH</t>
    <phoneticPr fontId="1" type="noConversion"/>
  </si>
  <si>
    <t>2600-27422</t>
    <phoneticPr fontId="1" type="noConversion"/>
  </si>
  <si>
    <t>N</t>
    <phoneticPr fontId="1" type="noConversion"/>
  </si>
  <si>
    <t>DK BLUE</t>
    <phoneticPr fontId="1" type="noConversion"/>
  </si>
  <si>
    <t>2600-27415</t>
    <phoneticPr fontId="1" type="noConversion"/>
  </si>
  <si>
    <t>PRED</t>
    <phoneticPr fontId="1" type="noConversion"/>
  </si>
  <si>
    <t>N</t>
    <phoneticPr fontId="1" type="noConversion"/>
  </si>
  <si>
    <t>NEW</t>
    <phoneticPr fontId="1" type="noConversion"/>
  </si>
  <si>
    <t>FINE</t>
    <phoneticPr fontId="1" type="noConversion"/>
  </si>
  <si>
    <t>Y</t>
    <phoneticPr fontId="1" type="noConversion"/>
  </si>
  <si>
    <t>2600-27423</t>
    <phoneticPr fontId="1" type="noConversion"/>
  </si>
  <si>
    <t>JKH</t>
    <phoneticPr fontId="1" type="noConversion"/>
  </si>
  <si>
    <t>LAVENDER</t>
    <phoneticPr fontId="1" type="noConversion"/>
  </si>
  <si>
    <t>NONE</t>
    <phoneticPr fontId="1" type="noConversion"/>
  </si>
  <si>
    <t>UNB</t>
    <phoneticPr fontId="1" type="noConversion"/>
  </si>
  <si>
    <t>2600-27424</t>
    <phoneticPr fontId="1" type="noConversion"/>
  </si>
  <si>
    <t>HOT PINK</t>
    <phoneticPr fontId="1" type="noConversion"/>
  </si>
  <si>
    <t>OLD</t>
    <phoneticPr fontId="1" type="noConversion"/>
  </si>
  <si>
    <t>91B</t>
    <phoneticPr fontId="1" type="noConversion"/>
  </si>
  <si>
    <t>JKH/ALT/BJ</t>
  </si>
  <si>
    <t>IH,ALT</t>
  </si>
  <si>
    <t>ALT,IH,JKH</t>
  </si>
  <si>
    <t>ALT,MM</t>
  </si>
  <si>
    <t>ALT,IH</t>
  </si>
  <si>
    <t>JKH,ALT</t>
  </si>
  <si>
    <t>RW,ALT</t>
  </si>
  <si>
    <t>JKH,RW,ALT</t>
  </si>
  <si>
    <t>JKH,IH,BJ,ALT</t>
  </si>
  <si>
    <t>IH,BJ,ALT</t>
  </si>
  <si>
    <t>BJ,RW,ALT</t>
  </si>
  <si>
    <t>SA,ALT</t>
  </si>
  <si>
    <t>2600-27472</t>
  </si>
  <si>
    <t>2600-27474</t>
  </si>
  <si>
    <t>JKH,MRW,IH</t>
  </si>
  <si>
    <t>2600-27475</t>
  </si>
  <si>
    <t>DAY 12- 2C DEAD ON GROUND, PECK MARKS AND BLOOD. PRESUMED PREDATION. 2 LIVE IN NEST, 1 DEAD IN NEST FROM NO APPARENT TRAUMA AND MUCH YOUNGER</t>
  </si>
  <si>
    <t>3C UNACCOUNTED FOR</t>
  </si>
  <si>
    <t>LISTED AS A RECAP, SO NO BLOOD TAKEN. BUT THIS BAND IS NEW FOR 2011</t>
  </si>
  <si>
    <t>Y?</t>
  </si>
  <si>
    <t>SA,IH</t>
  </si>
  <si>
    <t>2600-27459</t>
  </si>
  <si>
    <t>46A</t>
  </si>
  <si>
    <t>2600-27316</t>
  </si>
  <si>
    <t>46B</t>
  </si>
  <si>
    <t>1 EGGS UNACCOUNTED FOR</t>
  </si>
  <si>
    <t>1EGG UNACCOUNTED FOR</t>
  </si>
  <si>
    <t>6/30-GRAVID</t>
  </si>
  <si>
    <t>2600-27317</t>
  </si>
  <si>
    <t>3?</t>
  </si>
  <si>
    <t>1C DIED HANGING FROM NEST, OTHERS MAY HAVE DIED FROM JUMPING OR FLEDGED</t>
  </si>
  <si>
    <t>6/30-GRAVID. HEMATOMA</t>
  </si>
  <si>
    <t>6/30- GRAVID</t>
  </si>
  <si>
    <t>2600-27456</t>
  </si>
  <si>
    <t>2E PREDATED</t>
  </si>
  <si>
    <t>NOT BANDED</t>
  </si>
  <si>
    <t>2600-27318</t>
  </si>
  <si>
    <t>2600-27319</t>
  </si>
  <si>
    <t xml:space="preserve">TOO HIGH TO BAND, PUT A BAND ON 1 FLEDGLING, 2 NESTLINGS JUMPED AND DIED. </t>
  </si>
  <si>
    <t>2600-27460</t>
  </si>
  <si>
    <t>I.D. ON 3RD ATTEMPT</t>
  </si>
  <si>
    <t>2600-27320</t>
  </si>
  <si>
    <t>5/27-MISSING LTS, HEMATOMA ON RIGHT WING AFTER BLEEDING, CAUGHT ON NEST 21. 6/29-RTS STILL GROWING</t>
  </si>
  <si>
    <t>2600-27272</t>
  </si>
  <si>
    <t>2600-27273</t>
  </si>
  <si>
    <t>2600-27274</t>
  </si>
  <si>
    <t>2600-27275</t>
  </si>
  <si>
    <t>2600-27276</t>
  </si>
  <si>
    <t>2540-44668</t>
  </si>
  <si>
    <t>COPPER MOON</t>
  </si>
  <si>
    <t>8A</t>
  </si>
  <si>
    <t>1C PREDATED</t>
  </si>
  <si>
    <t>8B</t>
  </si>
  <si>
    <t>1C UNACCOUNTED FOR</t>
  </si>
  <si>
    <t>2600-27463</t>
  </si>
  <si>
    <t>6/7- RTS BENT, ALMOST BROKEN. LTS NOT PRESENT AND MOST OF TAIL FEATHERS GONE ON LEFT SIDE. CAUGHT WITH FEMALE ON A NEST INSIDE THE STALL</t>
  </si>
  <si>
    <t>CARMS</t>
  </si>
  <si>
    <t>2600-27462</t>
  </si>
  <si>
    <t>6/7-GRAVID, IN STALL NEAR THE NEST</t>
  </si>
  <si>
    <t>JUMPED FROM HEAT</t>
  </si>
  <si>
    <t>2540-98988</t>
  </si>
  <si>
    <t>2540-98978</t>
  </si>
  <si>
    <t>CARGILL</t>
  </si>
  <si>
    <t>2540-98979</t>
  </si>
  <si>
    <t>2600-27452</t>
  </si>
  <si>
    <t>5/14-LTS SLIGHTLY BENT</t>
  </si>
  <si>
    <t>5/14-LTS BENT</t>
  </si>
  <si>
    <t>2600-27455</t>
  </si>
  <si>
    <t>EGGS COOKED, NEVER HATCHED</t>
  </si>
  <si>
    <t>UNHATCHED</t>
  </si>
  <si>
    <t>2540-98605</t>
  </si>
  <si>
    <t>VERY DARK, BUT DEFINITELY FEMALE FROM TS AND BROODING</t>
  </si>
  <si>
    <t>27A</t>
  </si>
  <si>
    <t>THIS NEST WAS FED BY THE MALE FROM 14, MORE OFTEN THAN HE FED HIS OWN NEST #2540-98977, BUT THAT MALE WAS AROUND NEST #14 DURING BROODING PERIOD. DID NOT BAND NESTLINGS.</t>
  </si>
  <si>
    <t>27B</t>
  </si>
  <si>
    <t>EGGS GRADUALLY DISAPPEARED, MAY HAVE BEEN COOKED (WERE IN NEST PAST EHD)</t>
  </si>
  <si>
    <t>2540-98606</t>
  </si>
  <si>
    <t>2540-98607</t>
  </si>
  <si>
    <t>ALL CHICK PREDATED ON DAY 10</t>
  </si>
  <si>
    <t>2 CHICKS JUMPED FROM HEAT, NEST WAS NOT BANDED</t>
  </si>
  <si>
    <t>2540-98700</t>
  </si>
  <si>
    <t>6/13- CAUGHT ON NEST 2</t>
  </si>
  <si>
    <t>YALE</t>
  </si>
  <si>
    <t>2A</t>
  </si>
  <si>
    <t>2600-27247</t>
  </si>
  <si>
    <t>2B</t>
  </si>
  <si>
    <t>2600-27242</t>
  </si>
  <si>
    <t>2540-44677</t>
  </si>
  <si>
    <t>JKH-ID'S FROM ATTEMPTS 2&amp;3 BASED ON TIMING AND NOT CONFIRMED</t>
  </si>
  <si>
    <t>BJ,IH</t>
  </si>
  <si>
    <t>SOOPER'S</t>
  </si>
  <si>
    <t>5-23,6-13</t>
  </si>
  <si>
    <t>2540-98952</t>
  </si>
  <si>
    <t>ID NT CONFIRMED</t>
  </si>
  <si>
    <t>ID NOT CONFIRMED; 1E UNHATCHED</t>
  </si>
  <si>
    <t>2600-27479</t>
  </si>
  <si>
    <t>2540-98934</t>
  </si>
  <si>
    <t>SOOPER'S-1</t>
  </si>
  <si>
    <t>CONOCO/SOOPER'S</t>
  </si>
  <si>
    <t xml:space="preserve">6/13-CAUGH ON NEST #4. IH- PAIR MOVED TO SOOPER'S NEST#1- NOT CONFIRMED </t>
  </si>
  <si>
    <t>ID NOT CONFIRMED</t>
  </si>
  <si>
    <t>2600-27508</t>
  </si>
  <si>
    <t>MARTIN</t>
  </si>
  <si>
    <t>6/24-NEST #1; COULDN’T GET 15' BLEED</t>
  </si>
  <si>
    <t>2600-27507</t>
  </si>
  <si>
    <t>US 36</t>
  </si>
  <si>
    <t>2600-27506</t>
  </si>
  <si>
    <t>2540-46072</t>
  </si>
  <si>
    <t>6/24-CAUGHT ON NEST 11</t>
  </si>
  <si>
    <t>MOOREHEAD (TANTRA)</t>
  </si>
  <si>
    <t>2511-04702</t>
    <phoneticPr fontId="1" type="noConversion"/>
  </si>
  <si>
    <t>M?</t>
    <phoneticPr fontId="1" type="noConversion"/>
  </si>
  <si>
    <t>BJ</t>
    <phoneticPr fontId="1" type="noConversion"/>
  </si>
  <si>
    <t>N</t>
    <phoneticPr fontId="1" type="noConversion"/>
  </si>
  <si>
    <t>2600-27441</t>
    <phoneticPr fontId="1" type="noConversion"/>
  </si>
  <si>
    <t>NOT BANDED, TOO HIGH. MALE AT THIS NEST WAS SEEN DURING CLUTCH TIME, BUT NEVER FEEDING NESTLINGS. HE FED THE NESTLINGS AT NEST 27 HOWEVER</t>
  </si>
  <si>
    <t>BJ,IH,MM,BJ</t>
  </si>
  <si>
    <t>2540-98980</t>
  </si>
  <si>
    <t>LT GREEN</t>
  </si>
  <si>
    <t>2540-98981</t>
  </si>
  <si>
    <t>1C DIED HANGING FROM NEST, NOT BANDED</t>
  </si>
  <si>
    <t>THE LISTED CH IS 13 DAYS AFTER THE EHD AND 3 UNHATCHED EGGS WERE FOUND. THE OTHER 2 EGGS WERE COOKED THEN PREDATED MOST LIKELY</t>
  </si>
  <si>
    <t>5/14-VERY STRESSED, RELEASED BEFORE MORPHS AND FEATHERS TAKEN. GOT BLOOD</t>
  </si>
  <si>
    <t>WHITESPOT ON HEAD</t>
  </si>
  <si>
    <t>HAD 2 CONCURRENT BROODS</t>
  </si>
  <si>
    <t>2600-27461</t>
  </si>
  <si>
    <t>THIS BROOD CONCURRENT/EARLIER THAN 25</t>
  </si>
  <si>
    <t>2 NESTLINGS DIED FROM  HEAT, 2 AND AN EGG FROM PREDATIONG</t>
  </si>
  <si>
    <t>1 C DIED FROM JUMPING, NEST NOT BANDED</t>
  </si>
  <si>
    <t>NESTLINGS NOT BANDED OUT OF REACH</t>
    <phoneticPr fontId="1" type="noConversion"/>
  </si>
  <si>
    <t>2540-98983</t>
  </si>
  <si>
    <t>5/14- STRESSING OUT, LET GO BEFORE MORPHS TAKEN. GOT FEATHERS ON SECOND CAPTURE. 6/6-GRAVID</t>
  </si>
  <si>
    <t>21A</t>
  </si>
  <si>
    <t>MAY HAVE HAD MORE THAN 2 EGGS, JUST PREDATED BEWTEERN NEST CHECKS</t>
  </si>
  <si>
    <t>21B</t>
  </si>
  <si>
    <t>THIRD ATTEMPT</t>
  </si>
  <si>
    <t>21C</t>
  </si>
  <si>
    <t>4 EGGS COOKED, 1 PREDATED</t>
  </si>
  <si>
    <t>2600-27453</t>
  </si>
  <si>
    <t>2600-27227</t>
  </si>
  <si>
    <t>2540-98922</t>
  </si>
  <si>
    <t>Green</t>
  </si>
  <si>
    <t>2540-98993</t>
  </si>
  <si>
    <t>RW,BJ,JKH</t>
  </si>
  <si>
    <t>2600-27501</t>
  </si>
  <si>
    <t>2C UNACCOUNTED FOR, 3E DID NOT HATCH FROM HEAT</t>
  </si>
  <si>
    <t>2540-98995</t>
  </si>
  <si>
    <t>2540-98997</t>
  </si>
  <si>
    <t>Hot Pink</t>
  </si>
  <si>
    <t>2540-98998</t>
  </si>
  <si>
    <t>2600-27244</t>
  </si>
  <si>
    <t>2600-27248</t>
  </si>
  <si>
    <t>5/21-LTS GROWING IN</t>
  </si>
  <si>
    <t>2540-98724</t>
  </si>
  <si>
    <t>BJ,ALT,ALT</t>
  </si>
  <si>
    <t>99A</t>
  </si>
  <si>
    <t>2600-27251</t>
  </si>
  <si>
    <t>99B</t>
  </si>
  <si>
    <t>6/16-GOT OUT OF HAND BEFORE MORPHS TAKEN</t>
  </si>
  <si>
    <t>2540-98730</t>
  </si>
  <si>
    <t>2600-27252</t>
  </si>
  <si>
    <t>2540-98848</t>
  </si>
  <si>
    <t>2540-98910</t>
  </si>
  <si>
    <t>UNK</t>
  </si>
  <si>
    <t>2540-99000</t>
  </si>
  <si>
    <t>ALT,ALT,IH,JKH</t>
  </si>
  <si>
    <t>2600-27444</t>
  </si>
  <si>
    <t>2600-27307</t>
  </si>
  <si>
    <t>DEX SEEPAGE</t>
  </si>
  <si>
    <t>112A</t>
  </si>
  <si>
    <t>2600-27433</t>
  </si>
  <si>
    <t>112B</t>
  </si>
  <si>
    <t>2 DEAD CHICKS IN NEST ON DAY 12</t>
  </si>
  <si>
    <t>2600-27432</t>
  </si>
  <si>
    <t>JKH-MAY BE THE FEMALE FROM 39, MIGHT HAVE MISIDENTIFIED THE COLOR BAND</t>
  </si>
  <si>
    <t>MM,ALT,IH</t>
  </si>
  <si>
    <t>2600-27436</t>
  </si>
  <si>
    <t>1 NESTLING DEAD ON DAY 12, ONE NESTLING DEAD IN NEST AFTER FLEDGING</t>
  </si>
  <si>
    <t>2600-27434</t>
  </si>
  <si>
    <t>2540-44886</t>
  </si>
  <si>
    <t>2600-27440</t>
  </si>
  <si>
    <t>3E PREDATED</t>
  </si>
  <si>
    <t>26C</t>
  </si>
  <si>
    <t>3E COOKED, 1C FLEDGED</t>
  </si>
  <si>
    <t>6/30- RTS MAY HAVE BEEN BROKEN RECENTLY, 6MM SHORTER THAN LTS</t>
  </si>
  <si>
    <t>2600-27454</t>
  </si>
  <si>
    <t>6/6-GRAVID</t>
  </si>
  <si>
    <t>BJ,MRW</t>
  </si>
  <si>
    <t>7A</t>
  </si>
  <si>
    <t>7B</t>
  </si>
  <si>
    <t>2C PREDATED</t>
  </si>
  <si>
    <t>4?</t>
  </si>
  <si>
    <t>FINE?</t>
  </si>
  <si>
    <t>FLEDGED AFTER OBS</t>
  </si>
  <si>
    <t>6?</t>
  </si>
  <si>
    <t>2600-27426</t>
  </si>
  <si>
    <t>2391-90987</t>
    <phoneticPr fontId="1" type="noConversion"/>
  </si>
  <si>
    <t>y</t>
    <phoneticPr fontId="1" type="noConversion"/>
  </si>
  <si>
    <t>ALT</t>
    <phoneticPr fontId="1" type="noConversion"/>
  </si>
  <si>
    <t>Golden Grizzly</t>
    <phoneticPr fontId="1" type="noConversion"/>
  </si>
  <si>
    <t>OLD</t>
    <phoneticPr fontId="1" type="noConversion"/>
  </si>
  <si>
    <t>2540-98776</t>
    <phoneticPr fontId="1" type="noConversion"/>
  </si>
  <si>
    <t>N</t>
    <phoneticPr fontId="1" type="noConversion"/>
  </si>
  <si>
    <t>Y</t>
    <phoneticPr fontId="1" type="noConversion"/>
  </si>
  <si>
    <t>F?</t>
    <phoneticPr fontId="1" type="noConversion"/>
  </si>
  <si>
    <t>2540-98805</t>
  </si>
  <si>
    <t>6/30-WHITE ON CHIN</t>
  </si>
  <si>
    <t>2540-46019</t>
  </si>
  <si>
    <t xml:space="preserve">3E PREDATED </t>
  </si>
  <si>
    <t>2600-27505</t>
  </si>
  <si>
    <t>6/23-BROKEN LTS, BACK NEST</t>
  </si>
  <si>
    <t>LEONA'S</t>
  </si>
  <si>
    <t>2540-98862</t>
  </si>
  <si>
    <t>2600-27504</t>
  </si>
  <si>
    <t>2540-98861</t>
  </si>
  <si>
    <t>2600-27480</t>
  </si>
  <si>
    <t>LEHIGH</t>
  </si>
  <si>
    <t>6-13,6-29</t>
  </si>
  <si>
    <t>2600-27511</t>
  </si>
  <si>
    <t>6/26-CAUGHT ACROSS FROM ACTIVE NEST ON NEST #3</t>
  </si>
  <si>
    <t>2600-27512</t>
  </si>
  <si>
    <t>ITHACA</t>
  </si>
  <si>
    <t>2540-98842</t>
  </si>
  <si>
    <t>WHITE SPOTS ON THROAT</t>
  </si>
  <si>
    <t>2540-44526</t>
  </si>
  <si>
    <t>RJW</t>
  </si>
  <si>
    <t>2540-44566</t>
  </si>
  <si>
    <t>2540-44778</t>
  </si>
  <si>
    <t>2540-46006</t>
  </si>
  <si>
    <t>2540-46071</t>
  </si>
  <si>
    <t>2540-98705</t>
  </si>
  <si>
    <t>2540-98829</t>
  </si>
  <si>
    <t>2540-98975</t>
  </si>
  <si>
    <t>2540-98976</t>
  </si>
  <si>
    <t>2540-98987</t>
  </si>
  <si>
    <t>2540-98989</t>
  </si>
  <si>
    <t>2540-98990</t>
  </si>
  <si>
    <t>2540-98991</t>
  </si>
  <si>
    <t>2540-98992</t>
  </si>
  <si>
    <t>2540-98999</t>
  </si>
  <si>
    <t>LESS THAN 1/4 TUBE OF BLOOD</t>
  </si>
  <si>
    <t>2600-27301</t>
  </si>
  <si>
    <t>BLED AT 50' INSTEAD OF 15'</t>
  </si>
  <si>
    <t>2600-27302</t>
  </si>
  <si>
    <t>saline</t>
  </si>
  <si>
    <t>Old</t>
  </si>
  <si>
    <t>IDS FOR NEST ARE BASED ON TIMING AND NOT CONFIRMED</t>
  </si>
  <si>
    <t>MOVED TO SOOPERS</t>
  </si>
  <si>
    <t>SOOPER'S 1</t>
  </si>
  <si>
    <t>2600-27241</t>
  </si>
  <si>
    <t>IDS FOR 2ND AND 3RD ATTEMPTS BASED ON TIMING</t>
  </si>
  <si>
    <t>MW</t>
  </si>
  <si>
    <t>CONOCO</t>
  </si>
  <si>
    <t>2540-98841</t>
  </si>
  <si>
    <t>BASED ON TIMING, NOT CONFIRMED ID</t>
  </si>
  <si>
    <t>2540-98844</t>
  </si>
  <si>
    <t>TS NOT INTACT</t>
  </si>
  <si>
    <t>OLd</t>
  </si>
  <si>
    <t>2540-98846</t>
  </si>
  <si>
    <t>MOOREHEAD</t>
  </si>
  <si>
    <t>2540-98845</t>
  </si>
  <si>
    <t>2600-27277</t>
  </si>
  <si>
    <t>ARAPAHOE</t>
  </si>
  <si>
    <t>2600-27278</t>
  </si>
  <si>
    <t>5/28-GRAVID</t>
  </si>
  <si>
    <t>2600-27279</t>
  </si>
  <si>
    <t>2600-27280</t>
  </si>
  <si>
    <t>2600-27281</t>
  </si>
  <si>
    <t>2600-27282</t>
  </si>
  <si>
    <t>2600-27441</t>
    <phoneticPr fontId="1" type="noConversion"/>
  </si>
  <si>
    <t>2511-04737</t>
    <phoneticPr fontId="1" type="noConversion"/>
  </si>
  <si>
    <t>Y</t>
    <phoneticPr fontId="1" type="noConversion"/>
  </si>
  <si>
    <t>SA,MM</t>
    <phoneticPr fontId="1" type="noConversion"/>
  </si>
  <si>
    <t>None</t>
    <phoneticPr fontId="1" type="noConversion"/>
  </si>
  <si>
    <t>2540-44850</t>
    <phoneticPr fontId="1" type="noConversion"/>
  </si>
  <si>
    <t>YELLOW</t>
    <phoneticPr fontId="1" type="noConversion"/>
  </si>
  <si>
    <t>Purple</t>
    <phoneticPr fontId="1" type="noConversion"/>
  </si>
  <si>
    <t>2540-98746</t>
    <phoneticPr fontId="1" type="noConversion"/>
  </si>
  <si>
    <t>MALE ATTENDING NESTS 1 AND 2 SIMULTANEOUSLY FOR BOTH ATTEMPTS W/ DIFF FEMALES</t>
    <phoneticPr fontId="1" type="noConversion"/>
  </si>
  <si>
    <t>Y</t>
    <phoneticPr fontId="1" type="noConversion"/>
  </si>
  <si>
    <t>2540-44853</t>
    <phoneticPr fontId="1" type="noConversion"/>
  </si>
  <si>
    <t>BJ,IH</t>
    <phoneticPr fontId="1" type="noConversion"/>
  </si>
  <si>
    <t>YELLOW</t>
    <phoneticPr fontId="1" type="noConversion"/>
  </si>
  <si>
    <t>2540-44984</t>
    <phoneticPr fontId="1" type="noConversion"/>
  </si>
  <si>
    <t>2540-44984</t>
    <phoneticPr fontId="1" type="noConversion"/>
  </si>
  <si>
    <t>2540-44886</t>
    <phoneticPr fontId="1" type="noConversion"/>
  </si>
  <si>
    <t>RW,AT</t>
    <phoneticPr fontId="1" type="noConversion"/>
  </si>
  <si>
    <t>2600-27434</t>
    <phoneticPr fontId="1" type="noConversion"/>
  </si>
  <si>
    <t>Y</t>
    <phoneticPr fontId="1" type="noConversion"/>
  </si>
  <si>
    <t>2540-44980</t>
    <phoneticPr fontId="1" type="noConversion"/>
  </si>
  <si>
    <t>MM,JKH</t>
    <phoneticPr fontId="1" type="noConversion"/>
  </si>
  <si>
    <t>2540-46025</t>
    <phoneticPr fontId="1" type="noConversion"/>
  </si>
  <si>
    <t>?</t>
    <phoneticPr fontId="1" type="noConversion"/>
  </si>
  <si>
    <t>2540-44984</t>
    <phoneticPr fontId="1" type="noConversion"/>
  </si>
  <si>
    <t>Y</t>
    <phoneticPr fontId="1" type="noConversion"/>
  </si>
  <si>
    <t>2540-44853</t>
    <phoneticPr fontId="1" type="noConversion"/>
  </si>
  <si>
    <t>2540-44936</t>
    <phoneticPr fontId="1" type="noConversion"/>
  </si>
  <si>
    <t>YELLOW</t>
    <phoneticPr fontId="1" type="noConversion"/>
  </si>
  <si>
    <t>2540-46027</t>
    <phoneticPr fontId="1" type="noConversion"/>
  </si>
  <si>
    <t>7/15-THIS BIRD WAS PAINTED PUR/YEL WHEN SHE SHOULD HAVE BEEN PINK/YEL. THE COLORS WERE FIXED AT SECOND CAPTURE</t>
  </si>
  <si>
    <t>MM,ALT</t>
  </si>
  <si>
    <t>2540-46083</t>
  </si>
  <si>
    <t>6/4-GRAVID</t>
  </si>
  <si>
    <t>2540-98627</t>
  </si>
  <si>
    <t>2600-27250</t>
  </si>
  <si>
    <t>7/12-MOUTH LOOKS INFECTED ON CORNER</t>
  </si>
  <si>
    <t>7/1- COULD NOT GET A 45' BLEED</t>
  </si>
  <si>
    <t>7/1-GRAVID</t>
  </si>
  <si>
    <t>COULD NOT GET ANY BLOOD AT 15'</t>
  </si>
  <si>
    <t>GREEN</t>
    <phoneticPr fontId="1" type="noConversion"/>
  </si>
  <si>
    <t>NEW</t>
    <phoneticPr fontId="1" type="noConversion"/>
  </si>
  <si>
    <t>2540-98939</t>
    <phoneticPr fontId="1" type="noConversion"/>
  </si>
  <si>
    <t>2600-27321</t>
    <phoneticPr fontId="1" type="noConversion"/>
  </si>
  <si>
    <t>2600-27322</t>
    <phoneticPr fontId="1" type="noConversion"/>
  </si>
  <si>
    <t>GREEN</t>
    <phoneticPr fontId="1" type="noConversion"/>
  </si>
  <si>
    <t>2540-44764</t>
    <phoneticPr fontId="1" type="noConversion"/>
  </si>
  <si>
    <t>2600-27323</t>
    <phoneticPr fontId="1" type="noConversion"/>
  </si>
  <si>
    <t>N</t>
    <phoneticPr fontId="1" type="noConversion"/>
  </si>
  <si>
    <t>F</t>
    <phoneticPr fontId="1" type="noConversion"/>
  </si>
  <si>
    <t>2540-98835</t>
  </si>
  <si>
    <t>5/6-white on chin, caught with 2540-98834</t>
  </si>
  <si>
    <t>MM/AJF</t>
  </si>
  <si>
    <t>2540-98851</t>
  </si>
  <si>
    <t>2600-27476</t>
  </si>
  <si>
    <t>2 C UNACCOUNTED FOR</t>
  </si>
  <si>
    <t>2540-98852</t>
  </si>
  <si>
    <t>7/17-SOME PINK PAINT GOT ON LEFT SIDE, SUPPOSED TO BE NO COLOR ON LEFT, LOST OR NEVER HAD BLUE TAPE ON METAL BAND</t>
  </si>
  <si>
    <t>Blue</t>
  </si>
  <si>
    <t>NONE</t>
  </si>
  <si>
    <t>2540-98857</t>
  </si>
  <si>
    <t>5/24- GOT OUT OF HAND BEFORE WEIGHT TAKEN, RTS BROKEN</t>
  </si>
  <si>
    <t>SA,BJ,SA</t>
  </si>
  <si>
    <t>2600-27221</t>
  </si>
  <si>
    <t>5/6-BAND OVERLAPPED A LITTLE, SEEMS FINE</t>
  </si>
  <si>
    <t>M?</t>
  </si>
  <si>
    <t>AJF,JKH,ALT</t>
  </si>
  <si>
    <t>2600-27254</t>
  </si>
  <si>
    <t>LEFT EGG, BEGAN NEW CLUTCH NEXT DAY?</t>
  </si>
  <si>
    <t>SECOND ATTEMPT</t>
  </si>
  <si>
    <t>2600-27222</t>
  </si>
  <si>
    <t>MM,SA</t>
  </si>
  <si>
    <t>71A</t>
  </si>
  <si>
    <t>2600-27258</t>
  </si>
  <si>
    <t>71B</t>
  </si>
  <si>
    <t>ALT,BJ</t>
  </si>
  <si>
    <t>PARTIAL PREDATION</t>
  </si>
  <si>
    <t>2540-44989</t>
  </si>
  <si>
    <t>ALT,ALT,IH</t>
  </si>
  <si>
    <t>Golden Grizzly</t>
  </si>
  <si>
    <t xml:space="preserve">Y-DEX </t>
  </si>
  <si>
    <t>2540-98747</t>
  </si>
  <si>
    <t>6/4-GRAVID, DID DEX HOWEVER</t>
  </si>
  <si>
    <t>2540-98799</t>
  </si>
  <si>
    <t>3-Plasma Date</t>
  </si>
  <si>
    <t>6-1,6-22</t>
  </si>
  <si>
    <t>6/29- CAUGHT ON NEST 6</t>
  </si>
  <si>
    <t>6/23-CAUGH ON NEST IN FRON RIGHT AREA</t>
  </si>
  <si>
    <t>2600-27442</t>
  </si>
  <si>
    <t>5A</t>
  </si>
  <si>
    <t>2600-27503</t>
  </si>
  <si>
    <t>FAILED</t>
  </si>
  <si>
    <t>EGGS/NESTLINGS FELL OUT IN CLIFF SWALLOW MADNESS</t>
  </si>
  <si>
    <t>5B</t>
  </si>
  <si>
    <t>2540-98850</t>
  </si>
  <si>
    <t>2600-27443</t>
  </si>
  <si>
    <t>2540-98994</t>
  </si>
  <si>
    <t>NESTLINGS/EGGS COOKED</t>
  </si>
  <si>
    <t>6/4-WEIGHT TAKEN AFTER DEX</t>
  </si>
  <si>
    <t>2600-27446</t>
  </si>
  <si>
    <t>2600-27499</t>
  </si>
  <si>
    <t>SA,ALT,IH</t>
  </si>
  <si>
    <t>17A</t>
  </si>
  <si>
    <t>2600-27439</t>
  </si>
  <si>
    <t>17B</t>
  </si>
  <si>
    <t>2540-98745</t>
  </si>
  <si>
    <t>2540-98796</t>
  </si>
  <si>
    <t>2540-98774</t>
  </si>
  <si>
    <t>2600-27249</t>
  </si>
  <si>
    <t>2540-98776</t>
  </si>
  <si>
    <t>BJ,ALT,JKH</t>
  </si>
  <si>
    <t>2391-90987</t>
  </si>
  <si>
    <t xml:space="preserve">6/16-BIRD MOVED FROM SCHAAPS TO GRIZZ. </t>
  </si>
  <si>
    <t>2540-98847</t>
  </si>
  <si>
    <t>2540-98849</t>
  </si>
  <si>
    <t>2540-98911</t>
  </si>
  <si>
    <t>IH,JKH</t>
  </si>
  <si>
    <t>5/21- TOOK GREEN TAPE OFF METAL BAND FROM LAST SEASON</t>
  </si>
  <si>
    <t>2540-46025</t>
  </si>
  <si>
    <t>5/21-feathers and blood labelled 2600-2747. 6/4- blood and feathers retaken with correct labelling</t>
  </si>
  <si>
    <t>SA,BH,ALT</t>
  </si>
  <si>
    <t>5-21 AND 6-4</t>
  </si>
  <si>
    <t>2600-27299</t>
  </si>
  <si>
    <t>NOT BANDED, OUT OF REACH</t>
  </si>
  <si>
    <t>RIGHT TS BENT</t>
  </si>
  <si>
    <t>2600-27306</t>
  </si>
  <si>
    <t>2600-27447</t>
  </si>
  <si>
    <t>2600-27308</t>
  </si>
  <si>
    <t>2600-27430</t>
  </si>
  <si>
    <t>47A</t>
  </si>
  <si>
    <t>2391-90999</t>
  </si>
  <si>
    <t>47B</t>
  </si>
  <si>
    <t>2600-27431</t>
  </si>
  <si>
    <t>2600-27435</t>
  </si>
  <si>
    <t>1 C DIED ON DAY 12, 1 FOUND DEAD IN NEST. OTHER EGG UNHATCHED</t>
  </si>
  <si>
    <t>2600-27437</t>
  </si>
  <si>
    <t>2351-25681</t>
  </si>
  <si>
    <t>6/16-GRAVID, LOST YELLOW TAPE, PUT BACK ON</t>
  </si>
  <si>
    <t>NOT SURE IF IT WAS PREDATION. NOT INDICATED ON SHEET, MOST LIKELY JUST GOT COOKED</t>
  </si>
  <si>
    <t>2600-27441</t>
  </si>
  <si>
    <t>6/4-GRAVID, RTS NOT INTACT</t>
  </si>
  <si>
    <t>2511-04702</t>
  </si>
  <si>
    <t>MITES</t>
  </si>
  <si>
    <t>MM,IH</t>
  </si>
  <si>
    <t>2600-27445</t>
  </si>
  <si>
    <t>MITES, LTS GONE</t>
  </si>
  <si>
    <t>2600-27502</t>
  </si>
  <si>
    <t>TRIED TO DO DEX ON 7/15, BUT COULDN’T GET BLOOD</t>
  </si>
  <si>
    <t>63A</t>
  </si>
  <si>
    <t>63B</t>
  </si>
  <si>
    <t>2540-98996</t>
  </si>
  <si>
    <t>NIGHT CAPTURE</t>
  </si>
  <si>
    <t>AJF</t>
  </si>
  <si>
    <t>EGGS AND NESTLING FELL OUT IN CLIFF SWALLOW MADNESS</t>
  </si>
  <si>
    <t>2391-84025</t>
  </si>
  <si>
    <t>MAYA'S</t>
  </si>
  <si>
    <t>2540-44520</t>
  </si>
  <si>
    <t>PARTIAL PRED</t>
    <phoneticPr fontId="1" type="noConversion"/>
  </si>
  <si>
    <t>LT. GREEN</t>
    <phoneticPr fontId="1" type="noConversion"/>
  </si>
  <si>
    <t>2391-90453</t>
    <phoneticPr fontId="1" type="noConversion"/>
  </si>
  <si>
    <t>RW</t>
    <phoneticPr fontId="1" type="noConversion"/>
  </si>
  <si>
    <t>9A</t>
    <phoneticPr fontId="1" type="noConversion"/>
  </si>
  <si>
    <t>40A</t>
    <phoneticPr fontId="1" type="noConversion"/>
  </si>
  <si>
    <t>RW</t>
    <phoneticPr fontId="1" type="noConversion"/>
  </si>
  <si>
    <t>DID NOT BAND NEST</t>
    <phoneticPr fontId="1" type="noConversion"/>
  </si>
  <si>
    <t>RW</t>
    <phoneticPr fontId="1" type="noConversion"/>
  </si>
  <si>
    <t>2600-27283</t>
  </si>
  <si>
    <t>2600-27284</t>
  </si>
  <si>
    <t>2600-27285</t>
  </si>
  <si>
    <t>ALL THE RIGHT TAIL FEATHERS MISSING</t>
  </si>
  <si>
    <t>2600-27298</t>
  </si>
  <si>
    <t>6/16-MISSING SOME RIGHT TAIL FEATHERS</t>
  </si>
  <si>
    <t>2540-44980</t>
  </si>
  <si>
    <t>THIS BROOD WAS SYNCHRONOUS WITH ANOTHER BROOD WITH A DIFFERENT FEMALE</t>
  </si>
  <si>
    <t>2540-98912</t>
  </si>
  <si>
    <t>4B</t>
  </si>
  <si>
    <t>4A</t>
  </si>
  <si>
    <t>THIS WAS A 2ND BROOD FOR THE FEMALE, AGAIN SYNCHRONOUS WITH A DIFFERENT BROOD WITH A DIFFERENT FEMALE</t>
  </si>
  <si>
    <t>2540-46027</t>
  </si>
  <si>
    <t>7/14-RECAPTURED BUT LOOKED UNPAINTS. CHANGED COLORS FROM YELL/YELL TO PUR/PUR</t>
  </si>
  <si>
    <t>2540-44986</t>
  </si>
  <si>
    <t>2540-46029</t>
  </si>
  <si>
    <t>6/4-GRAVID; 7/25-GRAVID</t>
  </si>
  <si>
    <t>RW,ALT,ALT</t>
  </si>
  <si>
    <t>44A</t>
  </si>
  <si>
    <t>2540-46028</t>
  </si>
  <si>
    <t>44B</t>
  </si>
  <si>
    <t>2540-46052</t>
  </si>
  <si>
    <t>6/16-CAUGHT OFF NEST 32</t>
  </si>
  <si>
    <t>2540-46079</t>
  </si>
  <si>
    <t>DEX LEAKAGE</t>
  </si>
  <si>
    <t>2540-46081</t>
  </si>
  <si>
    <t>2600-27420</t>
  </si>
  <si>
    <t>M- changed by RW, previous years definitely a male</t>
  </si>
  <si>
    <t>WHITE SPOTS UNDER CHIN; LOTS OF SEEPAGE OF DEX</t>
  </si>
  <si>
    <t>7/26-CONFIRMED AS FEMALE; DID NOT GET SECOND BLEED</t>
  </si>
  <si>
    <t>6/1-MUD ON BILL, PRIMARIES PRETTY CHEWED UP, NESTED IN THE ATTIC SO NESTLINGS WERE NOT BANDED; DEX-SEEPAGE</t>
  </si>
  <si>
    <t>6/21- CAUGHT ON NEST 20; 6/21- DEX SEEPAGE, HEMATOMA</t>
  </si>
  <si>
    <t>INDIVIDUAL IS LISTED AS SCHAAP'S, BUT MANIPULATION OCCURRED AT AUTUMN HILL; INDIVIDUAL STARTED AT AUTUMN HILL (6/3) THEN MOVED TO SCHAAP'S (6/11). 6/3 MASS IS POST DEX</t>
  </si>
  <si>
    <t>6/30-LTS AND RTS BENT; BLED A LITTLE AFTER DEX INJECTION</t>
  </si>
  <si>
    <t>6/13-CAUGHT ON NEST 2.; 6/29- ON SECOND CS FLUSHED EARLY SO BLED AFTER 3 MINUTES</t>
  </si>
  <si>
    <t>2-MEAN RWL</t>
  </si>
  <si>
    <t>2-MEAN RTS</t>
  </si>
  <si>
    <t>2-MEAN LTS I</t>
  </si>
  <si>
    <t>3-MEAN RWL</t>
  </si>
  <si>
    <t>3-MEAN RTS</t>
  </si>
  <si>
    <t>3-MEAN LTS I</t>
  </si>
  <si>
    <t>Capture Julian</t>
  </si>
  <si>
    <t>1-USFWS MATE</t>
  </si>
  <si>
    <t>1-NEST</t>
  </si>
  <si>
    <t>1-OLD/NEW</t>
  </si>
  <si>
    <t>1-CI</t>
  </si>
  <si>
    <t>1-JULIAN CI</t>
  </si>
  <si>
    <t>1-CS</t>
  </si>
  <si>
    <t>1-BS</t>
  </si>
  <si>
    <t>1-F</t>
  </si>
  <si>
    <t>1-FATE:PRED/FINE</t>
  </si>
  <si>
    <t>1-NOTES</t>
  </si>
  <si>
    <t>2-'NESTSTATUS - SECOND, SECOND ATT</t>
  </si>
  <si>
    <t>2-USFWS Mate</t>
  </si>
  <si>
    <t>2-NEST</t>
  </si>
  <si>
    <t>2-SAME NEST? (y/n)</t>
  </si>
  <si>
    <t>2-OLD/NEW</t>
  </si>
  <si>
    <t>2-CI</t>
  </si>
  <si>
    <t>2-JULIAN CI</t>
  </si>
  <si>
    <t>2-CS</t>
  </si>
  <si>
    <t>2-BS</t>
  </si>
  <si>
    <t>2-F</t>
  </si>
  <si>
    <t>2-FATE</t>
  </si>
  <si>
    <t>2-NOTES</t>
  </si>
  <si>
    <t>3-STATUS</t>
  </si>
  <si>
    <t>3-USFWS MATE</t>
  </si>
  <si>
    <t>3-NEST</t>
  </si>
  <si>
    <t>3-SAME</t>
  </si>
  <si>
    <t>3-OLD/NEW</t>
  </si>
  <si>
    <t>3-CI</t>
  </si>
  <si>
    <t>3-JULIAN CI</t>
  </si>
  <si>
    <t>3-CS</t>
  </si>
  <si>
    <t>3-BS</t>
  </si>
  <si>
    <t>3-F</t>
  </si>
  <si>
    <t>3-FATE</t>
  </si>
  <si>
    <t>3-NOTES</t>
  </si>
  <si>
    <t>4-USFWS Mate</t>
  </si>
  <si>
    <t>4-NEST</t>
  </si>
  <si>
    <t>4-SAME</t>
  </si>
  <si>
    <t>4-OLD/NEW</t>
  </si>
  <si>
    <t>4-CI</t>
  </si>
  <si>
    <t>4-CS</t>
  </si>
  <si>
    <t>4-BS</t>
  </si>
  <si>
    <t>4-JULIAN CI</t>
  </si>
  <si>
    <t>4-F</t>
  </si>
  <si>
    <t>4-FATE</t>
  </si>
  <si>
    <t>4-NOTES</t>
  </si>
  <si>
    <t>1-Morph. Date</t>
  </si>
  <si>
    <t>1-RWL1</t>
  </si>
  <si>
    <t>1-RWL2</t>
  </si>
  <si>
    <t>1-RWL3</t>
  </si>
  <si>
    <t>1-MEAN RWL</t>
  </si>
  <si>
    <t>1-RTS1</t>
  </si>
  <si>
    <t>1-RTS2</t>
  </si>
  <si>
    <t>1-RTS3</t>
  </si>
  <si>
    <t>1-MEAN RTS</t>
  </si>
  <si>
    <t>1-RTS INTACT (y/n)</t>
  </si>
  <si>
    <t>1-LTS1</t>
  </si>
  <si>
    <t>1-LTS2</t>
  </si>
  <si>
    <t>1-LTS3</t>
  </si>
  <si>
    <t>1-MEAN LTS I</t>
  </si>
  <si>
    <t>1-LTS INTACT (y/n)</t>
  </si>
  <si>
    <t>1-MASS</t>
  </si>
  <si>
    <t>1-Feathers?</t>
  </si>
  <si>
    <t>1-BLOOD?</t>
  </si>
  <si>
    <t>1-Blood Date</t>
  </si>
  <si>
    <t>1-Blood Julian</t>
  </si>
  <si>
    <t>2-Morph. Date</t>
  </si>
  <si>
    <t>2-RTS INTACT (y/n)</t>
  </si>
  <si>
    <t>2-LTS INTACT</t>
  </si>
  <si>
    <t>3-Morph. Date</t>
  </si>
  <si>
    <t>2-ADULT LOC.</t>
  </si>
  <si>
    <t>3-RTS INTACT (y/n)</t>
  </si>
  <si>
    <t>3-LTS INTACT (y/n)</t>
  </si>
  <si>
    <t>3-ADULT LOC.</t>
  </si>
  <si>
    <t>Date</t>
  </si>
  <si>
    <t>T TotBright</t>
  </si>
  <si>
    <t>T Avg Bright</t>
  </si>
  <si>
    <t>T Hue</t>
  </si>
  <si>
    <t>T Chroma</t>
  </si>
  <si>
    <t>R TotBright</t>
  </si>
  <si>
    <t>R Avg Bright</t>
  </si>
  <si>
    <t>R Hue</t>
  </si>
  <si>
    <t>R Chroma</t>
  </si>
  <si>
    <t>B TotBright</t>
  </si>
  <si>
    <t>B Avg Bright</t>
  </si>
  <si>
    <t>B Hue</t>
  </si>
  <si>
    <t>B Chroma</t>
  </si>
  <si>
    <t>V TotBright</t>
  </si>
  <si>
    <t>V Avg Bright</t>
  </si>
  <si>
    <t>V Hue</t>
  </si>
  <si>
    <t>V Chroma</t>
  </si>
  <si>
    <t>2391-83585</t>
  </si>
  <si>
    <t>2391-83750</t>
  </si>
  <si>
    <t>2391-83952</t>
  </si>
  <si>
    <t>2391-83990</t>
  </si>
  <si>
    <t>2391-90621</t>
  </si>
  <si>
    <t>2391-90629</t>
  </si>
  <si>
    <t>2391-90936</t>
  </si>
  <si>
    <t>2391-90977</t>
  </si>
  <si>
    <t>2511-04737</t>
  </si>
  <si>
    <t>2511-04780</t>
  </si>
  <si>
    <t>2540-44597</t>
  </si>
  <si>
    <t>2540-44593</t>
  </si>
  <si>
    <t>2540-44628</t>
  </si>
  <si>
    <t>2540-44629</t>
  </si>
  <si>
    <t>2540-44608</t>
  </si>
  <si>
    <t>2540-44694</t>
  </si>
  <si>
    <t>2540-44720</t>
  </si>
  <si>
    <t>2540-44751</t>
  </si>
  <si>
    <t>2540-44764</t>
  </si>
  <si>
    <t>2540-44843</t>
  </si>
  <si>
    <t>2540-44850</t>
  </si>
  <si>
    <t>2540-44853</t>
  </si>
  <si>
    <t>2540-44864</t>
  </si>
  <si>
    <t>2540-44865</t>
  </si>
  <si>
    <t>2540-44950</t>
  </si>
  <si>
    <t>2540-44984</t>
  </si>
  <si>
    <t>2540-46009</t>
  </si>
  <si>
    <t>2540-46104</t>
  </si>
  <si>
    <t>2540-46032</t>
  </si>
  <si>
    <t>2540-46056</t>
  </si>
  <si>
    <t>2540-46076</t>
  </si>
  <si>
    <t>2540-98610</t>
  </si>
  <si>
    <t>2540-98611</t>
  </si>
  <si>
    <t>2540-98621</t>
  </si>
  <si>
    <t>2540-98624</t>
  </si>
  <si>
    <t>2540-98628</t>
  </si>
  <si>
    <t>2540-98637</t>
  </si>
  <si>
    <t>2540-98650</t>
  </si>
  <si>
    <t>2540-98652</t>
  </si>
  <si>
    <t>2540-98676</t>
  </si>
  <si>
    <t>2540-98765</t>
  </si>
  <si>
    <t>2540-98746</t>
  </si>
  <si>
    <t>2540-98753</t>
  </si>
  <si>
    <t>2540-98758</t>
  </si>
  <si>
    <t>2540-98760</t>
  </si>
  <si>
    <t>2540-98761</t>
  </si>
  <si>
    <t>2540-98824</t>
  </si>
  <si>
    <t>2540-98840</t>
  </si>
  <si>
    <t>2540-98853</t>
  </si>
  <si>
    <t>2540-98854</t>
  </si>
  <si>
    <t>2540-98855</t>
  </si>
  <si>
    <t>2540-98858</t>
  </si>
  <si>
    <t>2540-98860</t>
  </si>
  <si>
    <t>2540-98906</t>
  </si>
  <si>
    <t>2540-98939</t>
  </si>
  <si>
    <t>2540-98942</t>
  </si>
  <si>
    <t>2540-98944</t>
  </si>
  <si>
    <t>2540-98964</t>
  </si>
  <si>
    <t>2540-98969</t>
  </si>
  <si>
    <t>2540-98970</t>
  </si>
  <si>
    <t>2600-27205</t>
  </si>
  <si>
    <t>2600-27206</t>
  </si>
  <si>
    <t>2600-27208</t>
  </si>
  <si>
    <t>2600-27210</t>
  </si>
  <si>
    <t>2600-27211</t>
  </si>
  <si>
    <t>2600-27212</t>
  </si>
  <si>
    <t>2600-27223</t>
  </si>
  <si>
    <t>2600-27224</t>
  </si>
  <si>
    <t>2600-27231</t>
  </si>
  <si>
    <t>2600-27234</t>
  </si>
  <si>
    <t>2600-27270</t>
  </si>
  <si>
    <t>2600-27286</t>
  </si>
  <si>
    <t>2600-27287</t>
  </si>
  <si>
    <t>2600-27292</t>
  </si>
  <si>
    <t>2600-27293</t>
  </si>
  <si>
    <t>2600-27294</t>
  </si>
  <si>
    <t>2600-27295</t>
  </si>
  <si>
    <t>2600-27296</t>
  </si>
  <si>
    <t>2600-27297</t>
  </si>
  <si>
    <t>2600-97301</t>
  </si>
  <si>
    <t>2600-27305</t>
  </si>
  <si>
    <t>2600-27309</t>
  </si>
  <si>
    <t>2600-27310</t>
  </si>
  <si>
    <t>2600-27321</t>
  </si>
  <si>
    <t>2600-27322</t>
  </si>
  <si>
    <t>2600-27323</t>
  </si>
  <si>
    <t>2600-27324</t>
  </si>
  <si>
    <t>2600-27325</t>
  </si>
  <si>
    <t>2600-27326</t>
  </si>
  <si>
    <t>2600-27327</t>
  </si>
  <si>
    <t>2600-27328</t>
  </si>
  <si>
    <t>2600-27329</t>
  </si>
  <si>
    <t>2600-27330</t>
  </si>
  <si>
    <t>2600-27331</t>
  </si>
  <si>
    <t>2600-27332</t>
  </si>
  <si>
    <t>2600-27333</t>
  </si>
  <si>
    <t>2600-27401</t>
  </si>
  <si>
    <t>2600-27402</t>
  </si>
  <si>
    <t>2600-27403</t>
  </si>
  <si>
    <t>2600-27404</t>
  </si>
  <si>
    <t>2600-27405</t>
  </si>
  <si>
    <t>2600-27406</t>
  </si>
  <si>
    <t>2600-27407</t>
  </si>
  <si>
    <t>2600-27408</t>
  </si>
  <si>
    <t>2600-27409</t>
  </si>
  <si>
    <t>2600-27410</t>
  </si>
  <si>
    <t>2600-27411</t>
  </si>
  <si>
    <t>2600-27412</t>
  </si>
  <si>
    <t>2600-27413</t>
  </si>
  <si>
    <t>2600-27414</t>
  </si>
  <si>
    <t>2600-27415</t>
  </si>
  <si>
    <t>2600-27416</t>
  </si>
  <si>
    <t>2600-27417</t>
  </si>
  <si>
    <t>2600-27418</t>
  </si>
  <si>
    <t>2600-27419</t>
  </si>
  <si>
    <t>2600-27421</t>
  </si>
  <si>
    <t>2600-27422</t>
  </si>
  <si>
    <t>2600-27423</t>
  </si>
  <si>
    <t>2600-27424</t>
  </si>
  <si>
    <t>2600-27425</t>
  </si>
  <si>
    <t>2600-27427</t>
  </si>
  <si>
    <t>2600-27428</t>
  </si>
  <si>
    <t>2600-27429</t>
  </si>
  <si>
    <t>2600-27438</t>
  </si>
  <si>
    <t>2600-27464</t>
  </si>
  <si>
    <t>2600-27469</t>
  </si>
  <si>
    <t>2600-27470</t>
  </si>
  <si>
    <t>2600-27473</t>
  </si>
  <si>
    <t>2600-27481</t>
  </si>
  <si>
    <t>2600-27482</t>
  </si>
  <si>
    <t>2600-27483</t>
  </si>
  <si>
    <t>2600-27484</t>
  </si>
  <si>
    <t>2600-27485</t>
  </si>
  <si>
    <t>2600-27486</t>
  </si>
  <si>
    <t>2600-27487</t>
  </si>
  <si>
    <t>2600-27488</t>
  </si>
  <si>
    <t>2600-27489</t>
  </si>
  <si>
    <t>2600-27490</t>
  </si>
  <si>
    <t>2600-27491</t>
  </si>
  <si>
    <t>2600-27492</t>
  </si>
  <si>
    <t>2600-27493</t>
  </si>
  <si>
    <t>2600-27494</t>
  </si>
  <si>
    <t>2600-27495</t>
  </si>
  <si>
    <t>2600-27496</t>
  </si>
  <si>
    <t>2600-27497</t>
  </si>
  <si>
    <t>2600-27498</t>
  </si>
  <si>
    <t>2600-27500</t>
  </si>
  <si>
    <t>2600-27513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</si>
</sst>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m/d/yy;@"/>
    <numFmt numFmtId="166" formatCode="0.0000"/>
  </numFmts>
  <fonts count="11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sz val="8"/>
      <name val="Calibri"/>
      <family val="2"/>
    </font>
    <font>
      <b/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8">
    <xf numFmtId="0" fontId="0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1" fontId="0" fillId="0" borderId="0" xfId="0" applyNumberFormat="1"/>
    <xf numFmtId="0" fontId="0" fillId="0" borderId="0" xfId="0" applyNumberFormat="1"/>
    <xf numFmtId="165" fontId="0" fillId="0" borderId="0" xfId="0" applyNumberFormat="1"/>
    <xf numFmtId="0" fontId="3" fillId="2" borderId="1" xfId="0" applyFont="1" applyFill="1" applyBorder="1" applyAlignment="1">
      <alignment horizontal="left" vertical="top"/>
    </xf>
    <xf numFmtId="0" fontId="3" fillId="2" borderId="1" xfId="0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top"/>
    </xf>
    <xf numFmtId="165" fontId="3" fillId="2" borderId="1" xfId="0" applyNumberFormat="1" applyFont="1" applyFill="1" applyBorder="1" applyAlignment="1">
      <alignment horizontal="left" vertical="top"/>
    </xf>
    <xf numFmtId="1" fontId="3" fillId="2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14" fontId="3" fillId="2" borderId="1" xfId="0" applyNumberFormat="1" applyFont="1" applyFill="1" applyBorder="1" applyAlignment="1">
      <alignment horizontal="left" vertical="top"/>
    </xf>
    <xf numFmtId="0" fontId="3" fillId="2" borderId="1" xfId="0" quotePrefix="1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164" fontId="3" fillId="2" borderId="1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165" fontId="7" fillId="0" borderId="0" xfId="0" applyNumberFormat="1" applyFont="1" applyAlignment="1">
      <alignment horizontal="left" vertical="top"/>
    </xf>
    <xf numFmtId="1" fontId="7" fillId="0" borderId="0" xfId="0" applyNumberFormat="1" applyFont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7" fillId="0" borderId="0" xfId="0" applyNumberFormat="1" applyFont="1" applyAlignment="1">
      <alignment horizontal="left" vertical="top"/>
    </xf>
    <xf numFmtId="16" fontId="7" fillId="0" borderId="0" xfId="0" applyNumberFormat="1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21" fontId="7" fillId="0" borderId="0" xfId="0" applyNumberFormat="1" applyFont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20" fontId="7" fillId="0" borderId="0" xfId="0" applyNumberFormat="1" applyFont="1" applyAlignment="1">
      <alignment horizontal="left" vertical="top"/>
    </xf>
    <xf numFmtId="165" fontId="7" fillId="0" borderId="0" xfId="0" applyNumberFormat="1" applyFont="1" applyBorder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21" fontId="7" fillId="5" borderId="0" xfId="0" applyNumberFormat="1" applyFont="1" applyFill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14" fontId="7" fillId="0" borderId="0" xfId="0" applyNumberFormat="1" applyFont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6" fillId="2" borderId="1" xfId="0" applyFont="1" applyFill="1" applyBorder="1" applyAlignment="1">
      <alignment horizontal="left"/>
    </xf>
    <xf numFmtId="166" fontId="6" fillId="2" borderId="1" xfId="0" applyNumberFormat="1" applyFont="1" applyFill="1" applyBorder="1" applyAlignment="1">
      <alignment horizontal="left"/>
    </xf>
    <xf numFmtId="0" fontId="8" fillId="0" borderId="3" xfId="1" applyBorder="1"/>
    <xf numFmtId="0" fontId="8" fillId="0" borderId="0" xfId="1" applyNumberFormat="1"/>
    <xf numFmtId="166" fontId="8" fillId="0" borderId="3" xfId="1" applyNumberFormat="1" applyBorder="1"/>
    <xf numFmtId="166" fontId="8" fillId="0" borderId="0" xfId="1" applyNumberFormat="1"/>
    <xf numFmtId="166" fontId="8" fillId="0" borderId="4" xfId="1" applyNumberFormat="1" applyBorder="1"/>
    <xf numFmtId="166" fontId="0" fillId="0" borderId="0" xfId="0" applyNumberFormat="1"/>
    <xf numFmtId="0" fontId="8" fillId="0" borderId="5" xfId="1" applyNumberFormat="1" applyBorder="1"/>
    <xf numFmtId="166" fontId="8" fillId="0" borderId="6" xfId="1" applyNumberFormat="1" applyBorder="1"/>
    <xf numFmtId="166" fontId="8" fillId="0" borderId="5" xfId="1" applyNumberFormat="1" applyBorder="1"/>
    <xf numFmtId="166" fontId="8" fillId="0" borderId="7" xfId="1" applyNumberFormat="1" applyBorder="1"/>
    <xf numFmtId="0" fontId="8" fillId="0" borderId="0" xfId="1" applyNumberFormat="1" applyBorder="1"/>
    <xf numFmtId="166" fontId="8" fillId="0" borderId="0" xfId="1" applyNumberFormat="1" applyBorder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8" Type="http://schemas.openxmlformats.org/officeDocument/2006/relationships/revisionHeaders" Target="revisions/revisionHeaders.xml"/><Relationship Id="rId10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D04ACC7-B5EC-E84D-B8B3-43F6CC993D34}" diskRevisions="1" revisionId="2" version="4" preserveHistory="720">
  <header guid="{F4CCAC16-85ED-43B7-B347-F4F9ECEAFEB3}" dateTime="2013-11-13T13:58:22" maxSheetId="4" userName="Matt Wilkins" r:id="rId1">
    <sheetIdMap count="3">
      <sheetId val="1"/>
      <sheetId val="2"/>
      <sheetId val="3"/>
    </sheetIdMap>
  </header>
  <header guid="{54799BDA-BD96-724B-9EE3-430864EC2432}" dateTime="2016-10-10T02:41:25" maxSheetId="4" userName="Matt" r:id="rId2">
    <sheetIdMap count="3">
      <sheetId val="1"/>
      <sheetId val="2"/>
      <sheetId val="3"/>
    </sheetIdMap>
  </header>
  <header guid="{7AF04750-09E6-8648-ABA2-D597A61E0E07}" dateTime="2018-07-24T23:40:19" maxSheetId="4" userName="Matt" r:id="rId3">
    <sheetIdMap count="3">
      <sheetId val="1"/>
      <sheetId val="2"/>
      <sheetId val="3"/>
    </sheetIdMap>
  </header>
  <header guid="{1D04ACC7-B5EC-E84D-B8B3-43F6CC993D34}" dateTime="2018-07-25T21:16:44" maxSheetId="4" userName="Matt" r:id="rId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8F7626F-CC5A-7F4B-8AC6-8E1CAEE231F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8F7626F-CC5A-7F4B-8AC6-8E1CAEE231FE}" action="delete"/>
  <rdn rId="0" localSheetId="1" customView="1" name="Z_88F7626F_CC5A_7F4B_8AC6_8E1CAEE231FE_.wvu.FilterData" hidden="1" oldHidden="1">
    <formula>Sheet1!$A$1:$FW$420</formula>
  </rdn>
  <rcv guid="{88F7626F-CC5A-7F4B-8AC6-8E1CAEE231FE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8F7626F-CC5A-7F4B-8AC6-8E1CAEE231FE}" action="delete"/>
  <rdn rId="0" localSheetId="1" customView="1" name="Z_88F7626F_CC5A_7F4B_8AC6_8E1CAEE231FE_.wvu.FilterData" hidden="1" oldHidden="1">
    <formula>Sheet1!$A$1:$FW$420</formula>
    <oldFormula>Sheet1!$A$1:$FW$420</oldFormula>
  </rdn>
  <rcv guid="{88F7626F-CC5A-7F4B-8AC6-8E1CAEE231FE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F4CCAC16-85ED-43B7-B347-F4F9ECEAFEB3}" name="Joanna Hubbard" id="-1524380709" dateTime="2014-03-02T15:57:53"/>
  <userInfo guid="{1D04ACC7-B5EC-E84D-B8B3-43F6CC993D34}" name="Matt" id="-877560011" dateTime="2018-08-09T08:31:5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W422"/>
  <sheetViews>
    <sheetView tabSelected="1" zoomScale="85" zoomScaleNormal="115" zoomScalePageLayoutView="115" workbookViewId="0">
      <pane xSplit="2" ySplit="1" topLeftCell="M145" activePane="bottomRight" state="frozenSplit"/>
      <selection pane="topRight" activeCell="C1" sqref="C1"/>
      <selection pane="bottomLeft" activeCell="A2" sqref="A2"/>
      <selection pane="bottomRight" activeCell="B159" sqref="B159:R159"/>
    </sheetView>
    <sheetView tabSelected="1" zoomScale="85" workbookViewId="1">
      <pane xSplit="2" ySplit="1" topLeftCell="M145" activePane="bottomRight" state="frozenSplit"/>
      <selection pane="topRight" activeCell="C1" sqref="C1"/>
      <selection pane="bottomLeft" activeCell="A2" sqref="A2"/>
      <selection pane="bottomRight" activeCell="B159" sqref="B159:R159"/>
    </sheetView>
  </sheetViews>
  <sheetFormatPr baseColWidth="10" defaultColWidth="8.83203125" defaultRowHeight="14" x14ac:dyDescent="0"/>
  <cols>
    <col min="1" max="1" width="13.6640625" customWidth="1"/>
    <col min="2" max="2" width="14.33203125" bestFit="1" customWidth="1"/>
    <col min="4" max="4" width="14.6640625" customWidth="1"/>
    <col min="6" max="6" width="16.6640625" customWidth="1"/>
    <col min="7" max="7" width="22" customWidth="1"/>
    <col min="8" max="8" width="17.5" customWidth="1"/>
    <col min="9" max="9" width="18.5" customWidth="1"/>
    <col min="10" max="10" width="16" customWidth="1"/>
    <col min="11" max="11" width="9.83203125" customWidth="1"/>
    <col min="12" max="12" width="16.1640625" style="3" customWidth="1"/>
    <col min="13" max="13" width="16.6640625" style="1" customWidth="1"/>
    <col min="14" max="23" width="12.6640625" customWidth="1"/>
    <col min="24" max="24" width="12.6640625" style="2" customWidth="1"/>
    <col min="25" max="72" width="12.6640625" customWidth="1"/>
    <col min="73" max="73" width="12.6640625" style="3" customWidth="1"/>
    <col min="74" max="80" width="12.6640625" customWidth="1"/>
    <col min="81" max="81" width="15.5" customWidth="1"/>
    <col min="82" max="90" width="12.6640625" customWidth="1"/>
    <col min="91" max="91" width="12.6640625" style="3" customWidth="1"/>
    <col min="92" max="92" width="12.6640625" customWidth="1"/>
    <col min="93" max="93" width="12.6640625" style="3" customWidth="1"/>
    <col min="94" max="94" width="12.6640625" customWidth="1"/>
    <col min="95" max="95" width="12.6640625" style="2" customWidth="1"/>
    <col min="96" max="96" width="12.6640625" customWidth="1"/>
    <col min="97" max="97" width="16.6640625" style="2" customWidth="1"/>
    <col min="98" max="131" width="12.6640625" customWidth="1"/>
    <col min="132" max="132" width="17" customWidth="1"/>
    <col min="133" max="133" width="17.5" customWidth="1"/>
    <col min="134" max="134" width="23.5" customWidth="1"/>
    <col min="135" max="135" width="20" customWidth="1"/>
    <col min="136" max="136" width="17.33203125" customWidth="1"/>
    <col min="137" max="137" width="13" customWidth="1"/>
    <col min="138" max="138" width="13.6640625" customWidth="1"/>
    <col min="139" max="139" width="14.6640625" customWidth="1"/>
    <col min="140" max="140" width="11.6640625" customWidth="1"/>
    <col min="142" max="142" width="13.1640625" customWidth="1"/>
    <col min="146" max="146" width="12.33203125" customWidth="1"/>
    <col min="153" max="153" width="8.83203125" customWidth="1"/>
    <col min="161" max="161" width="15.5" bestFit="1" customWidth="1"/>
    <col min="162" max="162" width="12.5" bestFit="1" customWidth="1"/>
    <col min="163" max="163" width="8.83203125" customWidth="1"/>
    <col min="164" max="164" width="16.5" bestFit="1" customWidth="1"/>
    <col min="165" max="165" width="18.1640625" bestFit="1" customWidth="1"/>
    <col min="166" max="166" width="15" bestFit="1" customWidth="1"/>
    <col min="167" max="167" width="14.5" bestFit="1" customWidth="1"/>
    <col min="168" max="178" width="8.83203125" customWidth="1"/>
    <col min="179" max="179" width="14.5" bestFit="1" customWidth="1"/>
  </cols>
  <sheetData>
    <row r="1" spans="1:179" s="4" customFormat="1" ht="17">
      <c r="A1" s="4" t="s">
        <v>629</v>
      </c>
      <c r="B1" s="5" t="s">
        <v>630</v>
      </c>
      <c r="C1" s="5" t="s">
        <v>632</v>
      </c>
      <c r="D1" s="4" t="s">
        <v>633</v>
      </c>
      <c r="E1" s="5" t="s">
        <v>634</v>
      </c>
      <c r="F1" s="5" t="s">
        <v>635</v>
      </c>
      <c r="G1" s="6" t="s">
        <v>924</v>
      </c>
      <c r="H1" s="6" t="s">
        <v>636</v>
      </c>
      <c r="I1" s="6" t="s">
        <v>637</v>
      </c>
      <c r="J1" s="6" t="s">
        <v>708</v>
      </c>
      <c r="K1" s="5" t="s">
        <v>631</v>
      </c>
      <c r="L1" s="7" t="s">
        <v>638</v>
      </c>
      <c r="M1" s="8" t="s">
        <v>1759</v>
      </c>
      <c r="N1" s="5" t="s">
        <v>639</v>
      </c>
      <c r="O1" s="5" t="s">
        <v>640</v>
      </c>
      <c r="P1" s="5" t="s">
        <v>641</v>
      </c>
      <c r="Q1" s="5" t="s">
        <v>642</v>
      </c>
      <c r="R1" s="5" t="s">
        <v>643</v>
      </c>
      <c r="S1" s="5" t="s">
        <v>631</v>
      </c>
      <c r="T1" s="9" t="s">
        <v>831</v>
      </c>
      <c r="U1" s="9" t="s">
        <v>832</v>
      </c>
      <c r="V1" s="4" t="s">
        <v>833</v>
      </c>
      <c r="W1" s="4" t="s">
        <v>1760</v>
      </c>
      <c r="X1" s="5" t="s">
        <v>1761</v>
      </c>
      <c r="Y1" s="4" t="s">
        <v>1762</v>
      </c>
      <c r="Z1" s="10" t="s">
        <v>1763</v>
      </c>
      <c r="AA1" s="4" t="s">
        <v>1764</v>
      </c>
      <c r="AB1" s="4" t="s">
        <v>1765</v>
      </c>
      <c r="AC1" s="4" t="s">
        <v>1766</v>
      </c>
      <c r="AD1" s="4" t="s">
        <v>1767</v>
      </c>
      <c r="AE1" s="4" t="s">
        <v>1768</v>
      </c>
      <c r="AF1" s="4" t="s">
        <v>1769</v>
      </c>
      <c r="AG1" s="4" t="s">
        <v>455</v>
      </c>
      <c r="AH1" s="4" t="s">
        <v>606</v>
      </c>
      <c r="AI1" s="11" t="s">
        <v>1770</v>
      </c>
      <c r="AJ1" s="4" t="s">
        <v>1771</v>
      </c>
      <c r="AK1" s="4" t="s">
        <v>1772</v>
      </c>
      <c r="AL1" s="4" t="s">
        <v>1773</v>
      </c>
      <c r="AM1" s="4" t="s">
        <v>1774</v>
      </c>
      <c r="AN1" s="10" t="s">
        <v>1775</v>
      </c>
      <c r="AO1" s="4" t="s">
        <v>1776</v>
      </c>
      <c r="AP1" s="4" t="s">
        <v>1777</v>
      </c>
      <c r="AQ1" s="4" t="s">
        <v>1778</v>
      </c>
      <c r="AR1" s="4" t="s">
        <v>1779</v>
      </c>
      <c r="AS1" s="4" t="s">
        <v>1780</v>
      </c>
      <c r="AT1" s="4" t="s">
        <v>1781</v>
      </c>
      <c r="AU1" s="11" t="s">
        <v>851</v>
      </c>
      <c r="AV1" s="4" t="s">
        <v>1782</v>
      </c>
      <c r="AW1" s="4" t="s">
        <v>1783</v>
      </c>
      <c r="AX1" s="4" t="s">
        <v>1784</v>
      </c>
      <c r="AY1" s="4" t="s">
        <v>1785</v>
      </c>
      <c r="AZ1" s="4" t="s">
        <v>1786</v>
      </c>
      <c r="BA1" s="4" t="s">
        <v>1787</v>
      </c>
      <c r="BB1" s="4" t="s">
        <v>1788</v>
      </c>
      <c r="BC1" s="4" t="s">
        <v>1789</v>
      </c>
      <c r="BD1" s="4" t="s">
        <v>1790</v>
      </c>
      <c r="BE1" s="4" t="s">
        <v>1791</v>
      </c>
      <c r="BF1" s="4" t="s">
        <v>1792</v>
      </c>
      <c r="BG1" s="4" t="s">
        <v>1793</v>
      </c>
      <c r="BH1" s="4" t="s">
        <v>1025</v>
      </c>
      <c r="BI1" s="4" t="s">
        <v>1794</v>
      </c>
      <c r="BJ1" s="4" t="s">
        <v>1795</v>
      </c>
      <c r="BK1" s="4" t="s">
        <v>1796</v>
      </c>
      <c r="BL1" s="4" t="s">
        <v>1797</v>
      </c>
      <c r="BM1" s="4" t="s">
        <v>1798</v>
      </c>
      <c r="BN1" s="4" t="s">
        <v>1801</v>
      </c>
      <c r="BO1" s="4" t="s">
        <v>1799</v>
      </c>
      <c r="BP1" s="4" t="s">
        <v>1800</v>
      </c>
      <c r="BQ1" s="4" t="s">
        <v>1802</v>
      </c>
      <c r="BR1" s="4" t="s">
        <v>1803</v>
      </c>
      <c r="BS1" s="4" t="s">
        <v>1804</v>
      </c>
      <c r="BT1" s="12" t="s">
        <v>751</v>
      </c>
      <c r="BU1" s="7" t="s">
        <v>1805</v>
      </c>
      <c r="BV1" s="4" t="s">
        <v>1806</v>
      </c>
      <c r="BW1" s="4" t="s">
        <v>1807</v>
      </c>
      <c r="BX1" s="4" t="s">
        <v>1808</v>
      </c>
      <c r="BY1" s="13" t="s">
        <v>1809</v>
      </c>
      <c r="BZ1" s="4" t="s">
        <v>1810</v>
      </c>
      <c r="CA1" s="4" t="s">
        <v>1811</v>
      </c>
      <c r="CB1" s="4" t="s">
        <v>1812</v>
      </c>
      <c r="CC1" s="13" t="s">
        <v>1813</v>
      </c>
      <c r="CD1" s="4" t="s">
        <v>1814</v>
      </c>
      <c r="CE1" s="13" t="s">
        <v>1815</v>
      </c>
      <c r="CF1" s="13" t="s">
        <v>1816</v>
      </c>
      <c r="CG1" s="13" t="s">
        <v>1817</v>
      </c>
      <c r="CH1" s="4" t="s">
        <v>1818</v>
      </c>
      <c r="CI1" s="4" t="s">
        <v>1819</v>
      </c>
      <c r="CJ1" s="4" t="s">
        <v>1820</v>
      </c>
      <c r="CK1" s="4" t="s">
        <v>1821</v>
      </c>
      <c r="CL1" s="4" t="s">
        <v>1822</v>
      </c>
      <c r="CM1" s="7" t="s">
        <v>1823</v>
      </c>
      <c r="CN1" s="4" t="s">
        <v>1824</v>
      </c>
      <c r="CO1" s="7" t="s">
        <v>1825</v>
      </c>
      <c r="CP1" s="4" t="s">
        <v>752</v>
      </c>
      <c r="CQ1" s="5" t="s">
        <v>753</v>
      </c>
      <c r="CR1" s="4" t="s">
        <v>754</v>
      </c>
      <c r="CS1" s="5" t="s">
        <v>1753</v>
      </c>
      <c r="CT1" s="4" t="s">
        <v>755</v>
      </c>
      <c r="CU1" s="4" t="s">
        <v>756</v>
      </c>
      <c r="CV1" s="4" t="s">
        <v>757</v>
      </c>
      <c r="CW1" s="4" t="s">
        <v>1754</v>
      </c>
      <c r="CX1" s="4" t="s">
        <v>1826</v>
      </c>
      <c r="CY1" s="4" t="s">
        <v>758</v>
      </c>
      <c r="CZ1" s="4" t="s">
        <v>759</v>
      </c>
      <c r="DA1" s="4" t="s">
        <v>760</v>
      </c>
      <c r="DB1" s="4" t="s">
        <v>1755</v>
      </c>
      <c r="DC1" s="4" t="s">
        <v>1827</v>
      </c>
      <c r="DD1" s="4" t="s">
        <v>761</v>
      </c>
      <c r="DE1" s="4" t="s">
        <v>1829</v>
      </c>
      <c r="DF1" s="4" t="s">
        <v>1828</v>
      </c>
      <c r="DG1" s="4" t="s">
        <v>762</v>
      </c>
      <c r="DH1" s="4" t="s">
        <v>763</v>
      </c>
      <c r="DI1" s="4" t="s">
        <v>936</v>
      </c>
      <c r="DJ1" s="4" t="s">
        <v>1756</v>
      </c>
      <c r="DK1" s="4" t="s">
        <v>937</v>
      </c>
      <c r="DL1" s="4" t="s">
        <v>938</v>
      </c>
      <c r="DM1" s="4" t="s">
        <v>939</v>
      </c>
      <c r="DN1" s="4" t="s">
        <v>1757</v>
      </c>
      <c r="DO1" s="4" t="s">
        <v>1830</v>
      </c>
      <c r="DP1" s="4" t="s">
        <v>940</v>
      </c>
      <c r="DQ1" s="4" t="s">
        <v>941</v>
      </c>
      <c r="DR1" s="4" t="s">
        <v>942</v>
      </c>
      <c r="DS1" s="4" t="s">
        <v>1758</v>
      </c>
      <c r="DT1" s="4" t="s">
        <v>1831</v>
      </c>
      <c r="DU1" s="4" t="s">
        <v>368</v>
      </c>
      <c r="DV1" s="4" t="s">
        <v>1832</v>
      </c>
      <c r="DW1" s="4" t="s">
        <v>369</v>
      </c>
      <c r="DX1" s="4" t="s">
        <v>370</v>
      </c>
      <c r="DY1" s="4" t="s">
        <v>371</v>
      </c>
      <c r="DZ1" s="4" t="s">
        <v>372</v>
      </c>
      <c r="EA1" s="4" t="s">
        <v>373</v>
      </c>
      <c r="EB1" s="15" t="s">
        <v>925</v>
      </c>
      <c r="EC1" s="15" t="s">
        <v>926</v>
      </c>
      <c r="ED1" s="4" t="s">
        <v>927</v>
      </c>
      <c r="EE1" s="4" t="s">
        <v>928</v>
      </c>
      <c r="EF1" s="4" t="s">
        <v>929</v>
      </c>
      <c r="EG1" s="4" t="s">
        <v>714</v>
      </c>
      <c r="EH1" s="4" t="s">
        <v>525</v>
      </c>
      <c r="EI1" s="4" t="s">
        <v>715</v>
      </c>
      <c r="EJ1" s="4" t="s">
        <v>526</v>
      </c>
      <c r="EK1" s="4" t="s">
        <v>930</v>
      </c>
      <c r="EL1" s="15" t="s">
        <v>527</v>
      </c>
      <c r="EM1" s="15" t="s">
        <v>931</v>
      </c>
      <c r="EN1" s="4" t="s">
        <v>932</v>
      </c>
      <c r="EO1" s="4" t="s">
        <v>933</v>
      </c>
      <c r="EP1" s="4" t="s">
        <v>934</v>
      </c>
      <c r="EQ1" s="4" t="s">
        <v>777</v>
      </c>
      <c r="ER1" s="4" t="s">
        <v>778</v>
      </c>
      <c r="ES1" s="4" t="s">
        <v>779</v>
      </c>
      <c r="ET1" s="4" t="s">
        <v>935</v>
      </c>
      <c r="EU1" s="4" t="s">
        <v>1100</v>
      </c>
      <c r="EV1" s="14" t="s">
        <v>1636</v>
      </c>
      <c r="EW1" s="15" t="s">
        <v>943</v>
      </c>
      <c r="EX1" s="4" t="s">
        <v>944</v>
      </c>
      <c r="EY1" s="4" t="s">
        <v>945</v>
      </c>
      <c r="EZ1" s="4" t="s">
        <v>946</v>
      </c>
      <c r="FA1" s="4" t="s">
        <v>776</v>
      </c>
      <c r="FB1" s="4" t="s">
        <v>775</v>
      </c>
      <c r="FC1" s="4" t="s">
        <v>774</v>
      </c>
      <c r="FD1" s="4" t="s">
        <v>772</v>
      </c>
      <c r="FE1" s="4" t="s">
        <v>773</v>
      </c>
      <c r="FF1" s="40" t="s">
        <v>374</v>
      </c>
      <c r="FG1" s="40" t="s">
        <v>1833</v>
      </c>
      <c r="FH1" s="41" t="s">
        <v>1834</v>
      </c>
      <c r="FI1" s="41" t="s">
        <v>1835</v>
      </c>
      <c r="FJ1" s="41" t="s">
        <v>1836</v>
      </c>
      <c r="FK1" s="41" t="s">
        <v>1837</v>
      </c>
      <c r="FL1" s="41" t="s">
        <v>1838</v>
      </c>
      <c r="FM1" s="41" t="s">
        <v>1839</v>
      </c>
      <c r="FN1" s="41" t="s">
        <v>1840</v>
      </c>
      <c r="FO1" s="41" t="s">
        <v>1841</v>
      </c>
      <c r="FP1" s="41" t="s">
        <v>1842</v>
      </c>
      <c r="FQ1" s="41" t="s">
        <v>1843</v>
      </c>
      <c r="FR1" s="41" t="s">
        <v>1844</v>
      </c>
      <c r="FS1" s="41" t="s">
        <v>1845</v>
      </c>
      <c r="FT1" s="41" t="s">
        <v>1846</v>
      </c>
      <c r="FU1" s="41" t="s">
        <v>1847</v>
      </c>
      <c r="FV1" s="41" t="s">
        <v>1848</v>
      </c>
      <c r="FW1" s="41" t="s">
        <v>1849</v>
      </c>
    </row>
    <row r="2" spans="1:179" s="16" customFormat="1" ht="15">
      <c r="A2" s="16" t="s">
        <v>1715</v>
      </c>
      <c r="B2" s="17" t="s">
        <v>1091</v>
      </c>
      <c r="C2" s="16" t="s">
        <v>649</v>
      </c>
      <c r="D2" s="16" t="s">
        <v>650</v>
      </c>
      <c r="E2" s="16" t="s">
        <v>1093</v>
      </c>
      <c r="F2" s="16" t="s">
        <v>1094</v>
      </c>
      <c r="G2" s="16" t="s">
        <v>657</v>
      </c>
      <c r="K2" s="16" t="s">
        <v>1092</v>
      </c>
      <c r="L2" s="18">
        <v>40687</v>
      </c>
      <c r="M2" s="19">
        <v>144</v>
      </c>
      <c r="N2" s="16" t="s">
        <v>202</v>
      </c>
      <c r="O2" s="16" t="s">
        <v>653</v>
      </c>
      <c r="P2" s="16" t="s">
        <v>653</v>
      </c>
      <c r="Q2" s="16" t="s">
        <v>852</v>
      </c>
      <c r="R2" s="16" t="s">
        <v>652</v>
      </c>
      <c r="T2" s="20">
        <v>24</v>
      </c>
      <c r="U2" s="20">
        <v>5</v>
      </c>
      <c r="V2" s="16">
        <v>2011</v>
      </c>
      <c r="W2" s="16" t="s">
        <v>1095</v>
      </c>
      <c r="X2" s="21">
        <v>37</v>
      </c>
      <c r="Y2" s="16" t="s">
        <v>654</v>
      </c>
      <c r="Z2" s="22">
        <v>40714</v>
      </c>
      <c r="AA2" s="16" t="str">
        <f t="shared" ref="AA2:AA9" si="0">TEXT(DATEVALUE(TEXT(Z2,"m/d/yyyy"))-DATEVALUE("1/1/2011")+1,"000")</f>
        <v>171</v>
      </c>
      <c r="AB2" s="16">
        <v>5</v>
      </c>
      <c r="AC2" s="16">
        <v>5</v>
      </c>
      <c r="AD2" s="16">
        <v>3</v>
      </c>
      <c r="AE2" s="16" t="s">
        <v>1096</v>
      </c>
      <c r="AF2" s="16" t="s">
        <v>1097</v>
      </c>
      <c r="AG2" s="16" t="s">
        <v>657</v>
      </c>
      <c r="AH2" s="16" t="s">
        <v>657</v>
      </c>
      <c r="BT2" s="16">
        <v>3</v>
      </c>
      <c r="BU2" s="18">
        <v>40687</v>
      </c>
      <c r="BV2" s="16">
        <v>117.5</v>
      </c>
      <c r="BW2" s="16">
        <v>118</v>
      </c>
      <c r="BX2" s="16">
        <v>118</v>
      </c>
      <c r="BY2" s="16">
        <f t="shared" ref="BY2:BY33" si="1">(BV2+BW2+BX2)/3</f>
        <v>117.83333333333333</v>
      </c>
      <c r="BZ2" s="16">
        <v>79.5</v>
      </c>
      <c r="CA2" s="16">
        <v>79.5</v>
      </c>
      <c r="CB2" s="16">
        <v>80</v>
      </c>
      <c r="CC2" s="16">
        <f>(BZ2+CA2+CB2)/3</f>
        <v>79.666666666666671</v>
      </c>
      <c r="CD2" s="16" t="s">
        <v>649</v>
      </c>
      <c r="CE2" s="16">
        <v>78.5</v>
      </c>
      <c r="CF2" s="16">
        <v>78.5</v>
      </c>
      <c r="CG2" s="16">
        <v>78.5</v>
      </c>
      <c r="CH2" s="16">
        <f>(CE2+CF2+CG2)/3</f>
        <v>78.5</v>
      </c>
      <c r="CI2" s="16" t="s">
        <v>649</v>
      </c>
      <c r="CJ2" s="16">
        <v>19</v>
      </c>
      <c r="CK2" s="16" t="s">
        <v>649</v>
      </c>
      <c r="CL2" s="16" t="s">
        <v>657</v>
      </c>
      <c r="CM2" s="18"/>
      <c r="CO2" s="18">
        <v>40705</v>
      </c>
      <c r="CQ2" s="21"/>
      <c r="CS2" s="21"/>
      <c r="DD2" s="16">
        <v>20.5</v>
      </c>
      <c r="DF2" s="22">
        <v>40722</v>
      </c>
      <c r="DG2" s="16">
        <v>118</v>
      </c>
      <c r="DH2" s="16">
        <v>118</v>
      </c>
      <c r="DI2" s="16">
        <v>118</v>
      </c>
      <c r="DJ2" s="16">
        <v>118</v>
      </c>
      <c r="DK2" s="16">
        <v>80.5</v>
      </c>
      <c r="DL2" s="16">
        <v>80.5</v>
      </c>
      <c r="DM2" s="16">
        <v>80.5</v>
      </c>
      <c r="DN2" s="16">
        <v>80.5</v>
      </c>
      <c r="DO2" s="16" t="s">
        <v>649</v>
      </c>
      <c r="DP2" s="16">
        <v>79</v>
      </c>
      <c r="DQ2" s="16">
        <v>79</v>
      </c>
      <c r="DR2" s="16">
        <v>79</v>
      </c>
      <c r="DS2" s="16">
        <v>79</v>
      </c>
      <c r="DT2" s="16" t="s">
        <v>649</v>
      </c>
      <c r="DU2" s="16">
        <v>20.75</v>
      </c>
      <c r="EF2" s="24"/>
      <c r="EG2" s="24"/>
      <c r="EI2" s="24"/>
      <c r="EJ2" s="24"/>
      <c r="EK2" s="24"/>
      <c r="FF2" s="42" t="s">
        <v>1091</v>
      </c>
      <c r="FG2" s="43">
        <v>52411</v>
      </c>
      <c r="FH2" s="44">
        <v>35323.469666666701</v>
      </c>
      <c r="FI2" s="45">
        <v>17.6882672341846</v>
      </c>
      <c r="FJ2" s="45">
        <v>628.71</v>
      </c>
      <c r="FK2" s="45">
        <v>0.56451559593823097</v>
      </c>
      <c r="FL2" s="44">
        <v>68029.482666666707</v>
      </c>
      <c r="FM2" s="45">
        <v>34.065840093473497</v>
      </c>
      <c r="FN2" s="45">
        <v>629.16333333333296</v>
      </c>
      <c r="FO2" s="45">
        <v>0.44719075756920401</v>
      </c>
      <c r="FP2" s="44">
        <v>53185.043666666701</v>
      </c>
      <c r="FQ2" s="45">
        <v>26.632470539141998</v>
      </c>
      <c r="FR2" s="45">
        <v>629.12333333333299</v>
      </c>
      <c r="FS2" s="45">
        <v>0.45942599324892203</v>
      </c>
      <c r="FT2" s="44">
        <v>51649.542666666697</v>
      </c>
      <c r="FU2" s="45">
        <v>25.8635666833584</v>
      </c>
      <c r="FV2" s="45">
        <v>612.42999999999995</v>
      </c>
      <c r="FW2" s="46">
        <v>0.48954519282511499</v>
      </c>
    </row>
    <row r="3" spans="1:179" s="16" customFormat="1" ht="15">
      <c r="A3" s="16" t="s">
        <v>1116</v>
      </c>
      <c r="B3" s="25" t="s">
        <v>1138</v>
      </c>
      <c r="C3" s="16" t="s">
        <v>649</v>
      </c>
      <c r="D3" s="16" t="s">
        <v>660</v>
      </c>
      <c r="E3" s="16" t="s">
        <v>1139</v>
      </c>
      <c r="F3" s="16" t="s">
        <v>1140</v>
      </c>
      <c r="G3" s="16" t="s">
        <v>799</v>
      </c>
      <c r="H3" s="22">
        <v>40690</v>
      </c>
      <c r="K3" s="16" t="s">
        <v>1141</v>
      </c>
      <c r="L3" s="18">
        <v>40690</v>
      </c>
      <c r="M3" s="19">
        <v>147</v>
      </c>
      <c r="N3" s="16" t="s">
        <v>652</v>
      </c>
      <c r="O3" s="16" t="s">
        <v>1611</v>
      </c>
      <c r="P3" s="16" t="s">
        <v>1611</v>
      </c>
      <c r="Q3" s="16" t="s">
        <v>652</v>
      </c>
      <c r="R3" s="16" t="s">
        <v>664</v>
      </c>
      <c r="T3" s="20">
        <v>27</v>
      </c>
      <c r="U3" s="20">
        <v>5</v>
      </c>
      <c r="V3" s="16">
        <v>2011</v>
      </c>
      <c r="W3" s="16" t="s">
        <v>908</v>
      </c>
      <c r="X3" s="21">
        <v>13</v>
      </c>
      <c r="Y3" s="16" t="s">
        <v>654</v>
      </c>
      <c r="Z3" s="22">
        <v>40693</v>
      </c>
      <c r="AA3" s="16" t="str">
        <f t="shared" si="0"/>
        <v>150</v>
      </c>
      <c r="AB3" s="16">
        <v>5</v>
      </c>
      <c r="AC3" s="16">
        <v>5</v>
      </c>
      <c r="AD3" s="16">
        <v>5</v>
      </c>
      <c r="AE3" s="16" t="s">
        <v>673</v>
      </c>
      <c r="AG3" s="16" t="s">
        <v>657</v>
      </c>
      <c r="AH3" s="16" t="s">
        <v>657</v>
      </c>
      <c r="BT3" s="16">
        <v>5</v>
      </c>
      <c r="BU3" s="18">
        <v>40690</v>
      </c>
      <c r="BV3" s="16">
        <v>120</v>
      </c>
      <c r="BW3" s="16">
        <v>120</v>
      </c>
      <c r="BX3" s="16">
        <v>120</v>
      </c>
      <c r="BY3" s="16">
        <f t="shared" si="1"/>
        <v>120</v>
      </c>
      <c r="CC3" s="16">
        <f>(BZ3+CA3+CB3)/3</f>
        <v>0</v>
      </c>
      <c r="CD3" s="16" t="s">
        <v>657</v>
      </c>
      <c r="CE3" s="16">
        <v>84</v>
      </c>
      <c r="CF3" s="16">
        <v>84</v>
      </c>
      <c r="CG3" s="16">
        <v>84</v>
      </c>
      <c r="CH3" s="16">
        <v>84</v>
      </c>
      <c r="CI3" s="16" t="s">
        <v>649</v>
      </c>
      <c r="CJ3" s="16">
        <v>16.75</v>
      </c>
      <c r="CK3" s="16" t="s">
        <v>649</v>
      </c>
      <c r="CL3" s="16" t="s">
        <v>657</v>
      </c>
      <c r="CM3" s="18"/>
      <c r="CO3" s="18">
        <v>40729</v>
      </c>
      <c r="CP3" s="16">
        <v>120</v>
      </c>
      <c r="CQ3" s="21">
        <v>120</v>
      </c>
      <c r="CR3" s="21">
        <v>120</v>
      </c>
      <c r="CS3" s="21">
        <v>120</v>
      </c>
      <c r="CW3" s="21">
        <v>0</v>
      </c>
      <c r="CX3" s="16" t="s">
        <v>657</v>
      </c>
      <c r="CY3" s="16">
        <v>84</v>
      </c>
      <c r="CZ3" s="16">
        <v>84</v>
      </c>
      <c r="DA3" s="16">
        <v>84</v>
      </c>
      <c r="DB3" s="16">
        <v>84</v>
      </c>
      <c r="DC3" s="16" t="s">
        <v>649</v>
      </c>
      <c r="DD3" s="16">
        <v>17.75</v>
      </c>
      <c r="EB3" s="22">
        <v>40690</v>
      </c>
      <c r="EG3" s="24">
        <v>0.21254629629629629</v>
      </c>
      <c r="EH3" s="24">
        <v>0.21361111111111111</v>
      </c>
      <c r="EI3" s="24">
        <v>0.22321759259259258</v>
      </c>
      <c r="FF3" s="42" t="s">
        <v>1138</v>
      </c>
      <c r="FG3" s="43">
        <v>52711</v>
      </c>
      <c r="FH3" s="44">
        <v>44751.800333333304</v>
      </c>
      <c r="FI3" s="45">
        <v>22.409514438324202</v>
      </c>
      <c r="FJ3" s="45">
        <v>669.71333333333303</v>
      </c>
      <c r="FK3" s="45">
        <v>0.48516471334002698</v>
      </c>
      <c r="FL3" s="44">
        <v>67617.085333333307</v>
      </c>
      <c r="FM3" s="45">
        <v>33.859331664162902</v>
      </c>
      <c r="FN3" s="45">
        <v>632.41</v>
      </c>
      <c r="FO3" s="45">
        <v>0.42253786123078102</v>
      </c>
      <c r="FP3" s="44">
        <v>54557.661666666703</v>
      </c>
      <c r="FQ3" s="45">
        <v>27.319810549157101</v>
      </c>
      <c r="FR3" s="45">
        <v>614.12666666666701</v>
      </c>
      <c r="FS3" s="45">
        <v>0.46393227800991799</v>
      </c>
      <c r="FT3" s="44">
        <v>41151.986333333298</v>
      </c>
      <c r="FU3" s="45">
        <v>20.606903521949601</v>
      </c>
      <c r="FV3" s="45">
        <v>599.79</v>
      </c>
      <c r="FW3" s="46">
        <v>0.49501003070434901</v>
      </c>
    </row>
    <row r="4" spans="1:179" s="16" customFormat="1" ht="15">
      <c r="A4" s="16" t="s">
        <v>144</v>
      </c>
      <c r="B4" s="25" t="s">
        <v>230</v>
      </c>
      <c r="C4" s="16" t="s">
        <v>277</v>
      </c>
      <c r="D4" s="16" t="s">
        <v>328</v>
      </c>
      <c r="E4" s="16" t="s">
        <v>858</v>
      </c>
      <c r="F4" s="16" t="s">
        <v>229</v>
      </c>
      <c r="G4" s="16" t="s">
        <v>276</v>
      </c>
      <c r="L4" s="18">
        <v>40698</v>
      </c>
      <c r="M4" s="19">
        <v>155</v>
      </c>
      <c r="N4" s="16" t="s">
        <v>231</v>
      </c>
      <c r="O4" s="16" t="s">
        <v>269</v>
      </c>
      <c r="P4" s="16" t="s">
        <v>269</v>
      </c>
      <c r="Q4" s="16" t="s">
        <v>271</v>
      </c>
      <c r="R4" s="16" t="s">
        <v>269</v>
      </c>
      <c r="T4" s="20">
        <v>4</v>
      </c>
      <c r="U4" s="20">
        <v>6</v>
      </c>
      <c r="V4" s="16">
        <v>2011</v>
      </c>
      <c r="W4" s="16" t="s">
        <v>233</v>
      </c>
      <c r="X4" s="21">
        <v>51</v>
      </c>
      <c r="Y4" s="16" t="s">
        <v>232</v>
      </c>
      <c r="Z4" s="22">
        <v>40724</v>
      </c>
      <c r="AA4" s="16" t="str">
        <f t="shared" si="0"/>
        <v>181</v>
      </c>
      <c r="AB4" s="16">
        <v>4</v>
      </c>
      <c r="AC4" s="16">
        <v>4</v>
      </c>
      <c r="AD4" s="16">
        <v>4</v>
      </c>
      <c r="AE4" s="16" t="s">
        <v>324</v>
      </c>
      <c r="AG4" s="16" t="s">
        <v>276</v>
      </c>
      <c r="AH4" s="16" t="s">
        <v>276</v>
      </c>
      <c r="BT4" s="16">
        <v>4</v>
      </c>
      <c r="BU4" s="18">
        <v>40698</v>
      </c>
      <c r="BV4" s="16">
        <v>120</v>
      </c>
      <c r="BW4" s="16">
        <v>120</v>
      </c>
      <c r="BX4" s="16">
        <v>119.5</v>
      </c>
      <c r="BY4" s="16">
        <f t="shared" si="1"/>
        <v>119.83333333333333</v>
      </c>
      <c r="BZ4" s="16">
        <v>93</v>
      </c>
      <c r="CA4" s="16">
        <v>93</v>
      </c>
      <c r="CB4" s="16">
        <v>93</v>
      </c>
      <c r="CC4" s="16">
        <f>(BZ4+CA4+CB4)/3</f>
        <v>93</v>
      </c>
      <c r="CD4" s="16" t="s">
        <v>277</v>
      </c>
      <c r="CE4" s="16">
        <v>92</v>
      </c>
      <c r="CF4" s="16">
        <v>91.5</v>
      </c>
      <c r="CG4" s="16">
        <v>92</v>
      </c>
      <c r="CH4" s="16">
        <f t="shared" ref="CH4:CH28" si="2">(CE4+CF4+CG4)/3</f>
        <v>91.833333333333329</v>
      </c>
      <c r="CI4" s="16" t="s">
        <v>97</v>
      </c>
      <c r="CJ4" s="16">
        <v>18</v>
      </c>
      <c r="CK4" s="16" t="s">
        <v>277</v>
      </c>
      <c r="CL4" s="16" t="s">
        <v>276</v>
      </c>
      <c r="CM4" s="18"/>
      <c r="CO4" s="18">
        <v>40749</v>
      </c>
      <c r="CQ4" s="21"/>
      <c r="CS4" s="21"/>
      <c r="CW4" s="21"/>
      <c r="DD4" s="16">
        <v>18</v>
      </c>
      <c r="FF4" s="42" t="s">
        <v>1688</v>
      </c>
      <c r="FG4" s="43">
        <v>60411</v>
      </c>
      <c r="FH4" s="44">
        <v>41141.124000000003</v>
      </c>
      <c r="FI4" s="45">
        <v>20.601464196294401</v>
      </c>
      <c r="FJ4" s="45">
        <v>677.36</v>
      </c>
      <c r="FK4" s="45">
        <v>0.483965699020379</v>
      </c>
      <c r="FL4" s="44">
        <v>52834.625999999997</v>
      </c>
      <c r="FM4" s="45">
        <v>26.4569984977466</v>
      </c>
      <c r="FN4" s="45">
        <v>628.79999999999995</v>
      </c>
      <c r="FO4" s="45">
        <v>0.48262767018930403</v>
      </c>
      <c r="FP4" s="44">
        <v>50810.582666666698</v>
      </c>
      <c r="FQ4" s="45">
        <v>25.443456518110501</v>
      </c>
      <c r="FR4" s="45">
        <v>595.67666666666696</v>
      </c>
      <c r="FS4" s="45">
        <v>0.47500103232111102</v>
      </c>
      <c r="FT4" s="44">
        <v>40463.567333333303</v>
      </c>
      <c r="FU4" s="45">
        <v>20.262176932064801</v>
      </c>
      <c r="FV4" s="45">
        <v>630.74666666666701</v>
      </c>
      <c r="FW4" s="46">
        <v>0.49515886459318198</v>
      </c>
    </row>
    <row r="5" spans="1:179" s="16" customFormat="1" ht="15">
      <c r="A5" s="16" t="s">
        <v>144</v>
      </c>
      <c r="B5" s="17" t="s">
        <v>236</v>
      </c>
      <c r="C5" s="16" t="s">
        <v>277</v>
      </c>
      <c r="D5" s="16" t="s">
        <v>264</v>
      </c>
      <c r="E5" s="16" t="s">
        <v>237</v>
      </c>
      <c r="F5" s="16" t="s">
        <v>238</v>
      </c>
      <c r="G5" s="16" t="s">
        <v>267</v>
      </c>
      <c r="L5" s="27">
        <v>40696</v>
      </c>
      <c r="M5" s="19">
        <v>153</v>
      </c>
      <c r="N5" s="16" t="s">
        <v>186</v>
      </c>
      <c r="O5" s="16" t="s">
        <v>186</v>
      </c>
      <c r="P5" s="16" t="s">
        <v>269</v>
      </c>
      <c r="Q5" s="16" t="s">
        <v>272</v>
      </c>
      <c r="R5" s="16" t="s">
        <v>57</v>
      </c>
      <c r="T5" s="20">
        <v>2</v>
      </c>
      <c r="U5" s="20">
        <v>6</v>
      </c>
      <c r="V5" s="16">
        <v>2011</v>
      </c>
      <c r="W5" s="16" t="s">
        <v>170</v>
      </c>
      <c r="X5" s="21">
        <v>39</v>
      </c>
      <c r="Y5" s="16" t="s">
        <v>273</v>
      </c>
      <c r="Z5" s="22">
        <v>40711</v>
      </c>
      <c r="AA5" s="16" t="str">
        <f t="shared" si="0"/>
        <v>168</v>
      </c>
      <c r="AB5" s="16">
        <v>1</v>
      </c>
      <c r="AC5" s="16">
        <v>0</v>
      </c>
      <c r="AD5" s="16">
        <v>0</v>
      </c>
      <c r="AE5" s="16" t="s">
        <v>239</v>
      </c>
      <c r="AG5" s="16" t="s">
        <v>276</v>
      </c>
      <c r="BT5" s="16">
        <v>0</v>
      </c>
      <c r="BU5" s="18">
        <v>40696</v>
      </c>
      <c r="BV5" s="16">
        <v>116</v>
      </c>
      <c r="BW5" s="16">
        <v>116</v>
      </c>
      <c r="BX5" s="16">
        <v>116.5</v>
      </c>
      <c r="BY5" s="16">
        <f t="shared" si="1"/>
        <v>116.16666666666667</v>
      </c>
      <c r="BZ5" s="16">
        <v>76</v>
      </c>
      <c r="CA5" s="16">
        <v>76</v>
      </c>
      <c r="CB5" s="16">
        <v>76</v>
      </c>
      <c r="CC5" s="16">
        <f>(BZ5+CA5+CB5)/3</f>
        <v>76</v>
      </c>
      <c r="CD5" s="16" t="s">
        <v>277</v>
      </c>
      <c r="CE5" s="16">
        <v>76</v>
      </c>
      <c r="CF5" s="16">
        <v>76.5</v>
      </c>
      <c r="CG5" s="16">
        <v>76.5</v>
      </c>
      <c r="CH5" s="16">
        <f t="shared" si="2"/>
        <v>76.333333333333329</v>
      </c>
      <c r="CI5" s="16" t="s">
        <v>277</v>
      </c>
      <c r="CJ5" s="16">
        <v>20.25</v>
      </c>
      <c r="CK5" s="16" t="s">
        <v>277</v>
      </c>
      <c r="CL5" s="16" t="s">
        <v>276</v>
      </c>
      <c r="CM5" s="18"/>
      <c r="CO5" s="18">
        <v>40709</v>
      </c>
      <c r="CQ5" s="21"/>
      <c r="CS5" s="21"/>
      <c r="DD5" s="16">
        <v>18.5</v>
      </c>
      <c r="DF5" s="22">
        <v>40732</v>
      </c>
      <c r="DG5" s="16">
        <v>116</v>
      </c>
      <c r="DH5" s="16">
        <v>116</v>
      </c>
      <c r="DI5" s="16">
        <v>116</v>
      </c>
      <c r="DJ5" s="16">
        <v>116</v>
      </c>
      <c r="DK5" s="16">
        <v>76</v>
      </c>
      <c r="DL5" s="16">
        <v>76</v>
      </c>
      <c r="DM5" s="16">
        <v>76</v>
      </c>
      <c r="DN5" s="16">
        <v>76</v>
      </c>
      <c r="DO5" s="16" t="s">
        <v>97</v>
      </c>
      <c r="DP5" s="16">
        <v>76</v>
      </c>
      <c r="DQ5" s="16">
        <v>76</v>
      </c>
      <c r="DR5" s="16">
        <v>76</v>
      </c>
      <c r="DS5" s="16">
        <v>76</v>
      </c>
      <c r="DT5" s="16" t="s">
        <v>277</v>
      </c>
      <c r="DU5" s="16">
        <v>19</v>
      </c>
      <c r="FF5" s="42" t="s">
        <v>1850</v>
      </c>
      <c r="FG5" s="43">
        <v>60211</v>
      </c>
      <c r="FH5" s="44">
        <v>42166.302333333297</v>
      </c>
      <c r="FI5" s="45">
        <v>21.1148234017693</v>
      </c>
      <c r="FJ5" s="45">
        <v>643.47</v>
      </c>
      <c r="FK5" s="45">
        <v>0.496780518284622</v>
      </c>
      <c r="FL5" s="44">
        <v>28955.204000000002</v>
      </c>
      <c r="FM5" s="45">
        <v>14.4993510265398</v>
      </c>
      <c r="FN5" s="45">
        <v>667.05333333333294</v>
      </c>
      <c r="FO5" s="45">
        <v>0.53215313100375405</v>
      </c>
      <c r="FP5" s="44">
        <v>50695.5323333333</v>
      </c>
      <c r="FQ5" s="45">
        <v>25.385844934067801</v>
      </c>
      <c r="FR5" s="45">
        <v>627.45000000000005</v>
      </c>
      <c r="FS5" s="45">
        <v>0.44980877808097303</v>
      </c>
      <c r="FT5" s="44">
        <v>44288.146666666697</v>
      </c>
      <c r="FU5" s="45">
        <v>22.177339342346901</v>
      </c>
      <c r="FV5" s="45">
        <v>667.113333333333</v>
      </c>
      <c r="FW5" s="46">
        <v>0.52135144629195496</v>
      </c>
    </row>
    <row r="6" spans="1:179" s="16" customFormat="1" ht="15">
      <c r="A6" s="16" t="s">
        <v>144</v>
      </c>
      <c r="B6" s="17" t="s">
        <v>1098</v>
      </c>
      <c r="C6" s="16" t="s">
        <v>649</v>
      </c>
      <c r="D6" s="16" t="s">
        <v>660</v>
      </c>
      <c r="E6" s="16" t="s">
        <v>1028</v>
      </c>
      <c r="F6" s="16" t="s">
        <v>1094</v>
      </c>
      <c r="G6" s="16" t="s">
        <v>657</v>
      </c>
      <c r="L6" s="18">
        <v>40687</v>
      </c>
      <c r="M6" s="19">
        <v>144</v>
      </c>
      <c r="N6" s="16" t="s">
        <v>1036</v>
      </c>
      <c r="O6" s="16" t="s">
        <v>653</v>
      </c>
      <c r="P6" s="16" t="s">
        <v>653</v>
      </c>
      <c r="Q6" s="16" t="s">
        <v>670</v>
      </c>
      <c r="R6" s="16" t="s">
        <v>652</v>
      </c>
      <c r="T6" s="20">
        <v>24</v>
      </c>
      <c r="U6" s="20">
        <v>5</v>
      </c>
      <c r="V6" s="16">
        <v>2011</v>
      </c>
      <c r="W6" s="16" t="s">
        <v>908</v>
      </c>
      <c r="X6" s="21">
        <v>32</v>
      </c>
      <c r="Y6" s="16" t="s">
        <v>654</v>
      </c>
      <c r="Z6" s="22">
        <v>40716</v>
      </c>
      <c r="AA6" s="16" t="str">
        <f t="shared" si="0"/>
        <v>173</v>
      </c>
      <c r="AB6" s="16">
        <v>3</v>
      </c>
      <c r="AC6" s="16">
        <v>0</v>
      </c>
      <c r="AD6" s="16">
        <v>0</v>
      </c>
      <c r="AE6" s="16" t="s">
        <v>905</v>
      </c>
      <c r="AG6" s="16" t="s">
        <v>657</v>
      </c>
      <c r="AH6" s="16" t="s">
        <v>657</v>
      </c>
      <c r="BT6" s="16">
        <v>0</v>
      </c>
      <c r="BU6" s="18">
        <v>40687</v>
      </c>
      <c r="BV6" s="16">
        <v>120</v>
      </c>
      <c r="BW6" s="16">
        <v>119</v>
      </c>
      <c r="BX6" s="16">
        <v>119</v>
      </c>
      <c r="BY6" s="16">
        <f t="shared" si="1"/>
        <v>119.33333333333333</v>
      </c>
      <c r="CD6" s="16" t="s">
        <v>657</v>
      </c>
      <c r="CE6" s="16">
        <v>94</v>
      </c>
      <c r="CF6" s="16">
        <v>95</v>
      </c>
      <c r="CG6" s="16">
        <v>95</v>
      </c>
      <c r="CH6" s="16">
        <f t="shared" si="2"/>
        <v>94.666666666666671</v>
      </c>
      <c r="CI6" s="16" t="s">
        <v>649</v>
      </c>
      <c r="CJ6" s="16">
        <v>17.25</v>
      </c>
      <c r="CK6" s="16" t="s">
        <v>649</v>
      </c>
      <c r="CL6" s="16" t="s">
        <v>657</v>
      </c>
      <c r="CM6" s="18"/>
      <c r="CO6" s="18"/>
      <c r="CQ6" s="21"/>
      <c r="CS6" s="21"/>
      <c r="FF6" s="42" t="s">
        <v>1098</v>
      </c>
      <c r="FG6" s="43">
        <v>52411</v>
      </c>
      <c r="FH6" s="44">
        <v>27925.715333333301</v>
      </c>
      <c r="FI6" s="45">
        <v>13.983833416791899</v>
      </c>
      <c r="FJ6" s="45">
        <v>688.756666666667</v>
      </c>
      <c r="FK6" s="45">
        <v>0.54917786473270203</v>
      </c>
      <c r="FL6" s="44">
        <v>41330.783333333296</v>
      </c>
      <c r="FM6" s="45">
        <v>20.696436321148401</v>
      </c>
      <c r="FN6" s="45">
        <v>688.38333333333298</v>
      </c>
      <c r="FO6" s="45">
        <v>0.48772347309771302</v>
      </c>
      <c r="FP6" s="44">
        <v>38162.521666666697</v>
      </c>
      <c r="FQ6" s="45">
        <v>19.109925721916198</v>
      </c>
      <c r="FR6" s="45">
        <v>638.743333333333</v>
      </c>
      <c r="FS6" s="45">
        <v>0.51031097812397497</v>
      </c>
      <c r="FT6" s="44">
        <v>29313.4296666667</v>
      </c>
      <c r="FU6" s="45">
        <v>14.6787329327324</v>
      </c>
      <c r="FV6" s="45">
        <v>684.08</v>
      </c>
      <c r="FW6" s="46">
        <v>0.54675841868525599</v>
      </c>
    </row>
    <row r="7" spans="1:179" s="16" customFormat="1" ht="15">
      <c r="A7" s="16" t="s">
        <v>144</v>
      </c>
      <c r="B7" s="17" t="s">
        <v>240</v>
      </c>
      <c r="C7" s="16" t="s">
        <v>277</v>
      </c>
      <c r="D7" s="16" t="s">
        <v>328</v>
      </c>
      <c r="E7" s="16" t="s">
        <v>241</v>
      </c>
      <c r="F7" s="16" t="s">
        <v>238</v>
      </c>
      <c r="G7" s="16" t="s">
        <v>276</v>
      </c>
      <c r="L7" s="27">
        <v>40696</v>
      </c>
      <c r="M7" s="19">
        <v>153</v>
      </c>
      <c r="N7" s="16" t="s">
        <v>186</v>
      </c>
      <c r="O7" s="16" t="s">
        <v>269</v>
      </c>
      <c r="P7" s="16" t="s">
        <v>269</v>
      </c>
      <c r="Q7" s="16" t="s">
        <v>103</v>
      </c>
      <c r="R7" s="16" t="s">
        <v>271</v>
      </c>
      <c r="T7" s="20">
        <v>2</v>
      </c>
      <c r="U7" s="20">
        <v>6</v>
      </c>
      <c r="V7" s="16">
        <v>2011</v>
      </c>
      <c r="W7" s="16" t="s">
        <v>242</v>
      </c>
      <c r="X7" s="21">
        <v>61</v>
      </c>
      <c r="Y7" s="16" t="s">
        <v>273</v>
      </c>
      <c r="Z7" s="22">
        <v>40711</v>
      </c>
      <c r="AA7" s="16" t="str">
        <f t="shared" si="0"/>
        <v>168</v>
      </c>
      <c r="AB7" s="16">
        <v>3</v>
      </c>
      <c r="AC7" s="16">
        <v>0</v>
      </c>
      <c r="AD7" s="16">
        <v>0</v>
      </c>
      <c r="AE7" s="16" t="s">
        <v>179</v>
      </c>
      <c r="AG7" s="16" t="s">
        <v>276</v>
      </c>
      <c r="BT7" s="16">
        <v>0</v>
      </c>
      <c r="BU7" s="18">
        <v>40696</v>
      </c>
      <c r="BV7" s="16">
        <v>120</v>
      </c>
      <c r="BW7" s="16">
        <v>119.5</v>
      </c>
      <c r="BX7" s="16">
        <v>120</v>
      </c>
      <c r="BY7" s="16">
        <f t="shared" si="1"/>
        <v>119.83333333333333</v>
      </c>
      <c r="BZ7" s="16">
        <v>92</v>
      </c>
      <c r="CA7" s="16">
        <v>92.5</v>
      </c>
      <c r="CB7" s="16">
        <v>92</v>
      </c>
      <c r="CC7" s="16">
        <f t="shared" ref="CC7:CC20" si="3">(BZ7+CA7+CB7)/3</f>
        <v>92.166666666666671</v>
      </c>
      <c r="CD7" s="16" t="s">
        <v>277</v>
      </c>
      <c r="CE7" s="16">
        <v>92</v>
      </c>
      <c r="CF7" s="16">
        <v>92</v>
      </c>
      <c r="CG7" s="16">
        <v>92</v>
      </c>
      <c r="CH7" s="16">
        <f t="shared" si="2"/>
        <v>92</v>
      </c>
      <c r="CI7" s="16" t="s">
        <v>277</v>
      </c>
      <c r="CJ7" s="16">
        <v>17.25</v>
      </c>
      <c r="CK7" s="16" t="s">
        <v>277</v>
      </c>
      <c r="CL7" s="16" t="s">
        <v>277</v>
      </c>
      <c r="CM7" s="18">
        <v>40696</v>
      </c>
      <c r="CO7" s="18">
        <v>40709</v>
      </c>
      <c r="CQ7" s="21"/>
      <c r="CS7" s="21"/>
      <c r="DD7" s="16">
        <f>21.25-4.5</f>
        <v>16.75</v>
      </c>
      <c r="FF7" s="42" t="s">
        <v>1851</v>
      </c>
      <c r="FG7" s="43">
        <v>60211</v>
      </c>
      <c r="FH7" s="44">
        <v>23938.329666666701</v>
      </c>
      <c r="FI7" s="45">
        <v>11.987145551660801</v>
      </c>
      <c r="FJ7" s="45">
        <v>674.01666666666699</v>
      </c>
      <c r="FK7" s="45">
        <v>0.55986788861590397</v>
      </c>
      <c r="FL7" s="44">
        <v>51642.137999999999</v>
      </c>
      <c r="FM7" s="45">
        <v>25.859858788182301</v>
      </c>
      <c r="FN7" s="45">
        <v>605.70333333333303</v>
      </c>
      <c r="FO7" s="45">
        <v>0.49193453330956599</v>
      </c>
      <c r="FP7" s="44">
        <v>55424.451000000001</v>
      </c>
      <c r="FQ7" s="45">
        <v>27.7538562844266</v>
      </c>
      <c r="FR7" s="45">
        <v>631.45000000000005</v>
      </c>
      <c r="FS7" s="45">
        <v>0.47610028017809403</v>
      </c>
      <c r="FT7" s="44">
        <v>55225.9316666667</v>
      </c>
      <c r="FU7" s="45">
        <v>27.654447504590198</v>
      </c>
      <c r="FV7" s="45">
        <v>618.13333333333298</v>
      </c>
      <c r="FW7" s="46">
        <v>0.47744958631385898</v>
      </c>
    </row>
    <row r="8" spans="1:179" s="16" customFormat="1" ht="15">
      <c r="A8" s="16" t="s">
        <v>67</v>
      </c>
      <c r="B8" s="16" t="s">
        <v>592</v>
      </c>
      <c r="C8" s="16" t="s">
        <v>593</v>
      </c>
      <c r="D8" s="16" t="s">
        <v>594</v>
      </c>
      <c r="E8" s="16" t="s">
        <v>1283</v>
      </c>
      <c r="F8" s="16" t="s">
        <v>595</v>
      </c>
      <c r="G8" s="16" t="s">
        <v>596</v>
      </c>
      <c r="L8" s="18">
        <v>40684</v>
      </c>
      <c r="M8" s="19">
        <v>141</v>
      </c>
      <c r="N8" s="16" t="s">
        <v>597</v>
      </c>
      <c r="O8" s="16" t="s">
        <v>598</v>
      </c>
      <c r="P8" s="16" t="s">
        <v>599</v>
      </c>
      <c r="Q8" s="16" t="s">
        <v>600</v>
      </c>
      <c r="R8" s="16" t="s">
        <v>601</v>
      </c>
      <c r="T8" s="20">
        <v>21</v>
      </c>
      <c r="U8" s="20">
        <v>5</v>
      </c>
      <c r="V8" s="16">
        <v>2011</v>
      </c>
      <c r="W8" s="16" t="s">
        <v>603</v>
      </c>
      <c r="X8" s="21">
        <v>20</v>
      </c>
      <c r="Y8" s="16" t="s">
        <v>602</v>
      </c>
      <c r="Z8" s="22">
        <v>40692</v>
      </c>
      <c r="AA8" s="16" t="str">
        <f t="shared" si="0"/>
        <v>149</v>
      </c>
      <c r="AB8" s="16">
        <v>4</v>
      </c>
      <c r="AC8" s="16">
        <v>3</v>
      </c>
      <c r="AD8" s="16">
        <v>2</v>
      </c>
      <c r="AE8" s="16" t="s">
        <v>604</v>
      </c>
      <c r="AG8" s="16" t="s">
        <v>593</v>
      </c>
      <c r="AH8" s="16" t="s">
        <v>605</v>
      </c>
      <c r="AJ8" s="16" t="s">
        <v>282</v>
      </c>
      <c r="AK8" s="16">
        <v>91</v>
      </c>
      <c r="AL8" s="16" t="s">
        <v>596</v>
      </c>
      <c r="AM8" s="16" t="s">
        <v>281</v>
      </c>
      <c r="AN8" s="22">
        <v>40739</v>
      </c>
      <c r="AP8" s="16">
        <v>4</v>
      </c>
      <c r="AQ8" s="16">
        <v>4</v>
      </c>
      <c r="AR8" s="16">
        <v>4</v>
      </c>
      <c r="AS8" s="16" t="s">
        <v>604</v>
      </c>
      <c r="AU8" s="16" t="s">
        <v>596</v>
      </c>
      <c r="BT8" s="16">
        <v>6</v>
      </c>
      <c r="BU8" s="18">
        <v>40684</v>
      </c>
      <c r="BV8" s="16">
        <v>118</v>
      </c>
      <c r="BW8" s="16">
        <v>118</v>
      </c>
      <c r="BX8" s="16">
        <v>118</v>
      </c>
      <c r="BY8" s="16">
        <f t="shared" si="1"/>
        <v>118</v>
      </c>
      <c r="BZ8" s="16">
        <v>100.5</v>
      </c>
      <c r="CA8" s="16">
        <v>100</v>
      </c>
      <c r="CB8" s="16">
        <v>100</v>
      </c>
      <c r="CC8" s="16">
        <f t="shared" si="3"/>
        <v>100.16666666666667</v>
      </c>
      <c r="CD8" s="16" t="s">
        <v>593</v>
      </c>
      <c r="CE8" s="16">
        <v>99</v>
      </c>
      <c r="CF8" s="16">
        <v>99</v>
      </c>
      <c r="CG8" s="16">
        <v>99</v>
      </c>
      <c r="CH8" s="16">
        <f t="shared" si="2"/>
        <v>99</v>
      </c>
      <c r="CI8" s="16" t="s">
        <v>593</v>
      </c>
      <c r="CJ8" s="16">
        <v>16.5</v>
      </c>
      <c r="CK8" s="16" t="s">
        <v>593</v>
      </c>
      <c r="CL8" s="16" t="s">
        <v>596</v>
      </c>
      <c r="CM8" s="18"/>
      <c r="CO8" s="18">
        <v>40698</v>
      </c>
      <c r="CQ8" s="21"/>
      <c r="CS8" s="21"/>
      <c r="DD8" s="16">
        <v>18.5</v>
      </c>
      <c r="DF8" s="22">
        <v>40700</v>
      </c>
      <c r="DU8" s="16">
        <v>17.5</v>
      </c>
      <c r="FF8" s="42" t="s">
        <v>1852</v>
      </c>
      <c r="FG8" s="43">
        <v>52111</v>
      </c>
      <c r="FH8" s="44">
        <v>31685.612333333302</v>
      </c>
      <c r="FI8" s="45">
        <v>15.8666060757803</v>
      </c>
      <c r="FJ8" s="45">
        <v>681.14333333333298</v>
      </c>
      <c r="FK8" s="45">
        <v>0.52249719217633595</v>
      </c>
      <c r="FL8" s="44">
        <v>46654.483999999997</v>
      </c>
      <c r="FM8" s="45">
        <v>23.362285428142201</v>
      </c>
      <c r="FN8" s="45">
        <v>637.41999999999996</v>
      </c>
      <c r="FO8" s="45">
        <v>0.525465144829525</v>
      </c>
      <c r="FP8" s="44">
        <v>45193.374000000003</v>
      </c>
      <c r="FQ8" s="45">
        <v>22.630632949424101</v>
      </c>
      <c r="FR8" s="45">
        <v>668.13333333333298</v>
      </c>
      <c r="FS8" s="45">
        <v>0.495112236909585</v>
      </c>
      <c r="FT8" s="44">
        <v>39451.4656666667</v>
      </c>
      <c r="FU8" s="45">
        <v>19.7553658821566</v>
      </c>
      <c r="FV8" s="45">
        <v>657.14</v>
      </c>
      <c r="FW8" s="46">
        <v>0.52029876094290095</v>
      </c>
    </row>
    <row r="9" spans="1:179" s="16" customFormat="1" ht="15">
      <c r="A9" s="16" t="s">
        <v>1116</v>
      </c>
      <c r="B9" s="17" t="s">
        <v>390</v>
      </c>
      <c r="C9" s="16" t="s">
        <v>391</v>
      </c>
      <c r="D9" s="16" t="s">
        <v>392</v>
      </c>
      <c r="E9" s="16" t="s">
        <v>393</v>
      </c>
      <c r="F9" s="16" t="s">
        <v>394</v>
      </c>
      <c r="G9" s="16" t="s">
        <v>395</v>
      </c>
      <c r="H9" s="22">
        <v>40697</v>
      </c>
      <c r="J9" s="16">
        <v>1000</v>
      </c>
      <c r="L9" s="18">
        <v>40697</v>
      </c>
      <c r="M9" s="19">
        <v>154</v>
      </c>
      <c r="N9" s="16" t="s">
        <v>550</v>
      </c>
      <c r="O9" s="16" t="s">
        <v>551</v>
      </c>
      <c r="P9" s="16" t="s">
        <v>552</v>
      </c>
      <c r="Q9" s="16" t="s">
        <v>553</v>
      </c>
      <c r="R9" s="16" t="s">
        <v>553</v>
      </c>
      <c r="T9" s="20">
        <v>3</v>
      </c>
      <c r="U9" s="20">
        <v>6</v>
      </c>
      <c r="V9" s="16">
        <v>2011</v>
      </c>
      <c r="W9" s="16" t="s">
        <v>555</v>
      </c>
      <c r="X9" s="21">
        <v>95</v>
      </c>
      <c r="Y9" s="16" t="s">
        <v>554</v>
      </c>
      <c r="Z9" s="22">
        <v>40707</v>
      </c>
      <c r="AA9" s="16" t="str">
        <f t="shared" si="0"/>
        <v>164</v>
      </c>
      <c r="AB9" s="16">
        <v>4</v>
      </c>
      <c r="AC9" s="16">
        <v>4</v>
      </c>
      <c r="AD9" s="16">
        <v>4</v>
      </c>
      <c r="AE9" s="16" t="s">
        <v>556</v>
      </c>
      <c r="AG9" s="16" t="s">
        <v>557</v>
      </c>
      <c r="AH9" s="16" t="s">
        <v>391</v>
      </c>
      <c r="AI9" s="16" t="s">
        <v>558</v>
      </c>
      <c r="AJ9" s="16" t="s">
        <v>555</v>
      </c>
      <c r="AK9" s="16" t="s">
        <v>559</v>
      </c>
      <c r="AL9" s="16" t="s">
        <v>560</v>
      </c>
      <c r="AM9" s="16" t="s">
        <v>561</v>
      </c>
      <c r="AN9" s="22">
        <v>40756</v>
      </c>
      <c r="AP9" s="16">
        <v>4</v>
      </c>
      <c r="AQ9" s="16">
        <v>0</v>
      </c>
      <c r="AR9" s="16">
        <v>0</v>
      </c>
      <c r="AS9" s="16" t="s">
        <v>562</v>
      </c>
      <c r="AU9" s="16" t="s">
        <v>563</v>
      </c>
      <c r="AW9" s="16" t="s">
        <v>555</v>
      </c>
      <c r="AX9" s="16">
        <v>124</v>
      </c>
      <c r="AY9" s="16" t="s">
        <v>564</v>
      </c>
      <c r="AZ9" s="16" t="s">
        <v>561</v>
      </c>
      <c r="BA9" s="22">
        <v>40770</v>
      </c>
      <c r="BC9" s="16">
        <v>4</v>
      </c>
      <c r="BD9" s="16">
        <v>2</v>
      </c>
      <c r="BE9" s="16">
        <v>1</v>
      </c>
      <c r="BF9" s="16" t="s">
        <v>556</v>
      </c>
      <c r="BH9" s="16" t="s">
        <v>564</v>
      </c>
      <c r="BT9" s="16">
        <v>5</v>
      </c>
      <c r="BU9" s="18">
        <v>40697</v>
      </c>
      <c r="BV9" s="16">
        <v>121.5</v>
      </c>
      <c r="BW9" s="16">
        <v>121.5</v>
      </c>
      <c r="BX9" s="16">
        <v>121.5</v>
      </c>
      <c r="BY9" s="16">
        <f t="shared" si="1"/>
        <v>121.5</v>
      </c>
      <c r="BZ9" s="16">
        <v>87</v>
      </c>
      <c r="CA9" s="16">
        <v>87</v>
      </c>
      <c r="CB9" s="16">
        <v>87</v>
      </c>
      <c r="CC9" s="16">
        <f t="shared" si="3"/>
        <v>87</v>
      </c>
      <c r="CD9" s="16" t="s">
        <v>391</v>
      </c>
      <c r="CE9" s="16">
        <v>86</v>
      </c>
      <c r="CF9" s="16">
        <v>86</v>
      </c>
      <c r="CG9" s="16">
        <v>86</v>
      </c>
      <c r="CH9" s="16">
        <f t="shared" si="2"/>
        <v>86</v>
      </c>
      <c r="CI9" s="16" t="s">
        <v>391</v>
      </c>
      <c r="CK9" s="16" t="s">
        <v>391</v>
      </c>
      <c r="CL9" s="16" t="s">
        <v>657</v>
      </c>
      <c r="CM9" s="18"/>
      <c r="CO9" s="18">
        <v>40725</v>
      </c>
      <c r="CQ9" s="21"/>
      <c r="CS9" s="21"/>
      <c r="DD9" s="16">
        <v>18</v>
      </c>
      <c r="DF9" s="22">
        <v>40741</v>
      </c>
      <c r="DG9" s="16">
        <v>120.5</v>
      </c>
      <c r="DH9" s="16">
        <v>120.5</v>
      </c>
      <c r="DI9" s="16">
        <v>121</v>
      </c>
      <c r="DJ9" s="16">
        <v>120.66670000000001</v>
      </c>
      <c r="DK9" s="16">
        <v>89</v>
      </c>
      <c r="DL9" s="16">
        <v>89</v>
      </c>
      <c r="DM9" s="16">
        <v>89</v>
      </c>
      <c r="DN9" s="16">
        <v>89</v>
      </c>
      <c r="DO9" s="16" t="s">
        <v>391</v>
      </c>
      <c r="DT9" s="16" t="s">
        <v>565</v>
      </c>
      <c r="DU9" s="16">
        <v>17.5</v>
      </c>
      <c r="EB9" s="22">
        <v>40697</v>
      </c>
      <c r="EG9" s="24">
        <v>0.20555555555555557</v>
      </c>
      <c r="EI9" s="24">
        <v>0.21694444444444447</v>
      </c>
      <c r="EJ9" s="24">
        <v>0.21972222222222224</v>
      </c>
      <c r="EK9" s="24">
        <v>0.25138888888888888</v>
      </c>
      <c r="FF9" s="42" t="s">
        <v>1853</v>
      </c>
      <c r="FG9" s="43">
        <v>60311</v>
      </c>
      <c r="FH9" s="44">
        <v>32382.756000000001</v>
      </c>
      <c r="FI9" s="45">
        <v>16.2157015523285</v>
      </c>
      <c r="FJ9" s="45">
        <v>693.77666666666698</v>
      </c>
      <c r="FK9" s="45">
        <v>0.53272031620399096</v>
      </c>
      <c r="FL9" s="44">
        <v>53533.970333333302</v>
      </c>
      <c r="FM9" s="45">
        <v>26.807195960607601</v>
      </c>
      <c r="FN9" s="45">
        <v>676.06333333333305</v>
      </c>
      <c r="FO9" s="45">
        <v>0.47915188311475898</v>
      </c>
      <c r="FP9" s="44">
        <v>47334.692999999999</v>
      </c>
      <c r="FQ9" s="45">
        <v>23.702900851276901</v>
      </c>
      <c r="FR9" s="45">
        <v>676.06333333333305</v>
      </c>
      <c r="FS9" s="45">
        <v>0.45882808215228699</v>
      </c>
      <c r="FT9" s="44">
        <v>26092.250333333301</v>
      </c>
      <c r="FU9" s="45">
        <v>13.065723752295099</v>
      </c>
      <c r="FV9" s="45">
        <v>680.77</v>
      </c>
      <c r="FW9" s="46">
        <v>0.56484882364588296</v>
      </c>
    </row>
    <row r="10" spans="1:179" s="16" customFormat="1" ht="15">
      <c r="A10" s="16" t="s">
        <v>1715</v>
      </c>
      <c r="B10" s="16" t="s">
        <v>1706</v>
      </c>
      <c r="C10" s="16" t="s">
        <v>649</v>
      </c>
      <c r="D10" s="16" t="s">
        <v>402</v>
      </c>
      <c r="E10" s="16" t="s">
        <v>661</v>
      </c>
      <c r="F10" s="16" t="s">
        <v>1707</v>
      </c>
      <c r="G10" s="16" t="s">
        <v>657</v>
      </c>
      <c r="L10" s="18">
        <v>40681</v>
      </c>
      <c r="M10" s="19">
        <v>138</v>
      </c>
      <c r="N10" s="16" t="s">
        <v>1042</v>
      </c>
      <c r="O10" s="16" t="s">
        <v>653</v>
      </c>
      <c r="P10" s="16" t="s">
        <v>1611</v>
      </c>
      <c r="Q10" s="16" t="s">
        <v>665</v>
      </c>
      <c r="R10" s="16" t="s">
        <v>1611</v>
      </c>
      <c r="T10" s="20">
        <v>18</v>
      </c>
      <c r="U10" s="20">
        <v>5</v>
      </c>
      <c r="V10" s="16">
        <v>2011</v>
      </c>
      <c r="X10" s="21"/>
      <c r="BU10" s="18">
        <v>40681</v>
      </c>
      <c r="BV10" s="16">
        <v>120.5</v>
      </c>
      <c r="BW10" s="16">
        <v>120.5</v>
      </c>
      <c r="BX10" s="16">
        <v>120.5</v>
      </c>
      <c r="BY10" s="16">
        <f t="shared" si="1"/>
        <v>120.5</v>
      </c>
      <c r="BZ10" s="16">
        <v>86</v>
      </c>
      <c r="CA10" s="16">
        <v>86</v>
      </c>
      <c r="CB10" s="16">
        <v>86</v>
      </c>
      <c r="CC10" s="16">
        <f t="shared" si="3"/>
        <v>86</v>
      </c>
      <c r="CD10" s="16" t="s">
        <v>649</v>
      </c>
      <c r="CE10" s="16">
        <v>87</v>
      </c>
      <c r="CF10" s="16">
        <v>87.5</v>
      </c>
      <c r="CG10" s="16">
        <v>87</v>
      </c>
      <c r="CH10" s="16">
        <f t="shared" si="2"/>
        <v>87.166666666666671</v>
      </c>
      <c r="CI10" s="16" t="s">
        <v>649</v>
      </c>
      <c r="CJ10" s="16">
        <v>19.5</v>
      </c>
      <c r="CK10" s="16" t="s">
        <v>649</v>
      </c>
      <c r="CL10" s="16" t="s">
        <v>657</v>
      </c>
      <c r="CM10" s="18"/>
      <c r="CO10" s="18"/>
      <c r="CQ10" s="21"/>
      <c r="CS10" s="21"/>
      <c r="FF10" s="42" t="s">
        <v>1706</v>
      </c>
      <c r="FG10" s="43">
        <v>51811</v>
      </c>
      <c r="FH10" s="44">
        <v>27705.955666666701</v>
      </c>
      <c r="FI10" s="45">
        <v>13.873788516107499</v>
      </c>
      <c r="FJ10" s="45">
        <v>653.15</v>
      </c>
      <c r="FK10" s="45">
        <v>0.56106063466829004</v>
      </c>
      <c r="FL10" s="44">
        <v>52531.033333333296</v>
      </c>
      <c r="FM10" s="45">
        <v>26.3049741278585</v>
      </c>
      <c r="FN10" s="45">
        <v>599.1</v>
      </c>
      <c r="FO10" s="45">
        <v>0.48964718339831997</v>
      </c>
      <c r="FP10" s="44">
        <v>62508.877333333301</v>
      </c>
      <c r="FQ10" s="45">
        <v>31.3013907527959</v>
      </c>
      <c r="FR10" s="45">
        <v>614.78</v>
      </c>
      <c r="FS10" s="45">
        <v>0.44919316025493</v>
      </c>
      <c r="FT10" s="44">
        <v>46307.436333333302</v>
      </c>
      <c r="FU10" s="45">
        <v>23.188500918043701</v>
      </c>
      <c r="FV10" s="45">
        <v>669.71333333333303</v>
      </c>
      <c r="FW10" s="46">
        <v>0.49652097909360399</v>
      </c>
    </row>
    <row r="11" spans="1:179" s="16" customFormat="1" ht="15">
      <c r="A11" s="16" t="s">
        <v>144</v>
      </c>
      <c r="B11" s="16" t="s">
        <v>734</v>
      </c>
      <c r="C11" s="16" t="s">
        <v>735</v>
      </c>
      <c r="D11" s="16" t="s">
        <v>783</v>
      </c>
      <c r="E11" s="16" t="s">
        <v>736</v>
      </c>
      <c r="F11" s="16" t="s">
        <v>737</v>
      </c>
      <c r="G11" s="16" t="s">
        <v>947</v>
      </c>
      <c r="L11" s="18">
        <v>40688</v>
      </c>
      <c r="M11" s="19">
        <v>145</v>
      </c>
      <c r="N11" s="16" t="s">
        <v>738</v>
      </c>
      <c r="O11" s="16" t="s">
        <v>949</v>
      </c>
      <c r="P11" s="16" t="s">
        <v>949</v>
      </c>
      <c r="Q11" s="16" t="s">
        <v>607</v>
      </c>
      <c r="R11" s="16" t="s">
        <v>607</v>
      </c>
      <c r="T11" s="20">
        <v>25</v>
      </c>
      <c r="U11" s="20">
        <v>5</v>
      </c>
      <c r="V11" s="16">
        <v>2011</v>
      </c>
      <c r="W11" s="16" t="s">
        <v>739</v>
      </c>
      <c r="X11" s="21">
        <v>12</v>
      </c>
      <c r="Y11" s="16" t="s">
        <v>788</v>
      </c>
      <c r="Z11" s="22">
        <v>40691</v>
      </c>
      <c r="AA11" s="16" t="str">
        <f>TEXT(DATEVALUE(TEXT(Z11,"m/d/yyyy"))-DATEVALUE("1/1/2011")+1,"000")</f>
        <v>148</v>
      </c>
      <c r="AB11" s="16">
        <v>5</v>
      </c>
      <c r="AC11" s="16">
        <v>5</v>
      </c>
      <c r="AD11" s="16">
        <v>5</v>
      </c>
      <c r="AE11" s="16" t="s">
        <v>609</v>
      </c>
      <c r="AG11" s="16" t="s">
        <v>782</v>
      </c>
      <c r="AH11" s="16" t="s">
        <v>782</v>
      </c>
      <c r="AI11" s="16" t="s">
        <v>740</v>
      </c>
      <c r="AJ11" s="16" t="s">
        <v>739</v>
      </c>
      <c r="AK11" s="16">
        <v>12</v>
      </c>
      <c r="AL11" s="16" t="s">
        <v>791</v>
      </c>
      <c r="AM11" s="16" t="s">
        <v>456</v>
      </c>
      <c r="AN11" s="22">
        <v>40740</v>
      </c>
      <c r="AP11" s="16">
        <v>5</v>
      </c>
      <c r="AQ11" s="16">
        <v>5</v>
      </c>
      <c r="AR11" s="16">
        <v>5</v>
      </c>
      <c r="AS11" s="16" t="s">
        <v>609</v>
      </c>
      <c r="AU11" s="16" t="s">
        <v>618</v>
      </c>
      <c r="BT11" s="16">
        <v>10</v>
      </c>
      <c r="BU11" s="18">
        <v>40688</v>
      </c>
      <c r="BV11" s="16">
        <v>118</v>
      </c>
      <c r="BW11" s="16">
        <v>118</v>
      </c>
      <c r="BX11" s="16">
        <v>118</v>
      </c>
      <c r="BY11" s="16">
        <f t="shared" si="1"/>
        <v>118</v>
      </c>
      <c r="BZ11" s="16">
        <v>87.5</v>
      </c>
      <c r="CA11" s="16">
        <v>88</v>
      </c>
      <c r="CB11" s="16">
        <v>88</v>
      </c>
      <c r="CC11" s="16">
        <f t="shared" si="3"/>
        <v>87.833333333333329</v>
      </c>
      <c r="CD11" s="16" t="s">
        <v>782</v>
      </c>
      <c r="CE11" s="16">
        <v>85</v>
      </c>
      <c r="CF11" s="16">
        <v>85</v>
      </c>
      <c r="CG11" s="16">
        <v>85</v>
      </c>
      <c r="CH11" s="16">
        <f t="shared" si="2"/>
        <v>85</v>
      </c>
      <c r="CI11" s="16" t="s">
        <v>782</v>
      </c>
      <c r="CJ11" s="16">
        <v>16.5</v>
      </c>
      <c r="CK11" s="16" t="s">
        <v>782</v>
      </c>
      <c r="CL11" s="16" t="s">
        <v>741</v>
      </c>
      <c r="CM11" s="18"/>
      <c r="CO11" s="18"/>
      <c r="CQ11" s="21"/>
      <c r="CS11" s="21"/>
      <c r="FF11" s="42" t="s">
        <v>681</v>
      </c>
      <c r="FG11" s="43">
        <v>52511</v>
      </c>
      <c r="FH11" s="44">
        <v>33793.920666666701</v>
      </c>
      <c r="FI11" s="45">
        <v>16.922343849107001</v>
      </c>
      <c r="FJ11" s="45">
        <v>687.8</v>
      </c>
      <c r="FK11" s="45">
        <v>0.52266666826533703</v>
      </c>
      <c r="FL11" s="44">
        <v>51314.529333333303</v>
      </c>
      <c r="FM11" s="45">
        <v>25.695808379235501</v>
      </c>
      <c r="FN11" s="45">
        <v>652.05999999999995</v>
      </c>
      <c r="FO11" s="45">
        <v>0.49093985302708498</v>
      </c>
      <c r="FP11" s="44">
        <v>47923.125333333301</v>
      </c>
      <c r="FQ11" s="45">
        <v>23.997559005174399</v>
      </c>
      <c r="FR11" s="45">
        <v>667.02</v>
      </c>
      <c r="FS11" s="45">
        <v>0.46895104083364703</v>
      </c>
      <c r="FT11" s="44">
        <v>34533.966</v>
      </c>
      <c r="FU11" s="45">
        <v>17.292922383575402</v>
      </c>
      <c r="FV11" s="45">
        <v>687.42666666666696</v>
      </c>
      <c r="FW11" s="46">
        <v>0.57269992292557304</v>
      </c>
    </row>
    <row r="12" spans="1:179" s="16" customFormat="1" ht="15">
      <c r="A12" s="16" t="s">
        <v>144</v>
      </c>
      <c r="B12" s="16" t="s">
        <v>566</v>
      </c>
      <c r="C12" s="16" t="s">
        <v>391</v>
      </c>
      <c r="D12" s="16" t="s">
        <v>392</v>
      </c>
      <c r="E12" s="16" t="s">
        <v>567</v>
      </c>
      <c r="F12" s="16" t="s">
        <v>394</v>
      </c>
      <c r="G12" s="16" t="s">
        <v>568</v>
      </c>
      <c r="L12" s="18">
        <v>40708</v>
      </c>
      <c r="M12" s="19">
        <v>165</v>
      </c>
      <c r="N12" s="16" t="s">
        <v>569</v>
      </c>
      <c r="O12" s="16" t="s">
        <v>552</v>
      </c>
      <c r="P12" s="16" t="s">
        <v>570</v>
      </c>
      <c r="Q12" s="16" t="s">
        <v>570</v>
      </c>
      <c r="R12" s="16" t="s">
        <v>571</v>
      </c>
      <c r="T12" s="20">
        <v>14</v>
      </c>
      <c r="U12" s="20">
        <v>6</v>
      </c>
      <c r="V12" s="16">
        <v>2011</v>
      </c>
      <c r="W12" s="16" t="s">
        <v>555</v>
      </c>
      <c r="X12" s="21">
        <v>52</v>
      </c>
      <c r="Y12" s="16" t="s">
        <v>554</v>
      </c>
      <c r="Z12" s="22">
        <v>40773</v>
      </c>
      <c r="AA12" s="16" t="str">
        <f>TEXT(DATEVALUE(TEXT(Z12,"m/d/yyyy"))-DATEVALUE("1/1/2011")+1,"000")</f>
        <v>230</v>
      </c>
      <c r="AB12" s="16">
        <v>4</v>
      </c>
      <c r="AC12" s="16">
        <v>3</v>
      </c>
      <c r="AD12" s="16">
        <v>3</v>
      </c>
      <c r="AE12" s="16" t="s">
        <v>556</v>
      </c>
      <c r="AG12" s="16" t="s">
        <v>564</v>
      </c>
      <c r="BT12" s="16">
        <v>3</v>
      </c>
      <c r="BU12" s="18">
        <v>40708</v>
      </c>
      <c r="BV12" s="16">
        <v>119</v>
      </c>
      <c r="BW12" s="16">
        <v>119</v>
      </c>
      <c r="BX12" s="16">
        <v>119</v>
      </c>
      <c r="BY12" s="16">
        <f t="shared" si="1"/>
        <v>119</v>
      </c>
      <c r="BZ12" s="16">
        <v>84</v>
      </c>
      <c r="CA12" s="16">
        <v>84</v>
      </c>
      <c r="CB12" s="16">
        <v>84</v>
      </c>
      <c r="CC12" s="16">
        <f t="shared" si="3"/>
        <v>84</v>
      </c>
      <c r="CD12" s="16" t="s">
        <v>391</v>
      </c>
      <c r="CE12" s="16">
        <v>85</v>
      </c>
      <c r="CF12" s="16">
        <v>85</v>
      </c>
      <c r="CG12" s="16">
        <v>85</v>
      </c>
      <c r="CH12" s="16">
        <f t="shared" si="2"/>
        <v>85</v>
      </c>
      <c r="CI12" s="16" t="s">
        <v>391</v>
      </c>
      <c r="CJ12" s="16">
        <v>17</v>
      </c>
      <c r="CK12" s="16" t="s">
        <v>391</v>
      </c>
      <c r="CL12" s="16" t="s">
        <v>564</v>
      </c>
      <c r="CM12" s="18"/>
      <c r="CO12" s="18">
        <v>40725</v>
      </c>
      <c r="CQ12" s="21"/>
      <c r="CS12" s="21"/>
      <c r="DD12" s="16">
        <v>15.5</v>
      </c>
      <c r="DF12" s="22">
        <v>40763</v>
      </c>
      <c r="DG12" s="16">
        <v>119</v>
      </c>
      <c r="DH12" s="16">
        <v>118</v>
      </c>
      <c r="DI12" s="16">
        <v>118</v>
      </c>
      <c r="DJ12" s="16">
        <v>118.333</v>
      </c>
      <c r="DK12" s="16">
        <v>84</v>
      </c>
      <c r="DL12" s="16">
        <v>84</v>
      </c>
      <c r="DM12" s="16">
        <v>84</v>
      </c>
      <c r="DN12" s="16">
        <v>84</v>
      </c>
      <c r="DO12" s="16" t="s">
        <v>391</v>
      </c>
      <c r="DP12" s="16">
        <v>86</v>
      </c>
      <c r="DQ12" s="16">
        <v>86</v>
      </c>
      <c r="DR12" s="16">
        <v>86</v>
      </c>
      <c r="DS12" s="16">
        <v>86</v>
      </c>
      <c r="DT12" s="16" t="s">
        <v>391</v>
      </c>
      <c r="DU12" s="16">
        <v>15.5</v>
      </c>
      <c r="EG12" s="24"/>
      <c r="EI12" s="24"/>
      <c r="EJ12" s="24"/>
      <c r="EK12" s="24"/>
      <c r="FF12" s="42" t="s">
        <v>1854</v>
      </c>
      <c r="FG12" s="43">
        <v>61411</v>
      </c>
      <c r="FH12" s="44">
        <v>36599.273000000001</v>
      </c>
      <c r="FI12" s="45">
        <v>18.3271271907862</v>
      </c>
      <c r="FJ12" s="45">
        <v>652.36</v>
      </c>
      <c r="FK12" s="45">
        <v>0.53887572293675301</v>
      </c>
      <c r="FL12" s="44">
        <v>57504.670333333299</v>
      </c>
      <c r="FM12" s="45">
        <v>28.795528459355701</v>
      </c>
      <c r="FN12" s="45">
        <v>640.72</v>
      </c>
      <c r="FO12" s="45">
        <v>0.46552345262156097</v>
      </c>
      <c r="FP12" s="44">
        <v>53177.485666666696</v>
      </c>
      <c r="FQ12" s="45">
        <v>26.628685862126499</v>
      </c>
      <c r="FR12" s="45">
        <v>641.68333333333305</v>
      </c>
      <c r="FS12" s="45">
        <v>0.45957281011904999</v>
      </c>
      <c r="FT12" s="44">
        <v>35743.659666666703</v>
      </c>
      <c r="FU12" s="45">
        <v>17.898677850108498</v>
      </c>
      <c r="FV12" s="45">
        <v>675.69</v>
      </c>
      <c r="FW12" s="46">
        <v>0.52577360452426403</v>
      </c>
    </row>
    <row r="13" spans="1:179" s="16" customFormat="1" ht="15">
      <c r="A13" s="16" t="s">
        <v>144</v>
      </c>
      <c r="B13" s="16" t="s">
        <v>462</v>
      </c>
      <c r="C13" s="16" t="s">
        <v>593</v>
      </c>
      <c r="D13" s="16" t="s">
        <v>594</v>
      </c>
      <c r="E13" s="16" t="s">
        <v>463</v>
      </c>
      <c r="F13" s="16" t="s">
        <v>595</v>
      </c>
      <c r="G13" s="16" t="s">
        <v>464</v>
      </c>
      <c r="L13" s="18">
        <v>40684</v>
      </c>
      <c r="M13" s="19">
        <v>141</v>
      </c>
      <c r="N13" s="16" t="s">
        <v>465</v>
      </c>
      <c r="O13" s="16" t="s">
        <v>466</v>
      </c>
      <c r="P13" s="16" t="s">
        <v>598</v>
      </c>
      <c r="Q13" s="16" t="s">
        <v>467</v>
      </c>
      <c r="R13" s="16" t="s">
        <v>466</v>
      </c>
      <c r="T13" s="20">
        <v>21</v>
      </c>
      <c r="U13" s="20">
        <v>5</v>
      </c>
      <c r="V13" s="16">
        <v>2011</v>
      </c>
      <c r="W13" s="16" t="s">
        <v>624</v>
      </c>
      <c r="X13" s="21">
        <v>31</v>
      </c>
      <c r="Y13" s="16" t="s">
        <v>602</v>
      </c>
      <c r="Z13" s="22">
        <v>40696</v>
      </c>
      <c r="AA13" s="16" t="str">
        <f>TEXT(DATEVALUE(TEXT(Z13,"m/d/yyyy"))-DATEVALUE("1/1/2011")+1,"000")</f>
        <v>153</v>
      </c>
      <c r="AB13" s="16">
        <v>5</v>
      </c>
      <c r="AC13" s="16">
        <v>4</v>
      </c>
      <c r="AD13" s="16">
        <v>4</v>
      </c>
      <c r="AE13" s="16" t="s">
        <v>604</v>
      </c>
      <c r="AG13" s="16" t="s">
        <v>593</v>
      </c>
      <c r="AH13" s="16" t="s">
        <v>593</v>
      </c>
      <c r="AJ13" s="16" t="s">
        <v>624</v>
      </c>
      <c r="AK13" s="16">
        <v>70</v>
      </c>
      <c r="AL13" s="16" t="s">
        <v>596</v>
      </c>
      <c r="AM13" s="16" t="s">
        <v>281</v>
      </c>
      <c r="AN13" s="22">
        <v>40743</v>
      </c>
      <c r="AP13" s="16">
        <v>5</v>
      </c>
      <c r="AQ13" s="16">
        <v>5</v>
      </c>
      <c r="AR13" s="16">
        <v>5</v>
      </c>
      <c r="AS13" s="16" t="s">
        <v>604</v>
      </c>
      <c r="AU13" s="16" t="s">
        <v>596</v>
      </c>
      <c r="BT13" s="16">
        <v>9</v>
      </c>
      <c r="BU13" s="18">
        <v>40684</v>
      </c>
      <c r="BV13" s="16">
        <v>114</v>
      </c>
      <c r="BW13" s="16">
        <v>114.5</v>
      </c>
      <c r="BX13" s="16">
        <v>114.5</v>
      </c>
      <c r="BY13" s="16">
        <f t="shared" si="1"/>
        <v>114.33333333333333</v>
      </c>
      <c r="BZ13" s="16">
        <v>81</v>
      </c>
      <c r="CA13" s="16">
        <v>81</v>
      </c>
      <c r="CB13" s="16">
        <v>81</v>
      </c>
      <c r="CC13" s="16">
        <f t="shared" si="3"/>
        <v>81</v>
      </c>
      <c r="CD13" s="16" t="s">
        <v>605</v>
      </c>
      <c r="CE13" s="16">
        <v>86.5</v>
      </c>
      <c r="CF13" s="16">
        <v>86.5</v>
      </c>
      <c r="CG13" s="16">
        <v>86.5</v>
      </c>
      <c r="CH13" s="16">
        <f t="shared" si="2"/>
        <v>86.5</v>
      </c>
      <c r="CI13" s="16" t="s">
        <v>593</v>
      </c>
      <c r="CJ13" s="16">
        <v>16</v>
      </c>
      <c r="CK13" s="16" t="s">
        <v>593</v>
      </c>
      <c r="CL13" s="16" t="s">
        <v>596</v>
      </c>
      <c r="CM13" s="18"/>
      <c r="CO13" s="18">
        <v>40739</v>
      </c>
      <c r="CP13" s="16">
        <v>114</v>
      </c>
      <c r="CQ13" s="21">
        <v>114</v>
      </c>
      <c r="CR13" s="16">
        <v>114</v>
      </c>
      <c r="CS13" s="21">
        <v>114</v>
      </c>
      <c r="CT13" s="16">
        <v>80</v>
      </c>
      <c r="CU13" s="16">
        <v>80</v>
      </c>
      <c r="CV13" s="16">
        <v>80</v>
      </c>
      <c r="CW13" s="16">
        <v>80</v>
      </c>
      <c r="CX13" s="16" t="s">
        <v>605</v>
      </c>
      <c r="CY13" s="16">
        <v>86</v>
      </c>
      <c r="CZ13" s="16">
        <v>86</v>
      </c>
      <c r="DA13" s="16">
        <v>86</v>
      </c>
      <c r="DB13" s="16">
        <v>86</v>
      </c>
      <c r="DC13" s="16" t="s">
        <v>593</v>
      </c>
      <c r="DD13" s="16">
        <v>16</v>
      </c>
      <c r="FF13" s="42" t="s">
        <v>1855</v>
      </c>
      <c r="FG13" s="43">
        <v>52111</v>
      </c>
      <c r="FH13" s="44">
        <v>34598.457333333303</v>
      </c>
      <c r="FI13" s="45">
        <v>17.3252164914038</v>
      </c>
      <c r="FJ13" s="45">
        <v>671.78333333333296</v>
      </c>
      <c r="FK13" s="45">
        <v>0.53302273038868597</v>
      </c>
      <c r="FL13" s="44">
        <v>57314.084999999999</v>
      </c>
      <c r="FM13" s="45">
        <v>28.700092638958399</v>
      </c>
      <c r="FN13" s="45">
        <v>638.1</v>
      </c>
      <c r="FO13" s="45">
        <v>0.46723120816914798</v>
      </c>
      <c r="FP13" s="44">
        <v>40310.782666666702</v>
      </c>
      <c r="FQ13" s="45">
        <v>20.185669838090501</v>
      </c>
      <c r="FR13" s="45">
        <v>641.68333333333305</v>
      </c>
      <c r="FS13" s="45">
        <v>0.46491181428429901</v>
      </c>
      <c r="FT13" s="44">
        <v>51124.488333333298</v>
      </c>
      <c r="FU13" s="45">
        <v>25.6006451343682</v>
      </c>
      <c r="FV13" s="45">
        <v>615.69333333333304</v>
      </c>
      <c r="FW13" s="46">
        <v>0.47383501806140799</v>
      </c>
    </row>
    <row r="14" spans="1:179" s="16" customFormat="1" ht="15">
      <c r="A14" s="16" t="s">
        <v>144</v>
      </c>
      <c r="B14" s="17" t="s">
        <v>243</v>
      </c>
      <c r="C14" s="16" t="s">
        <v>277</v>
      </c>
      <c r="D14" s="16" t="s">
        <v>1394</v>
      </c>
      <c r="E14" s="16" t="s">
        <v>244</v>
      </c>
      <c r="F14" s="16" t="s">
        <v>238</v>
      </c>
      <c r="G14" s="16" t="s">
        <v>267</v>
      </c>
      <c r="L14" s="27">
        <v>40696</v>
      </c>
      <c r="M14" s="19">
        <v>153</v>
      </c>
      <c r="N14" s="16" t="s">
        <v>186</v>
      </c>
      <c r="O14" s="16" t="s">
        <v>269</v>
      </c>
      <c r="P14" s="16" t="s">
        <v>331</v>
      </c>
      <c r="Q14" s="16" t="s">
        <v>271</v>
      </c>
      <c r="R14" s="16" t="s">
        <v>271</v>
      </c>
      <c r="T14" s="20">
        <v>2</v>
      </c>
      <c r="U14" s="20">
        <v>6</v>
      </c>
      <c r="V14" s="16">
        <v>2011</v>
      </c>
      <c r="W14" s="16" t="s">
        <v>246</v>
      </c>
      <c r="X14" s="21">
        <v>14</v>
      </c>
      <c r="Y14" s="16" t="s">
        <v>273</v>
      </c>
      <c r="Z14" s="22">
        <v>40737</v>
      </c>
      <c r="AA14" s="16" t="str">
        <f>TEXT(DATEVALUE(TEXT(Z14,"m/d/yyyy"))-DATEVALUE("1/1/2011")+1,"000")</f>
        <v>194</v>
      </c>
      <c r="AB14" s="16">
        <v>4</v>
      </c>
      <c r="AC14" s="16">
        <v>4</v>
      </c>
      <c r="AD14" s="16">
        <v>4</v>
      </c>
      <c r="AE14" s="16" t="s">
        <v>324</v>
      </c>
      <c r="AG14" s="16" t="s">
        <v>276</v>
      </c>
      <c r="BT14" s="16">
        <v>4</v>
      </c>
      <c r="BU14" s="18">
        <v>40696</v>
      </c>
      <c r="BV14" s="16">
        <v>116</v>
      </c>
      <c r="BW14" s="16">
        <v>116</v>
      </c>
      <c r="BX14" s="16">
        <v>116</v>
      </c>
      <c r="BY14" s="16">
        <f t="shared" si="1"/>
        <v>116</v>
      </c>
      <c r="BZ14" s="16">
        <v>86.5</v>
      </c>
      <c r="CA14" s="16">
        <v>86.5</v>
      </c>
      <c r="CB14" s="16">
        <v>86.5</v>
      </c>
      <c r="CC14" s="16">
        <f t="shared" si="3"/>
        <v>86.5</v>
      </c>
      <c r="CD14" s="16" t="s">
        <v>277</v>
      </c>
      <c r="CE14" s="16">
        <v>86</v>
      </c>
      <c r="CF14" s="16">
        <v>86</v>
      </c>
      <c r="CG14" s="16">
        <v>86</v>
      </c>
      <c r="CH14" s="16">
        <f t="shared" si="2"/>
        <v>86</v>
      </c>
      <c r="CI14" s="16" t="s">
        <v>277</v>
      </c>
      <c r="CJ14" s="16">
        <v>16.25</v>
      </c>
      <c r="CK14" s="16" t="s">
        <v>277</v>
      </c>
      <c r="CL14" s="16" t="s">
        <v>276</v>
      </c>
      <c r="CM14" s="18"/>
      <c r="CO14" s="18">
        <v>40709</v>
      </c>
      <c r="CQ14" s="21"/>
      <c r="CS14" s="21"/>
      <c r="DD14" s="16">
        <v>15</v>
      </c>
      <c r="DF14" s="22">
        <v>40732</v>
      </c>
      <c r="DG14" s="16">
        <v>117</v>
      </c>
      <c r="DH14" s="16">
        <v>117</v>
      </c>
      <c r="DI14" s="16">
        <v>117</v>
      </c>
      <c r="DJ14" s="16">
        <v>117</v>
      </c>
      <c r="DO14" s="16" t="s">
        <v>267</v>
      </c>
      <c r="DP14" s="16">
        <v>87.5</v>
      </c>
      <c r="DQ14" s="16">
        <v>87.5</v>
      </c>
      <c r="DR14" s="16">
        <v>87.5</v>
      </c>
      <c r="DS14" s="16">
        <v>87.5</v>
      </c>
      <c r="DT14" s="16" t="s">
        <v>97</v>
      </c>
      <c r="DU14" s="16">
        <v>15.75</v>
      </c>
      <c r="FF14" s="42" t="s">
        <v>1856</v>
      </c>
      <c r="FG14" s="43">
        <v>60211</v>
      </c>
      <c r="FH14" s="44">
        <v>21756.357</v>
      </c>
      <c r="FI14" s="45">
        <v>10.8945202804206</v>
      </c>
      <c r="FJ14" s="45">
        <v>672.09666666666703</v>
      </c>
      <c r="FK14" s="45">
        <v>0.565322825943539</v>
      </c>
      <c r="FL14" s="44">
        <v>45554.017666666703</v>
      </c>
      <c r="FM14" s="45">
        <v>22.8112256718411</v>
      </c>
      <c r="FN14" s="45">
        <v>661.05</v>
      </c>
      <c r="FO14" s="45">
        <v>0.523159989151875</v>
      </c>
      <c r="FP14" s="44">
        <v>40510.42</v>
      </c>
      <c r="FQ14" s="45">
        <v>20.285638457686499</v>
      </c>
      <c r="FR14" s="45">
        <v>635.75333333333299</v>
      </c>
      <c r="FS14" s="45">
        <v>0.52205672385031798</v>
      </c>
      <c r="FT14" s="44">
        <v>36810.271000000001</v>
      </c>
      <c r="FU14" s="45">
        <v>18.432784677015501</v>
      </c>
      <c r="FV14" s="45">
        <v>651.42666666666696</v>
      </c>
      <c r="FW14" s="46">
        <v>0.56267175953065596</v>
      </c>
    </row>
    <row r="15" spans="1:179" s="16" customFormat="1" ht="15">
      <c r="A15" s="16" t="s">
        <v>144</v>
      </c>
      <c r="B15" s="17" t="s">
        <v>247</v>
      </c>
      <c r="C15" s="16" t="s">
        <v>277</v>
      </c>
      <c r="D15" s="16" t="s">
        <v>328</v>
      </c>
      <c r="E15" s="16" t="s">
        <v>248</v>
      </c>
      <c r="F15" s="16" t="s">
        <v>238</v>
      </c>
      <c r="G15" s="16" t="s">
        <v>276</v>
      </c>
      <c r="L15" s="18">
        <v>40696</v>
      </c>
      <c r="M15" s="19">
        <v>153</v>
      </c>
      <c r="N15" s="16" t="s">
        <v>249</v>
      </c>
      <c r="O15" s="16" t="s">
        <v>269</v>
      </c>
      <c r="P15" s="16" t="s">
        <v>269</v>
      </c>
      <c r="Q15" s="16" t="s">
        <v>272</v>
      </c>
      <c r="R15" s="16" t="s">
        <v>271</v>
      </c>
      <c r="T15" s="20">
        <v>2</v>
      </c>
      <c r="U15" s="20">
        <v>6</v>
      </c>
      <c r="V15" s="16">
        <v>2011</v>
      </c>
      <c r="X15" s="21"/>
      <c r="BU15" s="18">
        <v>40696</v>
      </c>
      <c r="BV15" s="16">
        <v>117.7</v>
      </c>
      <c r="BW15" s="16">
        <v>117</v>
      </c>
      <c r="BX15" s="16">
        <v>117</v>
      </c>
      <c r="BY15" s="16">
        <f t="shared" si="1"/>
        <v>117.23333333333333</v>
      </c>
      <c r="BZ15" s="16">
        <v>86</v>
      </c>
      <c r="CA15" s="16">
        <v>86</v>
      </c>
      <c r="CB15" s="16">
        <v>86</v>
      </c>
      <c r="CC15" s="16">
        <f t="shared" si="3"/>
        <v>86</v>
      </c>
      <c r="CD15" s="16" t="s">
        <v>277</v>
      </c>
      <c r="CE15" s="16">
        <v>87</v>
      </c>
      <c r="CF15" s="16">
        <v>87</v>
      </c>
      <c r="CG15" s="16">
        <v>87</v>
      </c>
      <c r="CH15" s="16">
        <f t="shared" si="2"/>
        <v>87</v>
      </c>
      <c r="CI15" s="16" t="s">
        <v>277</v>
      </c>
      <c r="CJ15" s="16">
        <v>18</v>
      </c>
      <c r="CK15" s="16" t="s">
        <v>277</v>
      </c>
      <c r="CL15" s="16" t="s">
        <v>276</v>
      </c>
      <c r="CM15" s="18"/>
      <c r="CO15" s="18">
        <v>40709</v>
      </c>
      <c r="CQ15" s="21"/>
      <c r="CS15" s="21"/>
      <c r="DD15" s="16">
        <f>21.75-4.5</f>
        <v>17.25</v>
      </c>
      <c r="FF15" s="42" t="s">
        <v>1857</v>
      </c>
      <c r="FG15" s="43">
        <v>60211</v>
      </c>
      <c r="FH15" s="44">
        <v>29298.567666666699</v>
      </c>
      <c r="FI15" s="45">
        <v>14.6712907694876</v>
      </c>
      <c r="FJ15" s="45">
        <v>693.40333333333297</v>
      </c>
      <c r="FK15" s="45">
        <v>0.57164319381734197</v>
      </c>
      <c r="FL15" s="44">
        <v>51789.892999999996</v>
      </c>
      <c r="FM15" s="45">
        <v>25.933847270906401</v>
      </c>
      <c r="FN15" s="45">
        <v>613.84333333333302</v>
      </c>
      <c r="FO15" s="45">
        <v>0.51941312931841199</v>
      </c>
      <c r="FP15" s="44">
        <v>56960.000666666703</v>
      </c>
      <c r="FQ15" s="45">
        <v>28.5227845100985</v>
      </c>
      <c r="FR15" s="45">
        <v>625.76333333333298</v>
      </c>
      <c r="FS15" s="45">
        <v>0.45044563571256802</v>
      </c>
      <c r="FT15" s="44">
        <v>46158.738333333298</v>
      </c>
      <c r="FU15" s="45">
        <v>23.114040227007202</v>
      </c>
      <c r="FV15" s="45">
        <v>614.70333333333303</v>
      </c>
      <c r="FW15" s="46">
        <v>0.52776195907603396</v>
      </c>
    </row>
    <row r="16" spans="1:179" s="16" customFormat="1" ht="15">
      <c r="A16" s="16" t="s">
        <v>144</v>
      </c>
      <c r="B16" s="23" t="s">
        <v>1479</v>
      </c>
      <c r="C16" s="16" t="s">
        <v>1480</v>
      </c>
      <c r="D16" s="16" t="s">
        <v>264</v>
      </c>
      <c r="E16" s="16" t="s">
        <v>1481</v>
      </c>
      <c r="F16" s="16" t="s">
        <v>1482</v>
      </c>
      <c r="G16" s="16" t="s">
        <v>276</v>
      </c>
      <c r="L16" s="18">
        <v>40710</v>
      </c>
      <c r="M16" s="19">
        <v>167</v>
      </c>
      <c r="N16" s="16" t="s">
        <v>177</v>
      </c>
      <c r="O16" s="16" t="s">
        <v>102</v>
      </c>
      <c r="P16" s="16" t="s">
        <v>269</v>
      </c>
      <c r="Q16" s="16" t="s">
        <v>269</v>
      </c>
      <c r="R16" s="16" t="s">
        <v>103</v>
      </c>
      <c r="T16" s="20">
        <v>16</v>
      </c>
      <c r="U16" s="20">
        <v>6</v>
      </c>
      <c r="V16" s="16">
        <v>2011</v>
      </c>
      <c r="W16" s="16" t="s">
        <v>1484</v>
      </c>
      <c r="X16" s="21">
        <v>89</v>
      </c>
      <c r="Y16" s="16" t="s">
        <v>1483</v>
      </c>
      <c r="Z16" s="22">
        <v>40759</v>
      </c>
      <c r="AA16" s="16" t="str">
        <f>TEXT(DATEVALUE(TEXT(Z16,"m/d/yyyy"))-DATEVALUE("1/1/2011")+1,"000")</f>
        <v>216</v>
      </c>
      <c r="AB16" s="16">
        <v>4</v>
      </c>
      <c r="AC16" s="16">
        <v>4</v>
      </c>
      <c r="AD16" s="16">
        <v>4</v>
      </c>
      <c r="AE16" s="16" t="s">
        <v>324</v>
      </c>
      <c r="AG16" s="16" t="s">
        <v>1485</v>
      </c>
      <c r="AH16" s="16" t="s">
        <v>267</v>
      </c>
      <c r="BT16" s="16">
        <v>4</v>
      </c>
      <c r="BU16" s="18">
        <v>40710</v>
      </c>
      <c r="BV16" s="16">
        <v>121</v>
      </c>
      <c r="BW16" s="16">
        <v>121.5</v>
      </c>
      <c r="BX16" s="16">
        <v>121</v>
      </c>
      <c r="BY16" s="16">
        <f t="shared" si="1"/>
        <v>121.16666666666667</v>
      </c>
      <c r="BZ16" s="16">
        <v>78.5</v>
      </c>
      <c r="CA16" s="16">
        <v>79</v>
      </c>
      <c r="CB16" s="16">
        <v>79</v>
      </c>
      <c r="CC16" s="16">
        <f t="shared" si="3"/>
        <v>78.833333333333329</v>
      </c>
      <c r="CD16" s="16" t="s">
        <v>277</v>
      </c>
      <c r="CE16" s="16">
        <v>79</v>
      </c>
      <c r="CF16" s="16">
        <v>79.5</v>
      </c>
      <c r="CG16" s="16">
        <v>79.5</v>
      </c>
      <c r="CH16" s="16">
        <f t="shared" si="2"/>
        <v>79.333333333333329</v>
      </c>
      <c r="CI16" s="16" t="s">
        <v>97</v>
      </c>
      <c r="CJ16" s="16">
        <v>16.5</v>
      </c>
      <c r="CK16" s="16" t="s">
        <v>277</v>
      </c>
      <c r="CL16" s="16" t="s">
        <v>276</v>
      </c>
      <c r="CM16" s="18"/>
      <c r="CO16" s="18"/>
      <c r="CQ16" s="21"/>
      <c r="CS16" s="21"/>
      <c r="FF16" s="42" t="s">
        <v>1663</v>
      </c>
      <c r="FG16" s="43">
        <v>61611</v>
      </c>
      <c r="FH16" s="44">
        <v>41001.309666666697</v>
      </c>
      <c r="FI16" s="45">
        <v>20.5314520113504</v>
      </c>
      <c r="FJ16" s="45">
        <v>651.74666666666701</v>
      </c>
      <c r="FK16" s="45">
        <v>0.49197352544869799</v>
      </c>
      <c r="FL16" s="44">
        <v>51050.046999999999</v>
      </c>
      <c r="FM16" s="45">
        <v>25.5633685528292</v>
      </c>
      <c r="FN16" s="45">
        <v>624.05666666666696</v>
      </c>
      <c r="FO16" s="45">
        <v>0.47159692672349102</v>
      </c>
      <c r="FP16" s="44">
        <v>60034.133666666698</v>
      </c>
      <c r="FQ16" s="45">
        <v>30.062160073443501</v>
      </c>
      <c r="FR16" s="45">
        <v>596.45000000000005</v>
      </c>
      <c r="FS16" s="45">
        <v>0.45448215698498801</v>
      </c>
      <c r="FT16" s="44">
        <v>46293.4603333333</v>
      </c>
      <c r="FU16" s="45">
        <v>23.1815024202971</v>
      </c>
      <c r="FV16" s="45">
        <v>623.07333333333304</v>
      </c>
      <c r="FW16" s="46">
        <v>0.46338661793389002</v>
      </c>
    </row>
    <row r="17" spans="1:179" s="16" customFormat="1" ht="15">
      <c r="A17" s="16" t="s">
        <v>1116</v>
      </c>
      <c r="B17" s="16" t="s">
        <v>626</v>
      </c>
      <c r="C17" s="16" t="s">
        <v>593</v>
      </c>
      <c r="D17" s="16" t="s">
        <v>627</v>
      </c>
      <c r="E17" s="16" t="s">
        <v>628</v>
      </c>
      <c r="F17" s="16" t="s">
        <v>595</v>
      </c>
      <c r="G17" s="16" t="s">
        <v>707</v>
      </c>
      <c r="H17" s="22">
        <v>40739</v>
      </c>
      <c r="J17" s="16" t="s">
        <v>709</v>
      </c>
      <c r="L17" s="18">
        <v>40709</v>
      </c>
      <c r="M17" s="19">
        <v>166</v>
      </c>
      <c r="N17" s="16" t="s">
        <v>710</v>
      </c>
      <c r="O17" s="16" t="s">
        <v>598</v>
      </c>
      <c r="P17" s="16" t="s">
        <v>599</v>
      </c>
      <c r="Q17" s="16" t="s">
        <v>711</v>
      </c>
      <c r="R17" s="16" t="s">
        <v>466</v>
      </c>
      <c r="T17" s="20">
        <v>15</v>
      </c>
      <c r="U17" s="20">
        <v>6</v>
      </c>
      <c r="V17" s="16">
        <v>2011</v>
      </c>
      <c r="W17" s="16" t="s">
        <v>712</v>
      </c>
      <c r="X17" s="21">
        <v>47</v>
      </c>
      <c r="Y17" s="16" t="s">
        <v>602</v>
      </c>
      <c r="Z17" s="22">
        <v>40705</v>
      </c>
      <c r="AA17" s="16" t="str">
        <f>TEXT(DATEVALUE(TEXT(Z17,"m/d/yyyy"))-DATEVALUE("1/1/2011")+1,"000")</f>
        <v>162</v>
      </c>
      <c r="AB17" s="16">
        <v>4</v>
      </c>
      <c r="AC17" s="16">
        <v>4</v>
      </c>
      <c r="AD17" s="16">
        <v>4</v>
      </c>
      <c r="AE17" s="16" t="s">
        <v>604</v>
      </c>
      <c r="AG17" s="16" t="s">
        <v>593</v>
      </c>
      <c r="AH17" s="16" t="s">
        <v>593</v>
      </c>
      <c r="AI17" s="16" t="s">
        <v>625</v>
      </c>
      <c r="AJ17" s="16" t="s">
        <v>712</v>
      </c>
      <c r="AK17" s="16">
        <v>47</v>
      </c>
      <c r="AL17" s="16" t="s">
        <v>593</v>
      </c>
      <c r="AM17" s="16" t="s">
        <v>281</v>
      </c>
      <c r="AN17" s="22">
        <v>40754</v>
      </c>
      <c r="AP17" s="16">
        <v>4</v>
      </c>
      <c r="AQ17" s="16">
        <v>2</v>
      </c>
      <c r="AR17" s="16">
        <v>2</v>
      </c>
      <c r="AS17" s="16" t="s">
        <v>604</v>
      </c>
      <c r="AU17" s="16" t="s">
        <v>596</v>
      </c>
      <c r="BT17" s="16">
        <v>6</v>
      </c>
      <c r="BU17" s="18">
        <v>40709</v>
      </c>
      <c r="BV17" s="16">
        <v>115</v>
      </c>
      <c r="BW17" s="16">
        <v>116</v>
      </c>
      <c r="BX17" s="16">
        <v>116</v>
      </c>
      <c r="BY17" s="16">
        <f t="shared" si="1"/>
        <v>115.66666666666667</v>
      </c>
      <c r="BZ17" s="16">
        <v>72</v>
      </c>
      <c r="CA17" s="16">
        <v>73</v>
      </c>
      <c r="CB17" s="16">
        <v>73</v>
      </c>
      <c r="CC17" s="16">
        <f t="shared" si="3"/>
        <v>72.666666666666671</v>
      </c>
      <c r="CD17" s="16" t="s">
        <v>593</v>
      </c>
      <c r="CE17" s="16">
        <v>73</v>
      </c>
      <c r="CF17" s="16">
        <v>74</v>
      </c>
      <c r="CG17" s="16">
        <v>74</v>
      </c>
      <c r="CH17" s="16">
        <f t="shared" si="2"/>
        <v>73.666666666666671</v>
      </c>
      <c r="CI17" s="16" t="s">
        <v>593</v>
      </c>
      <c r="CJ17" s="16">
        <v>19</v>
      </c>
      <c r="CK17" s="16" t="s">
        <v>593</v>
      </c>
      <c r="CL17" s="16" t="s">
        <v>657</v>
      </c>
      <c r="CM17" s="18"/>
      <c r="CO17" s="18">
        <v>40739</v>
      </c>
      <c r="CP17" s="16">
        <v>114</v>
      </c>
      <c r="CQ17" s="21">
        <v>114</v>
      </c>
      <c r="CR17" s="16">
        <v>114</v>
      </c>
      <c r="CS17" s="21">
        <v>114</v>
      </c>
      <c r="CT17" s="16">
        <v>74</v>
      </c>
      <c r="CU17" s="16">
        <v>74</v>
      </c>
      <c r="CV17" s="16">
        <v>74</v>
      </c>
      <c r="CW17" s="16">
        <v>74</v>
      </c>
      <c r="CX17" s="16" t="s">
        <v>593</v>
      </c>
      <c r="CY17" s="16">
        <v>73</v>
      </c>
      <c r="DC17" s="16" t="s">
        <v>713</v>
      </c>
      <c r="DD17" s="16">
        <v>16.5</v>
      </c>
      <c r="EB17" s="22">
        <v>40739</v>
      </c>
      <c r="EG17" s="24">
        <v>0.24513888888888888</v>
      </c>
      <c r="EI17" s="24">
        <v>0.25619212962962962</v>
      </c>
      <c r="EJ17" s="24">
        <v>0.25917824074074075</v>
      </c>
      <c r="EK17" s="24">
        <v>0.29120370370370369</v>
      </c>
      <c r="FF17" s="42" t="s">
        <v>1682</v>
      </c>
      <c r="FG17" s="43">
        <v>61511</v>
      </c>
      <c r="FH17" s="44">
        <v>35400.4146666667</v>
      </c>
      <c r="FI17" s="45">
        <v>17.726797529627799</v>
      </c>
      <c r="FJ17" s="45">
        <v>647.07666666666705</v>
      </c>
      <c r="FK17" s="45">
        <v>0.52797340627244604</v>
      </c>
      <c r="FL17" s="44">
        <v>71801.107999999993</v>
      </c>
      <c r="FM17" s="45">
        <v>35.9544857285929</v>
      </c>
      <c r="FN17" s="45">
        <v>609.38</v>
      </c>
      <c r="FO17" s="45">
        <v>0.392675133724325</v>
      </c>
      <c r="FP17" s="44">
        <v>68478.624333333297</v>
      </c>
      <c r="FQ17" s="45">
        <v>34.2907482891003</v>
      </c>
      <c r="FR17" s="45">
        <v>568.07333333333304</v>
      </c>
      <c r="FS17" s="45">
        <v>0.418146262048255</v>
      </c>
      <c r="FT17" s="44">
        <v>41556.884666666701</v>
      </c>
      <c r="FU17" s="45">
        <v>20.809656818561201</v>
      </c>
      <c r="FV17" s="45">
        <v>622.05666666666696</v>
      </c>
      <c r="FW17" s="46">
        <v>0.47646209979748799</v>
      </c>
    </row>
    <row r="18" spans="1:179" s="16" customFormat="1" ht="15">
      <c r="A18" s="16" t="s">
        <v>144</v>
      </c>
      <c r="B18" s="16" t="s">
        <v>1393</v>
      </c>
      <c r="C18" s="16" t="s">
        <v>1486</v>
      </c>
      <c r="D18" s="16" t="s">
        <v>1394</v>
      </c>
      <c r="E18" s="16" t="s">
        <v>1395</v>
      </c>
      <c r="F18" s="16" t="s">
        <v>1482</v>
      </c>
      <c r="G18" s="16" t="s">
        <v>1396</v>
      </c>
      <c r="L18" s="18">
        <v>40710</v>
      </c>
      <c r="M18" s="19">
        <v>167</v>
      </c>
      <c r="N18" s="16" t="s">
        <v>168</v>
      </c>
      <c r="O18" s="16" t="s">
        <v>269</v>
      </c>
      <c r="P18" s="16" t="s">
        <v>269</v>
      </c>
      <c r="Q18" s="16" t="s">
        <v>270</v>
      </c>
      <c r="R18" s="16" t="s">
        <v>57</v>
      </c>
      <c r="T18" s="20">
        <v>16</v>
      </c>
      <c r="U18" s="20">
        <v>6</v>
      </c>
      <c r="V18" s="16">
        <v>2011</v>
      </c>
      <c r="W18" s="16" t="s">
        <v>1397</v>
      </c>
      <c r="X18" s="21">
        <v>53</v>
      </c>
      <c r="Y18" s="16" t="s">
        <v>273</v>
      </c>
      <c r="Z18" s="22">
        <v>40697</v>
      </c>
      <c r="AA18" s="16" t="str">
        <f>TEXT(DATEVALUE(TEXT(Z18,"m/d/yyyy"))-DATEVALUE("1/1/2011")+1,"000")</f>
        <v>154</v>
      </c>
      <c r="AB18" s="16">
        <v>5</v>
      </c>
      <c r="AC18" s="16">
        <v>5</v>
      </c>
      <c r="AD18" s="16">
        <v>5</v>
      </c>
      <c r="AE18" s="16" t="s">
        <v>324</v>
      </c>
      <c r="AG18" s="16" t="s">
        <v>277</v>
      </c>
      <c r="AH18" s="16" t="s">
        <v>277</v>
      </c>
      <c r="AJ18" s="16" t="s">
        <v>1552</v>
      </c>
      <c r="AK18" s="16">
        <v>86</v>
      </c>
      <c r="AL18" s="16" t="s">
        <v>276</v>
      </c>
      <c r="AM18" s="16" t="s">
        <v>326</v>
      </c>
      <c r="AN18" s="22">
        <v>40746</v>
      </c>
      <c r="AP18" s="16">
        <v>4</v>
      </c>
      <c r="AQ18" s="16">
        <v>4</v>
      </c>
      <c r="AR18" s="16">
        <v>4</v>
      </c>
      <c r="AS18" s="16" t="s">
        <v>275</v>
      </c>
      <c r="AU18" s="16" t="s">
        <v>276</v>
      </c>
      <c r="BT18" s="16">
        <v>9</v>
      </c>
      <c r="BU18" s="18">
        <v>40710</v>
      </c>
      <c r="BV18" s="16">
        <v>118</v>
      </c>
      <c r="BW18" s="16">
        <v>118.5</v>
      </c>
      <c r="BX18" s="16">
        <v>118</v>
      </c>
      <c r="BY18" s="16">
        <f t="shared" si="1"/>
        <v>118.16666666666667</v>
      </c>
      <c r="BZ18" s="16">
        <v>85</v>
      </c>
      <c r="CA18" s="16">
        <v>84.5</v>
      </c>
      <c r="CB18" s="16">
        <v>84</v>
      </c>
      <c r="CC18" s="16">
        <f t="shared" si="3"/>
        <v>84.5</v>
      </c>
      <c r="CD18" s="16" t="s">
        <v>277</v>
      </c>
      <c r="CE18" s="16">
        <v>86</v>
      </c>
      <c r="CF18" s="16">
        <v>86</v>
      </c>
      <c r="CG18" s="16">
        <v>86</v>
      </c>
      <c r="CH18" s="16">
        <f t="shared" si="2"/>
        <v>86</v>
      </c>
      <c r="CI18" s="16" t="s">
        <v>97</v>
      </c>
      <c r="CJ18" s="16">
        <v>16.5</v>
      </c>
      <c r="CK18" s="16" t="s">
        <v>277</v>
      </c>
      <c r="CL18" s="16" t="s">
        <v>276</v>
      </c>
      <c r="CM18" s="18"/>
      <c r="CO18" s="18"/>
      <c r="CQ18" s="21"/>
      <c r="CS18" s="21"/>
      <c r="FF18" s="42" t="s">
        <v>1693</v>
      </c>
      <c r="FG18" s="43">
        <v>61611</v>
      </c>
      <c r="FH18" s="44">
        <v>49016.123</v>
      </c>
      <c r="FI18" s="45">
        <v>24.5448788182273</v>
      </c>
      <c r="FJ18" s="45">
        <v>610.78666666666697</v>
      </c>
      <c r="FK18" s="45">
        <v>0.468753716182433</v>
      </c>
      <c r="FL18" s="44">
        <v>61137.34</v>
      </c>
      <c r="FM18" s="45">
        <v>30.6145918878318</v>
      </c>
      <c r="FN18" s="45">
        <v>601.136666666667</v>
      </c>
      <c r="FO18" s="45">
        <v>0.45990602191954399</v>
      </c>
      <c r="FP18" s="44">
        <v>49614.546999999999</v>
      </c>
      <c r="FQ18" s="45">
        <v>24.8445403104657</v>
      </c>
      <c r="FR18" s="45">
        <v>586.67666666666696</v>
      </c>
      <c r="FS18" s="45">
        <v>0.46057827298745402</v>
      </c>
      <c r="FT18" s="44">
        <v>39309.4</v>
      </c>
      <c r="FU18" s="45">
        <v>19.684226339509301</v>
      </c>
      <c r="FV18" s="45">
        <v>649.41333333333296</v>
      </c>
      <c r="FW18" s="46">
        <v>0.50820916027214802</v>
      </c>
    </row>
    <row r="19" spans="1:179" s="16" customFormat="1" ht="15">
      <c r="A19" s="16" t="s">
        <v>144</v>
      </c>
      <c r="B19" s="16" t="s">
        <v>1553</v>
      </c>
      <c r="C19" s="16" t="s">
        <v>1554</v>
      </c>
      <c r="D19" s="16" t="s">
        <v>660</v>
      </c>
      <c r="E19" s="16" t="s">
        <v>1555</v>
      </c>
      <c r="F19" s="16" t="s">
        <v>1482</v>
      </c>
      <c r="G19" s="16" t="s">
        <v>1396</v>
      </c>
      <c r="L19" s="18">
        <v>40684</v>
      </c>
      <c r="M19" s="19">
        <v>141</v>
      </c>
      <c r="N19" s="16" t="s">
        <v>168</v>
      </c>
      <c r="O19" s="16" t="s">
        <v>1556</v>
      </c>
      <c r="P19" s="16" t="s">
        <v>1556</v>
      </c>
      <c r="Q19" s="16" t="s">
        <v>322</v>
      </c>
      <c r="R19" s="16" t="s">
        <v>57</v>
      </c>
      <c r="T19" s="20">
        <v>21</v>
      </c>
      <c r="U19" s="20">
        <v>5</v>
      </c>
      <c r="V19" s="16">
        <v>2011</v>
      </c>
      <c r="W19" s="16" t="s">
        <v>170</v>
      </c>
      <c r="X19" s="21">
        <v>96</v>
      </c>
      <c r="Y19" s="16" t="s">
        <v>273</v>
      </c>
      <c r="Z19" s="22">
        <v>40702</v>
      </c>
      <c r="AA19" s="16" t="str">
        <f>TEXT(DATEVALUE(TEXT(Z19,"m/d/yyyy"))-DATEVALUE("1/1/2011")+1,"000")</f>
        <v>159</v>
      </c>
      <c r="AB19" s="16">
        <v>4</v>
      </c>
      <c r="AC19" s="16">
        <v>3</v>
      </c>
      <c r="AD19" s="16">
        <v>2</v>
      </c>
      <c r="AE19" s="16" t="s">
        <v>324</v>
      </c>
      <c r="AG19" s="16" t="s">
        <v>277</v>
      </c>
      <c r="AH19" s="16" t="s">
        <v>277</v>
      </c>
      <c r="AJ19" s="16" t="s">
        <v>170</v>
      </c>
      <c r="AK19" s="16">
        <v>40</v>
      </c>
      <c r="AL19" s="16" t="s">
        <v>276</v>
      </c>
      <c r="AM19" s="16" t="s">
        <v>326</v>
      </c>
      <c r="AN19" s="22">
        <v>40747</v>
      </c>
      <c r="AP19" s="16">
        <v>4</v>
      </c>
      <c r="AQ19" s="16">
        <v>4</v>
      </c>
      <c r="AR19" s="16">
        <v>4</v>
      </c>
      <c r="AS19" s="16" t="s">
        <v>324</v>
      </c>
      <c r="AU19" s="16" t="s">
        <v>276</v>
      </c>
      <c r="BT19" s="16">
        <v>6</v>
      </c>
      <c r="BU19" s="18">
        <v>40684</v>
      </c>
      <c r="BV19" s="16">
        <v>115</v>
      </c>
      <c r="BW19" s="16">
        <v>115</v>
      </c>
      <c r="BX19" s="16">
        <v>115</v>
      </c>
      <c r="BY19" s="16">
        <f t="shared" si="1"/>
        <v>115</v>
      </c>
      <c r="BZ19" s="16">
        <v>82.5</v>
      </c>
      <c r="CA19" s="16">
        <v>82.5</v>
      </c>
      <c r="CB19" s="16">
        <v>82.5</v>
      </c>
      <c r="CC19" s="16">
        <f t="shared" si="3"/>
        <v>82.5</v>
      </c>
      <c r="CD19" s="16" t="s">
        <v>97</v>
      </c>
      <c r="CE19" s="16">
        <v>83.5</v>
      </c>
      <c r="CF19" s="16">
        <v>83.5</v>
      </c>
      <c r="CG19" s="16">
        <v>83.5</v>
      </c>
      <c r="CH19" s="16">
        <f t="shared" si="2"/>
        <v>83.5</v>
      </c>
      <c r="CI19" s="16" t="s">
        <v>97</v>
      </c>
      <c r="CJ19" s="16">
        <v>15.5</v>
      </c>
      <c r="CK19" s="16" t="s">
        <v>277</v>
      </c>
      <c r="CL19" s="16" t="s">
        <v>276</v>
      </c>
      <c r="CM19" s="18"/>
      <c r="CO19" s="18"/>
      <c r="CQ19" s="21"/>
      <c r="CS19" s="21"/>
      <c r="FF19" s="42" t="s">
        <v>1858</v>
      </c>
      <c r="FG19" s="43">
        <v>52111</v>
      </c>
      <c r="FH19" s="44">
        <v>45187.237666666697</v>
      </c>
      <c r="FI19" s="45">
        <v>22.6275601735937</v>
      </c>
      <c r="FJ19" s="45">
        <v>650.35666666666702</v>
      </c>
      <c r="FK19" s="45">
        <v>0.49283883301788201</v>
      </c>
      <c r="FL19" s="44">
        <v>78050.343333333294</v>
      </c>
      <c r="FM19" s="45">
        <v>39.083797362710698</v>
      </c>
      <c r="FN19" s="45">
        <v>612.68666666666695</v>
      </c>
      <c r="FO19" s="45">
        <v>0.413576308639378</v>
      </c>
      <c r="FP19" s="44">
        <v>76545.331999999995</v>
      </c>
      <c r="FQ19" s="45">
        <v>38.330161241862797</v>
      </c>
      <c r="FR19" s="45">
        <v>627.06666666666695</v>
      </c>
      <c r="FS19" s="45">
        <v>0.39283672063353797</v>
      </c>
      <c r="FT19" s="44">
        <v>37736.4866666667</v>
      </c>
      <c r="FU19" s="45">
        <v>18.896588215656799</v>
      </c>
      <c r="FV19" s="45">
        <v>618.01333333333298</v>
      </c>
      <c r="FW19" s="46">
        <v>0.51067146214724801</v>
      </c>
    </row>
    <row r="20" spans="1:179" s="16" customFormat="1" ht="15">
      <c r="A20" s="16" t="s">
        <v>1116</v>
      </c>
      <c r="B20" s="17" t="s">
        <v>572</v>
      </c>
      <c r="C20" s="16" t="s">
        <v>391</v>
      </c>
      <c r="D20" s="16" t="s">
        <v>392</v>
      </c>
      <c r="E20" s="16" t="s">
        <v>573</v>
      </c>
      <c r="F20" s="16" t="s">
        <v>394</v>
      </c>
      <c r="G20" s="16" t="s">
        <v>395</v>
      </c>
      <c r="H20" s="22">
        <v>40736</v>
      </c>
      <c r="J20" s="16" t="s">
        <v>574</v>
      </c>
      <c r="L20" s="18">
        <v>40725</v>
      </c>
      <c r="M20" s="19">
        <v>182</v>
      </c>
      <c r="N20" s="16" t="s">
        <v>575</v>
      </c>
      <c r="O20" s="16" t="s">
        <v>552</v>
      </c>
      <c r="P20" s="16" t="s">
        <v>576</v>
      </c>
      <c r="Q20" s="16" t="s">
        <v>764</v>
      </c>
      <c r="R20" s="16" t="s">
        <v>571</v>
      </c>
      <c r="T20" s="20">
        <v>1</v>
      </c>
      <c r="U20" s="20">
        <v>7</v>
      </c>
      <c r="V20" s="16">
        <v>2011</v>
      </c>
      <c r="X20" s="21"/>
      <c r="BU20" s="18">
        <v>40725</v>
      </c>
      <c r="BV20" s="16">
        <v>117.5</v>
      </c>
      <c r="BW20" s="16">
        <v>118</v>
      </c>
      <c r="BX20" s="16">
        <v>118</v>
      </c>
      <c r="BY20" s="16">
        <f t="shared" si="1"/>
        <v>117.83333333333333</v>
      </c>
      <c r="BZ20" s="16">
        <v>85</v>
      </c>
      <c r="CA20" s="16">
        <v>85</v>
      </c>
      <c r="CB20" s="16">
        <v>85</v>
      </c>
      <c r="CC20" s="16">
        <f t="shared" si="3"/>
        <v>85</v>
      </c>
      <c r="CD20" s="16" t="s">
        <v>560</v>
      </c>
      <c r="CE20" s="16">
        <v>86</v>
      </c>
      <c r="CF20" s="16">
        <v>86</v>
      </c>
      <c r="CG20" s="16">
        <v>86</v>
      </c>
      <c r="CH20" s="16">
        <f t="shared" si="2"/>
        <v>86</v>
      </c>
      <c r="CI20" s="16" t="s">
        <v>391</v>
      </c>
      <c r="CJ20" s="16">
        <v>15.5</v>
      </c>
      <c r="CK20" s="16" t="s">
        <v>391</v>
      </c>
      <c r="CL20" s="16" t="s">
        <v>657</v>
      </c>
      <c r="CM20" s="18"/>
      <c r="CO20" s="18">
        <v>40736</v>
      </c>
      <c r="CQ20" s="21"/>
      <c r="CS20" s="21"/>
      <c r="DD20" s="16">
        <v>16.5</v>
      </c>
      <c r="EB20" s="22">
        <v>40736</v>
      </c>
      <c r="EG20" s="24">
        <v>0.26319444444444445</v>
      </c>
      <c r="EI20" s="24">
        <v>0.27430555555555552</v>
      </c>
      <c r="EJ20" s="24">
        <v>0.27747685185185184</v>
      </c>
      <c r="EK20" s="24">
        <v>0.3105324074074074</v>
      </c>
      <c r="FF20" s="42" t="s">
        <v>1859</v>
      </c>
      <c r="FG20" s="43">
        <v>70111</v>
      </c>
      <c r="FH20" s="44">
        <v>49194.669000000002</v>
      </c>
      <c r="FI20" s="45">
        <v>24.634285928893298</v>
      </c>
      <c r="FJ20" s="45">
        <v>647.74666666666701</v>
      </c>
      <c r="FK20" s="45">
        <v>0.47281746398648899</v>
      </c>
      <c r="FL20" s="44">
        <v>65124.913999999997</v>
      </c>
      <c r="FM20" s="45">
        <v>32.611374061091603</v>
      </c>
      <c r="FN20" s="45">
        <v>589.16999999999996</v>
      </c>
      <c r="FO20" s="45">
        <v>0.42378832283124201</v>
      </c>
      <c r="FP20" s="44">
        <v>62057.085666666702</v>
      </c>
      <c r="FQ20" s="45">
        <v>31.075155566683399</v>
      </c>
      <c r="FR20" s="45">
        <v>582.14</v>
      </c>
      <c r="FS20" s="45">
        <v>0.42992480631343999</v>
      </c>
      <c r="FT20" s="44">
        <v>45162.525999999998</v>
      </c>
      <c r="FU20" s="45">
        <v>22.615185778668</v>
      </c>
      <c r="FV20" s="45">
        <v>645.05999999999995</v>
      </c>
      <c r="FW20" s="46">
        <v>0.50246460032856</v>
      </c>
    </row>
    <row r="21" spans="1:179" s="16" customFormat="1" ht="15">
      <c r="A21" s="16" t="s">
        <v>1715</v>
      </c>
      <c r="B21" s="17" t="s">
        <v>1084</v>
      </c>
      <c r="C21" s="16" t="s">
        <v>649</v>
      </c>
      <c r="D21" s="16" t="s">
        <v>650</v>
      </c>
      <c r="E21" s="16" t="s">
        <v>1088</v>
      </c>
      <c r="F21" s="16" t="s">
        <v>903</v>
      </c>
      <c r="G21" s="16" t="s">
        <v>657</v>
      </c>
      <c r="K21" s="16" t="s">
        <v>1082</v>
      </c>
      <c r="L21" s="18">
        <v>40710</v>
      </c>
      <c r="M21" s="19">
        <v>167</v>
      </c>
      <c r="N21" s="16" t="s">
        <v>653</v>
      </c>
      <c r="O21" s="16" t="s">
        <v>653</v>
      </c>
      <c r="P21" s="16" t="s">
        <v>653</v>
      </c>
      <c r="Q21" s="16" t="s">
        <v>699</v>
      </c>
      <c r="R21" s="16" t="s">
        <v>652</v>
      </c>
      <c r="T21" s="20">
        <v>16</v>
      </c>
      <c r="U21" s="20">
        <v>6</v>
      </c>
      <c r="V21" s="16">
        <v>2011</v>
      </c>
      <c r="W21" s="16" t="s">
        <v>910</v>
      </c>
      <c r="X21" s="21">
        <v>9</v>
      </c>
      <c r="Y21" s="16" t="s">
        <v>375</v>
      </c>
      <c r="Z21" s="22">
        <v>40704</v>
      </c>
      <c r="AA21" s="16" t="str">
        <f>TEXT(DATEVALUE(TEXT(Z21,"m/d/yyyy"))-DATEVALUE("1/1/2011")+1,"000")</f>
        <v>161</v>
      </c>
      <c r="AB21" s="16">
        <v>4</v>
      </c>
      <c r="AC21" s="16">
        <v>4</v>
      </c>
      <c r="AD21" s="16">
        <v>0</v>
      </c>
      <c r="AE21" s="16" t="s">
        <v>1085</v>
      </c>
      <c r="AF21" s="16" t="s">
        <v>1089</v>
      </c>
      <c r="AG21" s="16" t="s">
        <v>649</v>
      </c>
      <c r="AH21" s="16" t="s">
        <v>649</v>
      </c>
      <c r="AI21" s="16" t="s">
        <v>674</v>
      </c>
      <c r="AJ21" s="16" t="s">
        <v>1090</v>
      </c>
      <c r="AK21" s="16">
        <v>10</v>
      </c>
      <c r="AL21" s="16" t="s">
        <v>657</v>
      </c>
      <c r="AM21" s="16" t="s">
        <v>375</v>
      </c>
      <c r="AN21" s="22">
        <v>40738</v>
      </c>
      <c r="AP21" s="16">
        <v>4</v>
      </c>
      <c r="AQ21" s="16">
        <v>0</v>
      </c>
      <c r="AR21" s="16">
        <v>0</v>
      </c>
      <c r="AS21" s="16" t="s">
        <v>1087</v>
      </c>
      <c r="AU21" s="16" t="s">
        <v>657</v>
      </c>
      <c r="BT21" s="16">
        <v>0</v>
      </c>
      <c r="BU21" s="18">
        <v>40710</v>
      </c>
      <c r="BV21" s="16">
        <v>120</v>
      </c>
      <c r="BW21" s="16">
        <v>119.5</v>
      </c>
      <c r="BX21" s="16">
        <v>119.5</v>
      </c>
      <c r="BY21" s="16">
        <f t="shared" si="1"/>
        <v>119.66666666666667</v>
      </c>
      <c r="CD21" s="16" t="s">
        <v>657</v>
      </c>
      <c r="CE21" s="16">
        <v>82</v>
      </c>
      <c r="CF21" s="16">
        <v>82</v>
      </c>
      <c r="CG21" s="16">
        <v>82</v>
      </c>
      <c r="CH21" s="16">
        <f t="shared" si="2"/>
        <v>82</v>
      </c>
      <c r="CI21" s="16" t="s">
        <v>649</v>
      </c>
      <c r="CJ21" s="16">
        <v>17.5</v>
      </c>
      <c r="CK21" s="16" t="s">
        <v>649</v>
      </c>
      <c r="CL21" s="16" t="s">
        <v>649</v>
      </c>
      <c r="CM21" s="18">
        <v>40710</v>
      </c>
      <c r="CO21" s="18">
        <v>40746</v>
      </c>
      <c r="CP21" s="16">
        <v>122</v>
      </c>
      <c r="CQ21" s="21">
        <v>122</v>
      </c>
      <c r="CR21" s="21">
        <v>122</v>
      </c>
      <c r="CS21" s="21">
        <v>122</v>
      </c>
      <c r="CT21" s="21">
        <v>71</v>
      </c>
      <c r="CU21" s="21">
        <v>71</v>
      </c>
      <c r="CV21" s="21">
        <v>71</v>
      </c>
      <c r="CW21" s="21">
        <v>71</v>
      </c>
      <c r="CX21" s="16" t="s">
        <v>649</v>
      </c>
      <c r="CY21" s="16">
        <v>81</v>
      </c>
      <c r="CZ21" s="16">
        <v>81</v>
      </c>
      <c r="DA21" s="16">
        <v>82</v>
      </c>
      <c r="DB21" s="16">
        <v>81.332999999999998</v>
      </c>
      <c r="DC21" s="16" t="s">
        <v>649</v>
      </c>
      <c r="DD21" s="16">
        <v>17.5</v>
      </c>
      <c r="EG21" s="24"/>
      <c r="EI21" s="24"/>
      <c r="EJ21" s="24"/>
      <c r="EK21" s="24"/>
      <c r="FF21" s="42" t="s">
        <v>1084</v>
      </c>
      <c r="FG21" s="43">
        <v>61611</v>
      </c>
      <c r="FH21" s="44">
        <v>30356.669666666701</v>
      </c>
      <c r="FI21" s="45">
        <v>15.201136538140499</v>
      </c>
      <c r="FJ21" s="45">
        <v>681.45</v>
      </c>
      <c r="FK21" s="45">
        <v>0.53788577302874996</v>
      </c>
      <c r="FL21" s="44">
        <v>53202.9413333333</v>
      </c>
      <c r="FM21" s="45">
        <v>26.6414328158905</v>
      </c>
      <c r="FN21" s="45">
        <v>669.42</v>
      </c>
      <c r="FO21" s="45">
        <v>0.47337139754343099</v>
      </c>
      <c r="FP21" s="44">
        <v>37729.222666666697</v>
      </c>
      <c r="FQ21" s="45">
        <v>18.892950759472502</v>
      </c>
      <c r="FR21" s="45">
        <v>610.75333333333299</v>
      </c>
      <c r="FS21" s="45">
        <v>0.49112021952483498</v>
      </c>
      <c r="FT21" s="44">
        <v>40204.332000000002</v>
      </c>
      <c r="FU21" s="45">
        <v>20.132364546820199</v>
      </c>
      <c r="FV21" s="45">
        <v>681.45</v>
      </c>
      <c r="FW21" s="46">
        <v>0.52016790305776905</v>
      </c>
    </row>
    <row r="22" spans="1:179" s="16" customFormat="1" ht="15">
      <c r="A22" s="16" t="s">
        <v>1116</v>
      </c>
      <c r="B22" s="16" t="s">
        <v>1099</v>
      </c>
      <c r="C22" s="16" t="s">
        <v>649</v>
      </c>
      <c r="D22" s="16" t="s">
        <v>650</v>
      </c>
      <c r="E22" s="16" t="s">
        <v>1102</v>
      </c>
      <c r="F22" s="16" t="s">
        <v>1094</v>
      </c>
      <c r="G22" s="16" t="s">
        <v>691</v>
      </c>
      <c r="H22" s="22">
        <v>40705</v>
      </c>
      <c r="J22" s="16">
        <v>500</v>
      </c>
      <c r="L22" s="18">
        <v>40687</v>
      </c>
      <c r="M22" s="19">
        <v>144</v>
      </c>
      <c r="N22" s="16" t="s">
        <v>692</v>
      </c>
      <c r="O22" s="16" t="s">
        <v>653</v>
      </c>
      <c r="P22" s="16" t="s">
        <v>653</v>
      </c>
      <c r="Q22" s="16" t="s">
        <v>670</v>
      </c>
      <c r="R22" s="16" t="s">
        <v>653</v>
      </c>
      <c r="T22" s="20">
        <v>24</v>
      </c>
      <c r="U22" s="20">
        <v>5</v>
      </c>
      <c r="V22" s="16">
        <v>2011</v>
      </c>
      <c r="X22" s="21"/>
      <c r="BU22" s="18">
        <v>40687</v>
      </c>
      <c r="BV22" s="16">
        <v>119.5</v>
      </c>
      <c r="BW22" s="16">
        <v>119</v>
      </c>
      <c r="BX22" s="16">
        <v>119</v>
      </c>
      <c r="BY22" s="16">
        <f t="shared" si="1"/>
        <v>119.16666666666667</v>
      </c>
      <c r="BZ22" s="16">
        <v>85</v>
      </c>
      <c r="CA22" s="16">
        <v>85</v>
      </c>
      <c r="CB22" s="16">
        <v>85</v>
      </c>
      <c r="CC22" s="16">
        <f>(BZ22+CA22+CB22)/3</f>
        <v>85</v>
      </c>
      <c r="CD22" s="16" t="s">
        <v>649</v>
      </c>
      <c r="CE22" s="16">
        <v>86</v>
      </c>
      <c r="CF22" s="16">
        <v>86</v>
      </c>
      <c r="CG22" s="16">
        <v>86</v>
      </c>
      <c r="CH22" s="16">
        <f t="shared" si="2"/>
        <v>86</v>
      </c>
      <c r="CI22" s="16" t="s">
        <v>649</v>
      </c>
      <c r="CJ22" s="16">
        <v>18.25</v>
      </c>
      <c r="CK22" s="16" t="s">
        <v>649</v>
      </c>
      <c r="CL22" s="16" t="s">
        <v>657</v>
      </c>
      <c r="CM22" s="18"/>
      <c r="CO22" s="18">
        <v>40705</v>
      </c>
      <c r="CQ22" s="21"/>
      <c r="CS22" s="21"/>
      <c r="DD22" s="16">
        <v>19</v>
      </c>
      <c r="DF22" s="22">
        <v>40722</v>
      </c>
      <c r="DG22" s="16">
        <v>120.5</v>
      </c>
      <c r="DH22" s="16">
        <v>120.5</v>
      </c>
      <c r="DI22" s="16">
        <v>120.5</v>
      </c>
      <c r="DJ22" s="16">
        <v>120.5</v>
      </c>
      <c r="DK22" s="16">
        <v>84</v>
      </c>
      <c r="DL22" s="16">
        <v>84</v>
      </c>
      <c r="DM22" s="16">
        <v>84</v>
      </c>
      <c r="DN22" s="16">
        <v>84</v>
      </c>
      <c r="DO22" s="16" t="s">
        <v>649</v>
      </c>
      <c r="DP22" s="16">
        <v>86</v>
      </c>
      <c r="DQ22" s="16">
        <v>86</v>
      </c>
      <c r="DR22" s="16">
        <v>86</v>
      </c>
      <c r="DS22" s="16">
        <v>86</v>
      </c>
      <c r="DT22" s="16" t="s">
        <v>649</v>
      </c>
      <c r="DU22" s="16">
        <v>21</v>
      </c>
      <c r="DZ22" s="16">
        <v>17</v>
      </c>
      <c r="EB22" s="22">
        <v>40705</v>
      </c>
      <c r="EG22" s="24">
        <v>0.22231481481481483</v>
      </c>
      <c r="EI22" s="24">
        <v>0.23273148148148148</v>
      </c>
      <c r="EJ22" s="24">
        <v>0.23645833333333333</v>
      </c>
      <c r="EK22" s="24">
        <v>0.26822916666666669</v>
      </c>
      <c r="FF22" s="42" t="s">
        <v>1099</v>
      </c>
      <c r="FG22" s="43">
        <v>52411</v>
      </c>
      <c r="FH22" s="44">
        <v>54722.646333333301</v>
      </c>
      <c r="FI22" s="45">
        <v>27.402426806876999</v>
      </c>
      <c r="FJ22" s="45">
        <v>668.13</v>
      </c>
      <c r="FK22" s="45">
        <v>0.43366576355943298</v>
      </c>
      <c r="FL22" s="44">
        <v>62517.595999999998</v>
      </c>
      <c r="FM22" s="45">
        <v>31.305756634952399</v>
      </c>
      <c r="FN22" s="45">
        <v>644.12333333333299</v>
      </c>
      <c r="FO22" s="45">
        <v>0.43572347528862199</v>
      </c>
      <c r="FP22" s="44">
        <v>66340.582999999999</v>
      </c>
      <c r="FQ22" s="45">
        <v>33.220121682523803</v>
      </c>
      <c r="FR22" s="45">
        <v>610.01</v>
      </c>
      <c r="FS22" s="45">
        <v>0.41976027075385097</v>
      </c>
      <c r="FT22" s="44">
        <v>40406.507666666701</v>
      </c>
      <c r="FU22" s="45">
        <v>20.233604239692902</v>
      </c>
      <c r="FV22" s="45">
        <v>627.06666666666695</v>
      </c>
      <c r="FW22" s="46">
        <v>0.493874730935696</v>
      </c>
    </row>
    <row r="23" spans="1:179" s="16" customFormat="1" ht="15">
      <c r="A23" s="16" t="s">
        <v>144</v>
      </c>
      <c r="B23" s="16" t="s">
        <v>1708</v>
      </c>
      <c r="C23" s="16" t="s">
        <v>649</v>
      </c>
      <c r="D23" s="16" t="s">
        <v>660</v>
      </c>
      <c r="E23" s="16" t="s">
        <v>661</v>
      </c>
      <c r="F23" s="16" t="s">
        <v>1707</v>
      </c>
      <c r="G23" s="16" t="s">
        <v>657</v>
      </c>
      <c r="K23" s="16" t="s">
        <v>1506</v>
      </c>
      <c r="L23" s="18">
        <v>40676</v>
      </c>
      <c r="M23" s="19">
        <v>133</v>
      </c>
      <c r="N23" s="16" t="s">
        <v>678</v>
      </c>
      <c r="O23" s="16" t="s">
        <v>653</v>
      </c>
      <c r="P23" s="16" t="s">
        <v>1611</v>
      </c>
      <c r="Q23" s="16" t="s">
        <v>664</v>
      </c>
      <c r="R23" s="16" t="s">
        <v>665</v>
      </c>
      <c r="T23" s="20">
        <v>13</v>
      </c>
      <c r="U23" s="20">
        <v>5</v>
      </c>
      <c r="V23" s="16">
        <v>2011</v>
      </c>
      <c r="X23" s="21"/>
      <c r="BU23" s="18">
        <v>40676</v>
      </c>
      <c r="BV23" s="16">
        <v>118</v>
      </c>
      <c r="BW23" s="16">
        <v>118</v>
      </c>
      <c r="BX23" s="16">
        <v>119</v>
      </c>
      <c r="BY23" s="16">
        <f t="shared" si="1"/>
        <v>118.33333333333333</v>
      </c>
      <c r="BZ23" s="16">
        <v>90.5</v>
      </c>
      <c r="CA23" s="16">
        <v>90</v>
      </c>
      <c r="CB23" s="16">
        <v>90</v>
      </c>
      <c r="CC23" s="16">
        <f>(BZ23+CA23+CB23)/3</f>
        <v>90.166666666666671</v>
      </c>
      <c r="CD23" s="16" t="s">
        <v>649</v>
      </c>
      <c r="CE23" s="16">
        <v>88.5</v>
      </c>
      <c r="CF23" s="16">
        <v>89</v>
      </c>
      <c r="CG23" s="16">
        <v>88</v>
      </c>
      <c r="CH23" s="16">
        <f t="shared" si="2"/>
        <v>88.5</v>
      </c>
      <c r="CI23" s="16" t="s">
        <v>649</v>
      </c>
      <c r="CJ23" s="16">
        <v>18.5</v>
      </c>
      <c r="CK23" s="16" t="s">
        <v>649</v>
      </c>
      <c r="CL23" s="16" t="s">
        <v>657</v>
      </c>
      <c r="CM23" s="18"/>
      <c r="CO23" s="18"/>
      <c r="CQ23" s="21"/>
      <c r="CS23" s="21"/>
      <c r="FF23" s="42" t="s">
        <v>1708</v>
      </c>
      <c r="FG23" s="43">
        <v>51311</v>
      </c>
      <c r="FH23" s="44">
        <v>46448.790666666697</v>
      </c>
      <c r="FI23" s="45">
        <v>23.2592842597229</v>
      </c>
      <c r="FJ23" s="45">
        <v>610.78333333333296</v>
      </c>
      <c r="FK23" s="45">
        <v>0.478287789639191</v>
      </c>
      <c r="FL23" s="44">
        <v>58501.146333333301</v>
      </c>
      <c r="FM23" s="45">
        <v>29.294514939075299</v>
      </c>
      <c r="FN23" s="45">
        <v>627.37333333333299</v>
      </c>
      <c r="FO23" s="45">
        <v>0.468389883253641</v>
      </c>
      <c r="FP23" s="44">
        <v>47265.828333333302</v>
      </c>
      <c r="FQ23" s="45">
        <v>23.668416791854401</v>
      </c>
      <c r="FR23" s="45">
        <v>610.01</v>
      </c>
      <c r="FS23" s="45">
        <v>0.48341721430154799</v>
      </c>
      <c r="FT23" s="44">
        <v>39839.194333333297</v>
      </c>
      <c r="FU23" s="45">
        <v>19.949521448839899</v>
      </c>
      <c r="FV23" s="45">
        <v>668.13</v>
      </c>
      <c r="FW23" s="46">
        <v>0.50873875754217901</v>
      </c>
    </row>
    <row r="24" spans="1:179" s="16" customFormat="1" ht="15">
      <c r="A24" s="16" t="s">
        <v>144</v>
      </c>
      <c r="B24" s="16" t="s">
        <v>1507</v>
      </c>
      <c r="C24" s="16" t="s">
        <v>649</v>
      </c>
      <c r="D24" s="16" t="s">
        <v>328</v>
      </c>
      <c r="E24" s="16" t="s">
        <v>1508</v>
      </c>
      <c r="F24" s="16" t="s">
        <v>1707</v>
      </c>
      <c r="G24" s="16" t="s">
        <v>657</v>
      </c>
      <c r="L24" s="18">
        <v>40676</v>
      </c>
      <c r="M24" s="19">
        <v>133</v>
      </c>
      <c r="N24" s="16" t="s">
        <v>1036</v>
      </c>
      <c r="O24" s="16" t="s">
        <v>653</v>
      </c>
      <c r="P24" s="16" t="s">
        <v>1611</v>
      </c>
      <c r="Q24" s="16" t="s">
        <v>652</v>
      </c>
      <c r="R24" s="16" t="s">
        <v>652</v>
      </c>
      <c r="T24" s="20">
        <v>13</v>
      </c>
      <c r="U24" s="20">
        <v>5</v>
      </c>
      <c r="V24" s="16">
        <v>2011</v>
      </c>
      <c r="X24" s="21"/>
      <c r="BU24" s="18">
        <v>40676</v>
      </c>
      <c r="BV24" s="16">
        <v>115</v>
      </c>
      <c r="BW24" s="16">
        <v>116</v>
      </c>
      <c r="BX24" s="16">
        <v>116</v>
      </c>
      <c r="BY24" s="16">
        <f t="shared" si="1"/>
        <v>115.66666666666667</v>
      </c>
      <c r="BZ24" s="16">
        <v>80.5</v>
      </c>
      <c r="CA24" s="16">
        <v>80.5</v>
      </c>
      <c r="CB24" s="16">
        <v>80.5</v>
      </c>
      <c r="CC24" s="16">
        <f>(BZ24+CA24+CB24)/3</f>
        <v>80.5</v>
      </c>
      <c r="CD24" s="16" t="s">
        <v>649</v>
      </c>
      <c r="CE24" s="16">
        <v>81</v>
      </c>
      <c r="CF24" s="16">
        <v>81</v>
      </c>
      <c r="CG24" s="16">
        <v>81</v>
      </c>
      <c r="CH24" s="16">
        <f t="shared" si="2"/>
        <v>81</v>
      </c>
      <c r="CI24" s="16" t="s">
        <v>649</v>
      </c>
      <c r="CJ24" s="16">
        <v>18.5</v>
      </c>
      <c r="CK24" s="16" t="s">
        <v>649</v>
      </c>
      <c r="CL24" s="16" t="s">
        <v>657</v>
      </c>
      <c r="CM24" s="18"/>
      <c r="CO24" s="18"/>
      <c r="CQ24" s="21"/>
      <c r="CS24" s="21"/>
      <c r="FF24" s="42" t="s">
        <v>1507</v>
      </c>
      <c r="FG24" s="43">
        <v>51311</v>
      </c>
      <c r="FH24" s="44">
        <v>41550.908333333296</v>
      </c>
      <c r="FI24" s="45">
        <v>20.806664162911002</v>
      </c>
      <c r="FJ24" s="45">
        <v>627.06666666666695</v>
      </c>
      <c r="FK24" s="45">
        <v>0.508769784607354</v>
      </c>
      <c r="FL24" s="44">
        <v>67048.077999999994</v>
      </c>
      <c r="FM24" s="45">
        <v>33.574400600901399</v>
      </c>
      <c r="FN24" s="45">
        <v>646.5</v>
      </c>
      <c r="FO24" s="45">
        <v>0.45321066842796598</v>
      </c>
      <c r="FP24" s="44">
        <v>70683.935333333298</v>
      </c>
      <c r="FQ24" s="45">
        <v>35.395060257052201</v>
      </c>
      <c r="FR24" s="45">
        <v>644.12333333333299</v>
      </c>
      <c r="FS24" s="45">
        <v>0.38194963325942399</v>
      </c>
      <c r="FT24" s="44">
        <v>37933.754333333301</v>
      </c>
      <c r="FU24" s="45">
        <v>18.9953702219997</v>
      </c>
      <c r="FV24" s="45">
        <v>644.51</v>
      </c>
      <c r="FW24" s="46">
        <v>0.517324994948275</v>
      </c>
    </row>
    <row r="25" spans="1:179" s="16" customFormat="1" ht="15">
      <c r="A25" s="16" t="s">
        <v>144</v>
      </c>
      <c r="B25" s="17" t="s">
        <v>1103</v>
      </c>
      <c r="C25" s="16" t="s">
        <v>649</v>
      </c>
      <c r="D25" s="16" t="s">
        <v>660</v>
      </c>
      <c r="E25" s="16" t="s">
        <v>651</v>
      </c>
      <c r="F25" s="16" t="s">
        <v>1094</v>
      </c>
      <c r="G25" s="16" t="s">
        <v>657</v>
      </c>
      <c r="L25" s="18">
        <v>40687</v>
      </c>
      <c r="M25" s="19">
        <v>144</v>
      </c>
      <c r="N25" s="16" t="s">
        <v>852</v>
      </c>
      <c r="O25" s="16" t="s">
        <v>653</v>
      </c>
      <c r="P25" s="16" t="s">
        <v>653</v>
      </c>
      <c r="Q25" s="16" t="s">
        <v>685</v>
      </c>
      <c r="R25" s="16" t="s">
        <v>679</v>
      </c>
      <c r="T25" s="20">
        <v>24</v>
      </c>
      <c r="U25" s="20">
        <v>5</v>
      </c>
      <c r="V25" s="16">
        <v>2011</v>
      </c>
      <c r="W25" s="16" t="s">
        <v>1104</v>
      </c>
      <c r="X25" s="21">
        <v>74</v>
      </c>
      <c r="Y25" s="16" t="s">
        <v>375</v>
      </c>
      <c r="Z25" s="22">
        <v>40719</v>
      </c>
      <c r="AA25" s="16" t="str">
        <f>TEXT(DATEVALUE(TEXT(Z25,"m/d/yyyy"))-DATEVALUE("1/1/2011")+1,"000")</f>
        <v>176</v>
      </c>
      <c r="AB25" s="16">
        <v>3</v>
      </c>
      <c r="AC25" s="16">
        <v>2</v>
      </c>
      <c r="AD25" s="16">
        <v>2</v>
      </c>
      <c r="AE25" s="16" t="s">
        <v>673</v>
      </c>
      <c r="AF25" s="16" t="s">
        <v>1105</v>
      </c>
      <c r="AG25" s="16" t="s">
        <v>657</v>
      </c>
      <c r="AH25" s="16" t="s">
        <v>657</v>
      </c>
      <c r="BT25" s="16">
        <v>2</v>
      </c>
      <c r="BU25" s="18">
        <v>40687</v>
      </c>
      <c r="BV25" s="16">
        <v>121</v>
      </c>
      <c r="BW25" s="16">
        <v>121</v>
      </c>
      <c r="BX25" s="16">
        <v>121</v>
      </c>
      <c r="BY25" s="16">
        <f t="shared" si="1"/>
        <v>121</v>
      </c>
      <c r="BZ25" s="16">
        <v>86</v>
      </c>
      <c r="CA25" s="16">
        <v>86</v>
      </c>
      <c r="CB25" s="16">
        <v>86</v>
      </c>
      <c r="CC25" s="16">
        <f>(BZ25+CA25+CB25)/3</f>
        <v>86</v>
      </c>
      <c r="CD25" s="16" t="s">
        <v>649</v>
      </c>
      <c r="CE25" s="16">
        <v>86</v>
      </c>
      <c r="CF25" s="16">
        <v>86</v>
      </c>
      <c r="CG25" s="16">
        <v>86</v>
      </c>
      <c r="CH25" s="16">
        <f t="shared" si="2"/>
        <v>86</v>
      </c>
      <c r="CI25" s="16" t="s">
        <v>649</v>
      </c>
      <c r="CJ25" s="16">
        <v>18</v>
      </c>
      <c r="CK25" s="16" t="s">
        <v>649</v>
      </c>
      <c r="CL25" s="16" t="s">
        <v>657</v>
      </c>
      <c r="CM25" s="18"/>
      <c r="CO25" s="18">
        <v>40705</v>
      </c>
      <c r="CQ25" s="21"/>
      <c r="CS25" s="21"/>
      <c r="DD25" s="16">
        <v>18</v>
      </c>
      <c r="FF25" s="42" t="s">
        <v>1860</v>
      </c>
      <c r="FG25" s="43">
        <v>52411</v>
      </c>
      <c r="FH25" s="44">
        <v>25400.740333333299</v>
      </c>
      <c r="FI25" s="45">
        <v>12.7194493406777</v>
      </c>
      <c r="FJ25" s="45">
        <v>651.76</v>
      </c>
      <c r="FK25" s="45">
        <v>0.53338678625761804</v>
      </c>
      <c r="FL25" s="44">
        <v>44413.1023333333</v>
      </c>
      <c r="FM25" s="45">
        <v>22.239911033216501</v>
      </c>
      <c r="FN25" s="45">
        <v>652.12666666666701</v>
      </c>
      <c r="FO25" s="45">
        <v>0.503911036209578</v>
      </c>
      <c r="FP25" s="44">
        <v>48263.822999999997</v>
      </c>
      <c r="FQ25" s="45">
        <v>24.168163745618401</v>
      </c>
      <c r="FR25" s="45">
        <v>627.45333333333303</v>
      </c>
      <c r="FS25" s="45">
        <v>0.45456839997301501</v>
      </c>
      <c r="FT25" s="44">
        <v>35252.877666666704</v>
      </c>
      <c r="FU25" s="45">
        <v>17.6529182106493</v>
      </c>
      <c r="FV25" s="45">
        <v>668.13</v>
      </c>
      <c r="FW25" s="46">
        <v>0.50521466107728297</v>
      </c>
    </row>
    <row r="26" spans="1:179" s="16" customFormat="1" ht="15">
      <c r="A26" s="16" t="s">
        <v>167</v>
      </c>
      <c r="B26" s="16" t="s">
        <v>1509</v>
      </c>
      <c r="C26" s="16" t="s">
        <v>649</v>
      </c>
      <c r="D26" s="16" t="s">
        <v>1617</v>
      </c>
      <c r="E26" s="16" t="s">
        <v>1116</v>
      </c>
      <c r="F26" s="16" t="s">
        <v>1707</v>
      </c>
      <c r="G26" s="16" t="s">
        <v>657</v>
      </c>
      <c r="L26" s="18">
        <v>40681</v>
      </c>
      <c r="M26" s="19">
        <v>138</v>
      </c>
      <c r="N26" s="16" t="s">
        <v>692</v>
      </c>
      <c r="O26" s="16" t="s">
        <v>652</v>
      </c>
      <c r="P26" s="16" t="s">
        <v>1611</v>
      </c>
      <c r="Q26" s="16" t="s">
        <v>664</v>
      </c>
      <c r="R26" s="16" t="s">
        <v>664</v>
      </c>
      <c r="T26" s="20">
        <v>18</v>
      </c>
      <c r="U26" s="20">
        <v>5</v>
      </c>
      <c r="V26" s="16">
        <v>2011</v>
      </c>
      <c r="X26" s="21"/>
      <c r="BU26" s="18">
        <v>40681</v>
      </c>
      <c r="BV26" s="16">
        <v>118</v>
      </c>
      <c r="BW26" s="16">
        <v>118</v>
      </c>
      <c r="BX26" s="16">
        <v>119</v>
      </c>
      <c r="BY26" s="16">
        <f t="shared" si="1"/>
        <v>118.33333333333333</v>
      </c>
      <c r="BZ26" s="16">
        <v>82</v>
      </c>
      <c r="CA26" s="16">
        <v>82</v>
      </c>
      <c r="CB26" s="16">
        <v>81</v>
      </c>
      <c r="CC26" s="16">
        <f>(BZ26+CA26+CB26)/3</f>
        <v>81.666666666666671</v>
      </c>
      <c r="CD26" s="16" t="s">
        <v>649</v>
      </c>
      <c r="CE26" s="16">
        <v>84</v>
      </c>
      <c r="CF26" s="16">
        <v>83</v>
      </c>
      <c r="CG26" s="16">
        <v>83</v>
      </c>
      <c r="CH26" s="16">
        <f t="shared" si="2"/>
        <v>83.333333333333329</v>
      </c>
      <c r="CI26" s="16" t="s">
        <v>649</v>
      </c>
      <c r="CJ26" s="16">
        <v>19.5</v>
      </c>
      <c r="CK26" s="16" t="s">
        <v>649</v>
      </c>
      <c r="CL26" s="16" t="s">
        <v>657</v>
      </c>
      <c r="CM26" s="18"/>
      <c r="CO26" s="18"/>
      <c r="CQ26" s="21"/>
      <c r="CS26" s="21"/>
      <c r="FF26" s="42" t="s">
        <v>1509</v>
      </c>
      <c r="FG26" s="43">
        <v>51811</v>
      </c>
      <c r="FH26" s="44">
        <v>28041.612666666701</v>
      </c>
      <c r="FI26" s="45">
        <v>14.041869137038899</v>
      </c>
      <c r="FJ26" s="45">
        <v>627.16333333333296</v>
      </c>
      <c r="FK26" s="45">
        <v>0.51629575253703497</v>
      </c>
      <c r="FL26" s="44">
        <v>62246.196666666699</v>
      </c>
      <c r="FM26" s="45">
        <v>31.169853113002802</v>
      </c>
      <c r="FN26" s="45">
        <v>627.45333333333303</v>
      </c>
      <c r="FO26" s="45">
        <v>0.44668947356299299</v>
      </c>
      <c r="FP26" s="44">
        <v>103079.3</v>
      </c>
      <c r="FQ26" s="45">
        <v>51.617075613420099</v>
      </c>
      <c r="FR26" s="45">
        <v>610.78333333333296</v>
      </c>
      <c r="FS26" s="45">
        <v>0.36149221468541998</v>
      </c>
      <c r="FT26" s="44">
        <v>58653.970333333302</v>
      </c>
      <c r="FU26" s="45">
        <v>29.3710417292606</v>
      </c>
      <c r="FV26" s="45">
        <v>644.51</v>
      </c>
      <c r="FW26" s="46">
        <v>0.438265089882442</v>
      </c>
    </row>
    <row r="27" spans="1:179" s="16" customFormat="1" ht="15">
      <c r="A27" s="16" t="s">
        <v>144</v>
      </c>
      <c r="B27" s="16" t="s">
        <v>861</v>
      </c>
      <c r="C27" s="16" t="s">
        <v>593</v>
      </c>
      <c r="D27" s="16" t="s">
        <v>627</v>
      </c>
      <c r="E27" s="16" t="s">
        <v>862</v>
      </c>
      <c r="F27" s="16" t="s">
        <v>863</v>
      </c>
      <c r="G27" s="16" t="s">
        <v>864</v>
      </c>
      <c r="L27" s="18">
        <v>40688</v>
      </c>
      <c r="M27" s="19">
        <v>145</v>
      </c>
      <c r="N27" s="16" t="s">
        <v>865</v>
      </c>
      <c r="O27" s="16" t="s">
        <v>598</v>
      </c>
      <c r="P27" s="16" t="s">
        <v>598</v>
      </c>
      <c r="Q27" s="16" t="s">
        <v>866</v>
      </c>
      <c r="R27" s="16" t="s">
        <v>711</v>
      </c>
      <c r="S27" s="16" t="s">
        <v>701</v>
      </c>
      <c r="T27" s="20">
        <v>25</v>
      </c>
      <c r="U27" s="20">
        <v>5</v>
      </c>
      <c r="V27" s="16">
        <v>2011</v>
      </c>
      <c r="W27" s="16" t="s">
        <v>624</v>
      </c>
      <c r="X27" s="21">
        <v>48</v>
      </c>
      <c r="Y27" s="16" t="s">
        <v>602</v>
      </c>
      <c r="Z27" s="22">
        <v>40711</v>
      </c>
      <c r="AA27" s="16" t="str">
        <f>TEXT(DATEVALUE(TEXT(Z27,"m/d/yyyy"))-DATEVALUE("1/1/2011")+1,"000")</f>
        <v>168</v>
      </c>
      <c r="AB27" s="16">
        <v>5</v>
      </c>
      <c r="AC27" s="16">
        <v>5</v>
      </c>
      <c r="AD27" s="16">
        <v>5</v>
      </c>
      <c r="AE27" s="16" t="s">
        <v>604</v>
      </c>
      <c r="AG27" s="16" t="s">
        <v>593</v>
      </c>
      <c r="AH27" s="16" t="s">
        <v>593</v>
      </c>
      <c r="AJ27" s="16" t="s">
        <v>624</v>
      </c>
      <c r="AK27" s="16">
        <v>24</v>
      </c>
      <c r="AL27" s="16" t="s">
        <v>596</v>
      </c>
      <c r="AM27" s="16" t="s">
        <v>281</v>
      </c>
      <c r="AN27" s="22">
        <v>40764</v>
      </c>
      <c r="AP27" s="16">
        <v>4</v>
      </c>
      <c r="AQ27" s="16">
        <v>4</v>
      </c>
      <c r="AR27" s="16">
        <v>2</v>
      </c>
      <c r="AS27" s="16" t="s">
        <v>604</v>
      </c>
      <c r="AU27" s="16" t="s">
        <v>596</v>
      </c>
      <c r="BT27" s="16">
        <v>7</v>
      </c>
      <c r="BU27" s="18">
        <v>40688</v>
      </c>
      <c r="BV27" s="16">
        <v>113</v>
      </c>
      <c r="BW27" s="16">
        <v>113</v>
      </c>
      <c r="BX27" s="16">
        <v>113</v>
      </c>
      <c r="BY27" s="16">
        <f t="shared" si="1"/>
        <v>113</v>
      </c>
      <c r="CD27" s="16" t="s">
        <v>596</v>
      </c>
      <c r="CE27" s="16">
        <v>73.5</v>
      </c>
      <c r="CF27" s="16">
        <v>74</v>
      </c>
      <c r="CG27" s="16">
        <v>73.5</v>
      </c>
      <c r="CH27" s="16">
        <f t="shared" si="2"/>
        <v>73.666666666666671</v>
      </c>
      <c r="CI27" s="16" t="s">
        <v>593</v>
      </c>
      <c r="CJ27" s="16">
        <v>18</v>
      </c>
      <c r="CK27" s="16" t="s">
        <v>593</v>
      </c>
      <c r="CL27" s="16" t="s">
        <v>596</v>
      </c>
      <c r="CM27" s="18"/>
      <c r="CO27" s="18"/>
      <c r="CQ27" s="21"/>
      <c r="CS27" s="21"/>
      <c r="FF27" s="42" t="s">
        <v>1861</v>
      </c>
      <c r="FG27" s="43">
        <v>52511</v>
      </c>
      <c r="FH27" s="44">
        <v>42565.378333333298</v>
      </c>
      <c r="FI27" s="45">
        <v>21.314661158404299</v>
      </c>
      <c r="FJ27" s="45">
        <v>627.84</v>
      </c>
      <c r="FK27" s="45">
        <v>0.49859433195994601</v>
      </c>
      <c r="FL27" s="44">
        <v>60631.326666666697</v>
      </c>
      <c r="FM27" s="45">
        <v>30.361205141044898</v>
      </c>
      <c r="FN27" s="45">
        <v>632.45666666666705</v>
      </c>
      <c r="FO27" s="45">
        <v>0.41431679221798601</v>
      </c>
      <c r="FP27" s="44">
        <v>42114.580333333302</v>
      </c>
      <c r="FQ27" s="45">
        <v>21.0889235519947</v>
      </c>
      <c r="FR27" s="45">
        <v>627.06666666666695</v>
      </c>
      <c r="FS27" s="45">
        <v>0.43107781036724102</v>
      </c>
      <c r="FT27" s="44">
        <v>59843.911999999997</v>
      </c>
      <c r="FU27" s="45">
        <v>29.966906359539301</v>
      </c>
      <c r="FV27" s="45">
        <v>644.51</v>
      </c>
      <c r="FW27" s="46">
        <v>0.45727895676518998</v>
      </c>
    </row>
    <row r="28" spans="1:179" s="16" customFormat="1" ht="15">
      <c r="A28" s="16" t="s">
        <v>144</v>
      </c>
      <c r="B28" s="16" t="s">
        <v>659</v>
      </c>
      <c r="C28" s="16" t="s">
        <v>649</v>
      </c>
      <c r="D28" s="16" t="s">
        <v>660</v>
      </c>
      <c r="E28" s="16" t="s">
        <v>661</v>
      </c>
      <c r="F28" s="16" t="s">
        <v>662</v>
      </c>
      <c r="G28" s="16" t="s">
        <v>657</v>
      </c>
      <c r="L28" s="18">
        <v>40688</v>
      </c>
      <c r="M28" s="19">
        <v>145</v>
      </c>
      <c r="N28" s="16" t="s">
        <v>1710</v>
      </c>
      <c r="O28" s="16" t="s">
        <v>653</v>
      </c>
      <c r="P28" s="16" t="s">
        <v>664</v>
      </c>
      <c r="Q28" s="16" t="s">
        <v>653</v>
      </c>
      <c r="R28" s="16" t="s">
        <v>665</v>
      </c>
      <c r="T28" s="20">
        <v>25</v>
      </c>
      <c r="U28" s="20">
        <v>5</v>
      </c>
      <c r="V28" s="16">
        <v>2011</v>
      </c>
      <c r="X28" s="21"/>
      <c r="BU28" s="18">
        <v>40688</v>
      </c>
      <c r="BV28" s="16">
        <v>123</v>
      </c>
      <c r="BW28" s="16">
        <v>123</v>
      </c>
      <c r="BX28" s="16">
        <v>123</v>
      </c>
      <c r="BY28" s="16">
        <f t="shared" si="1"/>
        <v>123</v>
      </c>
      <c r="BZ28" s="16">
        <v>95</v>
      </c>
      <c r="CA28" s="16">
        <v>95</v>
      </c>
      <c r="CB28" s="16">
        <v>95</v>
      </c>
      <c r="CC28" s="16">
        <f t="shared" ref="CC28:CC61" si="4">(BZ28+CA28+CB28)/3</f>
        <v>95</v>
      </c>
      <c r="CD28" s="16" t="s">
        <v>649</v>
      </c>
      <c r="CE28" s="16">
        <v>97</v>
      </c>
      <c r="CF28" s="16">
        <v>97</v>
      </c>
      <c r="CG28" s="16">
        <v>97</v>
      </c>
      <c r="CH28" s="16">
        <f t="shared" si="2"/>
        <v>97</v>
      </c>
      <c r="CI28" s="16" t="s">
        <v>649</v>
      </c>
      <c r="CJ28" s="16">
        <v>17.75</v>
      </c>
      <c r="CK28" s="16" t="s">
        <v>649</v>
      </c>
      <c r="CL28" s="16" t="s">
        <v>657</v>
      </c>
      <c r="CM28" s="18"/>
      <c r="CO28" s="18"/>
      <c r="CQ28" s="21"/>
      <c r="CS28" s="21"/>
      <c r="EG28" s="24"/>
      <c r="EI28" s="24"/>
      <c r="EJ28" s="24"/>
      <c r="FF28" s="42" t="s">
        <v>659</v>
      </c>
      <c r="FG28" s="43">
        <v>52511</v>
      </c>
      <c r="FH28" s="44">
        <v>28392.933000000001</v>
      </c>
      <c r="FI28" s="45">
        <v>14.2177931897847</v>
      </c>
      <c r="FJ28" s="45">
        <v>671.38</v>
      </c>
      <c r="FK28" s="45">
        <v>0.49837119218642001</v>
      </c>
      <c r="FL28" s="44">
        <v>45905.034666666703</v>
      </c>
      <c r="FM28" s="45">
        <v>22.986997830078501</v>
      </c>
      <c r="FN28" s="45">
        <v>651.74666666666701</v>
      </c>
      <c r="FO28" s="45">
        <v>0.48806620461610201</v>
      </c>
      <c r="FP28" s="44">
        <v>37874.003333333298</v>
      </c>
      <c r="FQ28" s="45">
        <v>18.9654498414288</v>
      </c>
      <c r="FR28" s="45">
        <v>627.06666666666695</v>
      </c>
      <c r="FS28" s="45">
        <v>0.50367201667397199</v>
      </c>
      <c r="FT28" s="44">
        <v>48419.133666666698</v>
      </c>
      <c r="FU28" s="45">
        <v>24.245935736938701</v>
      </c>
      <c r="FV28" s="45">
        <v>610.78333333333296</v>
      </c>
      <c r="FW28" s="46">
        <v>0.51285964715690602</v>
      </c>
    </row>
    <row r="29" spans="1:179" s="16" customFormat="1" ht="15">
      <c r="A29" s="16" t="s">
        <v>144</v>
      </c>
      <c r="B29" s="16" t="s">
        <v>1119</v>
      </c>
      <c r="C29" s="16" t="s">
        <v>649</v>
      </c>
      <c r="D29" s="16" t="s">
        <v>650</v>
      </c>
      <c r="E29" s="16" t="s">
        <v>1116</v>
      </c>
      <c r="F29" s="16" t="s">
        <v>1111</v>
      </c>
      <c r="G29" s="16" t="s">
        <v>657</v>
      </c>
      <c r="K29" s="16" t="s">
        <v>1120</v>
      </c>
      <c r="L29" s="18">
        <v>40716</v>
      </c>
      <c r="M29" s="19">
        <v>173</v>
      </c>
      <c r="N29" s="16" t="s">
        <v>678</v>
      </c>
      <c r="O29" s="16" t="s">
        <v>653</v>
      </c>
      <c r="P29" s="16" t="s">
        <v>653</v>
      </c>
      <c r="Q29" s="16" t="s">
        <v>679</v>
      </c>
      <c r="R29" s="16" t="s">
        <v>652</v>
      </c>
      <c r="T29" s="20">
        <v>22</v>
      </c>
      <c r="U29" s="20">
        <v>6</v>
      </c>
      <c r="V29" s="16">
        <v>2011</v>
      </c>
      <c r="W29" s="16" t="s">
        <v>1121</v>
      </c>
      <c r="X29" s="21" t="s">
        <v>533</v>
      </c>
      <c r="Y29" s="16" t="s">
        <v>654</v>
      </c>
      <c r="Z29" s="22">
        <v>40694</v>
      </c>
      <c r="AA29" s="16" t="str">
        <f t="shared" ref="AA29:AA38" si="5">TEXT(DATEVALUE(TEXT(Z29,"m/d/yyyy"))-DATEVALUE("1/1/2011")+1,"000")</f>
        <v>151</v>
      </c>
      <c r="AB29" s="16">
        <v>5</v>
      </c>
      <c r="AC29" s="16">
        <v>5</v>
      </c>
      <c r="AD29" s="16">
        <v>4</v>
      </c>
      <c r="AE29" s="16" t="s">
        <v>673</v>
      </c>
      <c r="AF29" s="16" t="s">
        <v>1122</v>
      </c>
      <c r="AG29" s="16" t="s">
        <v>649</v>
      </c>
      <c r="AH29" s="16" t="s">
        <v>649</v>
      </c>
      <c r="AI29" s="16" t="s">
        <v>674</v>
      </c>
      <c r="AJ29" s="16" t="s">
        <v>1121</v>
      </c>
      <c r="AK29" s="16" t="s">
        <v>387</v>
      </c>
      <c r="AL29" s="16" t="s">
        <v>649</v>
      </c>
      <c r="AM29" s="16" t="s">
        <v>654</v>
      </c>
      <c r="AN29" s="22">
        <v>40742</v>
      </c>
      <c r="AP29" s="16">
        <v>5</v>
      </c>
      <c r="AQ29" s="16">
        <v>5</v>
      </c>
      <c r="AR29" s="16">
        <v>5</v>
      </c>
      <c r="AS29" s="16" t="s">
        <v>673</v>
      </c>
      <c r="AU29" s="16" t="s">
        <v>657</v>
      </c>
      <c r="BT29" s="16">
        <v>9</v>
      </c>
      <c r="BU29" s="18">
        <v>40716</v>
      </c>
      <c r="BV29" s="16">
        <v>118</v>
      </c>
      <c r="BW29" s="16">
        <v>119</v>
      </c>
      <c r="BX29" s="16">
        <v>119</v>
      </c>
      <c r="BY29" s="16">
        <f t="shared" si="1"/>
        <v>118.66666666666667</v>
      </c>
      <c r="BZ29" s="16">
        <v>82</v>
      </c>
      <c r="CA29" s="16">
        <v>82</v>
      </c>
      <c r="CB29" s="16">
        <v>82</v>
      </c>
      <c r="CC29" s="16">
        <f t="shared" si="4"/>
        <v>82</v>
      </c>
      <c r="CD29" s="16" t="s">
        <v>649</v>
      </c>
      <c r="CI29" s="16" t="s">
        <v>657</v>
      </c>
      <c r="CJ29" s="16">
        <v>19</v>
      </c>
      <c r="CK29" s="16" t="s">
        <v>649</v>
      </c>
      <c r="CL29" s="16" t="s">
        <v>657</v>
      </c>
      <c r="CM29" s="18"/>
      <c r="CO29" s="18"/>
      <c r="CQ29" s="21"/>
      <c r="CS29" s="21"/>
      <c r="FF29" s="42" t="s">
        <v>1119</v>
      </c>
      <c r="FG29" s="43">
        <v>62211</v>
      </c>
      <c r="FH29" s="44">
        <v>40770.230666666699</v>
      </c>
      <c r="FI29" s="45">
        <v>20.415738941746</v>
      </c>
      <c r="FJ29" s="45">
        <v>614.16333333333296</v>
      </c>
      <c r="FK29" s="45">
        <v>0.54735464453351101</v>
      </c>
      <c r="FL29" s="44">
        <v>63776.925666666699</v>
      </c>
      <c r="FM29" s="45">
        <v>31.936367384409898</v>
      </c>
      <c r="FN29" s="45">
        <v>590.76333333333298</v>
      </c>
      <c r="FO29" s="45">
        <v>0.40575973889969802</v>
      </c>
      <c r="FP29" s="44">
        <v>73949.860666666704</v>
      </c>
      <c r="FQ29" s="45">
        <v>37.030476047404399</v>
      </c>
      <c r="FR29" s="45">
        <v>617.12</v>
      </c>
      <c r="FS29" s="45">
        <v>0.40287100896537897</v>
      </c>
      <c r="FT29" s="44">
        <v>73214.911999999997</v>
      </c>
      <c r="FU29" s="45">
        <v>36.662449674511798</v>
      </c>
      <c r="FV29" s="45">
        <v>662.11</v>
      </c>
      <c r="FW29" s="46">
        <v>0.39860334302605899</v>
      </c>
    </row>
    <row r="30" spans="1:179" s="16" customFormat="1" ht="15">
      <c r="A30" s="16" t="s">
        <v>1116</v>
      </c>
      <c r="B30" s="17" t="s">
        <v>765</v>
      </c>
      <c r="C30" s="16" t="s">
        <v>391</v>
      </c>
      <c r="D30" s="16" t="s">
        <v>766</v>
      </c>
      <c r="E30" s="16" t="s">
        <v>1116</v>
      </c>
      <c r="F30" s="16" t="s">
        <v>394</v>
      </c>
      <c r="G30" s="16" t="s">
        <v>395</v>
      </c>
      <c r="H30" s="22">
        <v>40697</v>
      </c>
      <c r="J30" s="16">
        <v>500</v>
      </c>
      <c r="L30" s="18">
        <v>40697</v>
      </c>
      <c r="M30" s="19">
        <v>154</v>
      </c>
      <c r="N30" s="16" t="s">
        <v>767</v>
      </c>
      <c r="O30" s="16" t="s">
        <v>552</v>
      </c>
      <c r="P30" s="16" t="s">
        <v>552</v>
      </c>
      <c r="Q30" s="16" t="s">
        <v>764</v>
      </c>
      <c r="R30" s="16" t="s">
        <v>551</v>
      </c>
      <c r="T30" s="20">
        <v>3</v>
      </c>
      <c r="U30" s="20">
        <v>6</v>
      </c>
      <c r="V30" s="16">
        <v>2011</v>
      </c>
      <c r="W30" s="16" t="s">
        <v>769</v>
      </c>
      <c r="X30" s="21">
        <v>80</v>
      </c>
      <c r="Y30" s="16" t="s">
        <v>768</v>
      </c>
      <c r="Z30" s="22">
        <v>40700</v>
      </c>
      <c r="AA30" s="16" t="str">
        <f t="shared" si="5"/>
        <v>157</v>
      </c>
      <c r="AB30" s="16">
        <v>5</v>
      </c>
      <c r="AC30" s="16">
        <v>4</v>
      </c>
      <c r="AD30" s="16">
        <v>3</v>
      </c>
      <c r="AE30" s="16" t="s">
        <v>556</v>
      </c>
      <c r="AG30" s="16" t="s">
        <v>391</v>
      </c>
      <c r="AH30" s="16" t="s">
        <v>560</v>
      </c>
      <c r="AJ30" s="16" t="s">
        <v>769</v>
      </c>
      <c r="AK30" s="16">
        <v>47</v>
      </c>
      <c r="AL30" s="16" t="s">
        <v>770</v>
      </c>
      <c r="AM30" s="16" t="s">
        <v>561</v>
      </c>
      <c r="AN30" s="22">
        <v>40748</v>
      </c>
      <c r="AP30" s="16">
        <v>5</v>
      </c>
      <c r="AQ30" s="16">
        <v>0</v>
      </c>
      <c r="AR30" s="16">
        <v>0</v>
      </c>
      <c r="AS30" s="16" t="s">
        <v>771</v>
      </c>
      <c r="AU30" s="16" t="s">
        <v>391</v>
      </c>
      <c r="AV30" s="16" t="s">
        <v>585</v>
      </c>
      <c r="AW30" s="16" t="s">
        <v>769</v>
      </c>
      <c r="AX30" s="16" t="s">
        <v>586</v>
      </c>
      <c r="AY30" s="16" t="s">
        <v>564</v>
      </c>
      <c r="AZ30" s="16" t="s">
        <v>587</v>
      </c>
      <c r="BA30" s="22">
        <v>40764</v>
      </c>
      <c r="BC30" s="16">
        <v>3</v>
      </c>
      <c r="BD30" s="16">
        <v>1</v>
      </c>
      <c r="BE30" s="16">
        <v>1</v>
      </c>
      <c r="BF30" s="16" t="s">
        <v>588</v>
      </c>
      <c r="BT30" s="16">
        <v>4</v>
      </c>
      <c r="BU30" s="18">
        <v>40697</v>
      </c>
      <c r="BV30" s="16">
        <v>120</v>
      </c>
      <c r="BW30" s="16">
        <v>120</v>
      </c>
      <c r="BX30" s="16">
        <v>120</v>
      </c>
      <c r="BY30" s="16">
        <f t="shared" si="1"/>
        <v>120</v>
      </c>
      <c r="BZ30" s="16">
        <v>82</v>
      </c>
      <c r="CA30" s="16">
        <v>82</v>
      </c>
      <c r="CB30" s="16">
        <v>82</v>
      </c>
      <c r="CC30" s="16">
        <f t="shared" si="4"/>
        <v>82</v>
      </c>
      <c r="CD30" s="16" t="s">
        <v>560</v>
      </c>
      <c r="CE30" s="16">
        <v>85</v>
      </c>
      <c r="CF30" s="16">
        <v>85</v>
      </c>
      <c r="CG30" s="16">
        <v>85</v>
      </c>
      <c r="CH30" s="16">
        <f t="shared" ref="CH30:CH53" si="6">(CE30+CF30+CG30)/3</f>
        <v>85</v>
      </c>
      <c r="CI30" s="16" t="s">
        <v>391</v>
      </c>
      <c r="CJ30" s="16">
        <v>19.5</v>
      </c>
      <c r="CK30" s="16" t="s">
        <v>391</v>
      </c>
      <c r="CL30" s="16" t="s">
        <v>657</v>
      </c>
      <c r="CM30" s="18"/>
      <c r="CO30" s="18"/>
      <c r="CQ30" s="21"/>
      <c r="CS30" s="21"/>
      <c r="EB30" s="22">
        <v>40697</v>
      </c>
      <c r="EG30" s="24">
        <v>0.24927083333333333</v>
      </c>
      <c r="EI30" s="24">
        <v>0.25908564814814816</v>
      </c>
      <c r="EJ30" s="24">
        <v>0.26112268518518517</v>
      </c>
      <c r="EK30" s="24">
        <v>0.29531249999999998</v>
      </c>
      <c r="FF30" s="42" t="s">
        <v>1862</v>
      </c>
      <c r="FG30" s="43">
        <v>60311</v>
      </c>
      <c r="FH30" s="44">
        <v>38983.569333333297</v>
      </c>
      <c r="FI30" s="45">
        <v>19.521066266065802</v>
      </c>
      <c r="FJ30" s="45">
        <v>612.15333333333297</v>
      </c>
      <c r="FK30" s="45">
        <v>0.50929522871177502</v>
      </c>
      <c r="FL30" s="44">
        <v>61724.875333333301</v>
      </c>
      <c r="FM30" s="45">
        <v>30.908800867968601</v>
      </c>
      <c r="FN30" s="45">
        <v>621.82000000000005</v>
      </c>
      <c r="FO30" s="45">
        <v>0.47212259947174401</v>
      </c>
      <c r="FP30" s="44">
        <v>52734.438333333303</v>
      </c>
      <c r="FQ30" s="45">
        <v>26.406829410782802</v>
      </c>
      <c r="FR30" s="45">
        <v>595.72333333333302</v>
      </c>
      <c r="FS30" s="45">
        <v>0.45324791070855602</v>
      </c>
      <c r="FT30" s="44">
        <v>38981.269</v>
      </c>
      <c r="FU30" s="45">
        <v>19.519914371557299</v>
      </c>
      <c r="FV30" s="45">
        <v>614.80666666666696</v>
      </c>
      <c r="FW30" s="46">
        <v>0.52517626307762399</v>
      </c>
    </row>
    <row r="31" spans="1:179" s="16" customFormat="1" ht="15">
      <c r="A31" s="16" t="s">
        <v>144</v>
      </c>
      <c r="B31" s="17" t="s">
        <v>589</v>
      </c>
      <c r="C31" s="16" t="s">
        <v>391</v>
      </c>
      <c r="D31" s="16" t="s">
        <v>392</v>
      </c>
      <c r="E31" s="16" t="s">
        <v>573</v>
      </c>
      <c r="F31" s="16" t="s">
        <v>394</v>
      </c>
      <c r="G31" s="16" t="s">
        <v>568</v>
      </c>
      <c r="L31" s="18">
        <v>40697</v>
      </c>
      <c r="M31" s="19">
        <v>154</v>
      </c>
      <c r="N31" s="16" t="s">
        <v>590</v>
      </c>
      <c r="O31" s="16" t="s">
        <v>552</v>
      </c>
      <c r="P31" s="16" t="s">
        <v>552</v>
      </c>
      <c r="Q31" s="16" t="s">
        <v>570</v>
      </c>
      <c r="R31" s="16" t="s">
        <v>551</v>
      </c>
      <c r="T31" s="20">
        <v>3</v>
      </c>
      <c r="U31" s="20">
        <v>6</v>
      </c>
      <c r="V31" s="16">
        <v>2011</v>
      </c>
      <c r="W31" s="16" t="s">
        <v>591</v>
      </c>
      <c r="X31" s="21">
        <v>45</v>
      </c>
      <c r="Y31" s="16" t="s">
        <v>768</v>
      </c>
      <c r="Z31" s="22">
        <v>40696</v>
      </c>
      <c r="AA31" s="16" t="str">
        <f t="shared" si="5"/>
        <v>153</v>
      </c>
      <c r="AB31" s="16">
        <v>5</v>
      </c>
      <c r="AC31" s="16">
        <v>4</v>
      </c>
      <c r="AD31" s="16">
        <v>4</v>
      </c>
      <c r="AE31" s="16" t="s">
        <v>556</v>
      </c>
      <c r="AG31" s="16" t="s">
        <v>391</v>
      </c>
      <c r="AH31" s="16" t="s">
        <v>391</v>
      </c>
      <c r="AJ31" s="16" t="s">
        <v>555</v>
      </c>
      <c r="AK31" s="16">
        <v>116</v>
      </c>
      <c r="AL31" s="16" t="s">
        <v>564</v>
      </c>
      <c r="AM31" s="16" t="s">
        <v>561</v>
      </c>
      <c r="AN31" s="22">
        <v>40749</v>
      </c>
      <c r="AP31" s="16">
        <v>4</v>
      </c>
      <c r="AQ31" s="16">
        <v>0</v>
      </c>
      <c r="AR31" s="16">
        <v>0</v>
      </c>
      <c r="AS31" s="16" t="s">
        <v>60</v>
      </c>
      <c r="AU31" s="16" t="s">
        <v>564</v>
      </c>
      <c r="BT31" s="16">
        <v>4</v>
      </c>
      <c r="BU31" s="18">
        <v>40697</v>
      </c>
      <c r="BV31" s="16">
        <v>117</v>
      </c>
      <c r="BW31" s="16">
        <v>117</v>
      </c>
      <c r="BX31" s="16">
        <v>117</v>
      </c>
      <c r="BY31" s="16">
        <f t="shared" si="1"/>
        <v>117</v>
      </c>
      <c r="BZ31" s="16">
        <v>89.5</v>
      </c>
      <c r="CA31" s="16">
        <v>89.5</v>
      </c>
      <c r="CB31" s="16">
        <v>89.5</v>
      </c>
      <c r="CC31" s="16">
        <f t="shared" si="4"/>
        <v>89.5</v>
      </c>
      <c r="CD31" s="16" t="s">
        <v>391</v>
      </c>
      <c r="CE31" s="16">
        <v>91</v>
      </c>
      <c r="CF31" s="16">
        <v>91</v>
      </c>
      <c r="CG31" s="16">
        <v>91</v>
      </c>
      <c r="CH31" s="16">
        <f t="shared" si="6"/>
        <v>91</v>
      </c>
      <c r="CI31" s="16" t="s">
        <v>391</v>
      </c>
      <c r="CJ31" s="16">
        <f>21.5-4.75</f>
        <v>16.75</v>
      </c>
      <c r="CK31" s="16" t="s">
        <v>391</v>
      </c>
      <c r="CL31" s="16" t="s">
        <v>564</v>
      </c>
      <c r="CM31" s="18"/>
      <c r="CO31" s="18"/>
      <c r="CQ31" s="21"/>
      <c r="CS31" s="21"/>
      <c r="FF31" s="42" t="s">
        <v>1863</v>
      </c>
      <c r="FG31" s="43">
        <v>60311</v>
      </c>
      <c r="FH31" s="44">
        <v>30380.920333333299</v>
      </c>
      <c r="FI31" s="45">
        <v>15.2132800867969</v>
      </c>
      <c r="FJ31" s="45">
        <v>688.113333333333</v>
      </c>
      <c r="FK31" s="45">
        <v>0.52420429471266605</v>
      </c>
      <c r="FL31" s="44">
        <v>51799.258000000002</v>
      </c>
      <c r="FM31" s="45">
        <v>25.9385368052078</v>
      </c>
      <c r="FN31" s="45">
        <v>660.73666666666702</v>
      </c>
      <c r="FO31" s="45">
        <v>0.48615930232577798</v>
      </c>
      <c r="FP31" s="44">
        <v>43093.898999999998</v>
      </c>
      <c r="FQ31" s="45">
        <v>21.579318477716601</v>
      </c>
      <c r="FR31" s="45">
        <v>647.70666666666705</v>
      </c>
      <c r="FS31" s="45">
        <v>0.51267774858151305</v>
      </c>
      <c r="FT31" s="44">
        <v>45551.661666666703</v>
      </c>
      <c r="FU31" s="45">
        <v>22.810045902186602</v>
      </c>
      <c r="FV31" s="45">
        <v>613.113333333333</v>
      </c>
      <c r="FW31" s="46">
        <v>0.480910993519714</v>
      </c>
    </row>
    <row r="32" spans="1:179" s="16" customFormat="1" ht="15">
      <c r="A32" s="16" t="s">
        <v>1116</v>
      </c>
      <c r="B32" s="25" t="s">
        <v>1331</v>
      </c>
      <c r="C32" s="16" t="s">
        <v>649</v>
      </c>
      <c r="D32" s="16" t="s">
        <v>650</v>
      </c>
      <c r="E32" s="16" t="s">
        <v>661</v>
      </c>
      <c r="F32" s="16" t="s">
        <v>1332</v>
      </c>
      <c r="G32" s="16" t="s">
        <v>799</v>
      </c>
      <c r="H32" s="22">
        <v>40722</v>
      </c>
      <c r="L32" s="18">
        <v>40722</v>
      </c>
      <c r="M32" s="19">
        <v>179</v>
      </c>
      <c r="N32" s="16" t="s">
        <v>852</v>
      </c>
      <c r="O32" s="16" t="s">
        <v>1611</v>
      </c>
      <c r="P32" s="16" t="s">
        <v>202</v>
      </c>
      <c r="Q32" s="16" t="s">
        <v>679</v>
      </c>
      <c r="R32" s="16" t="s">
        <v>679</v>
      </c>
      <c r="T32" s="20">
        <v>28</v>
      </c>
      <c r="U32" s="20">
        <v>6</v>
      </c>
      <c r="V32" s="16">
        <v>2011</v>
      </c>
      <c r="W32" s="16" t="s">
        <v>908</v>
      </c>
      <c r="X32" s="21" t="s">
        <v>1333</v>
      </c>
      <c r="Y32" s="16" t="s">
        <v>375</v>
      </c>
      <c r="Z32" s="22">
        <v>40709</v>
      </c>
      <c r="AA32" s="16" t="str">
        <f t="shared" si="5"/>
        <v>166</v>
      </c>
      <c r="AB32" s="16">
        <v>5</v>
      </c>
      <c r="AC32" s="16">
        <v>5</v>
      </c>
      <c r="AD32" s="16">
        <v>4</v>
      </c>
      <c r="AE32" s="16" t="s">
        <v>361</v>
      </c>
      <c r="AF32" s="16" t="s">
        <v>1334</v>
      </c>
      <c r="AG32" s="16" t="s">
        <v>649</v>
      </c>
      <c r="AH32" s="16" t="s">
        <v>649</v>
      </c>
      <c r="AI32" s="16" t="s">
        <v>674</v>
      </c>
      <c r="AJ32" s="16" t="s">
        <v>908</v>
      </c>
      <c r="AK32" s="16" t="s">
        <v>1335</v>
      </c>
      <c r="AL32" s="16" t="s">
        <v>649</v>
      </c>
      <c r="AM32" s="16" t="s">
        <v>375</v>
      </c>
      <c r="AN32" s="22">
        <v>40755</v>
      </c>
      <c r="AP32" s="16">
        <v>4</v>
      </c>
      <c r="AQ32" s="16">
        <v>3</v>
      </c>
      <c r="AR32" s="16">
        <v>3</v>
      </c>
      <c r="AS32" s="16" t="s">
        <v>673</v>
      </c>
      <c r="AT32" s="16" t="s">
        <v>1336</v>
      </c>
      <c r="AU32" s="16" t="s">
        <v>657</v>
      </c>
      <c r="BT32" s="16">
        <v>7</v>
      </c>
      <c r="BU32" s="18">
        <v>40722</v>
      </c>
      <c r="BV32" s="16">
        <v>113.5</v>
      </c>
      <c r="BW32" s="16">
        <v>113.5</v>
      </c>
      <c r="BX32" s="16">
        <v>113.5</v>
      </c>
      <c r="BY32" s="16">
        <f t="shared" si="1"/>
        <v>113.5</v>
      </c>
      <c r="BZ32" s="16">
        <v>83</v>
      </c>
      <c r="CA32" s="16">
        <v>83</v>
      </c>
      <c r="CB32" s="16">
        <v>83</v>
      </c>
      <c r="CC32" s="16">
        <f t="shared" si="4"/>
        <v>83</v>
      </c>
      <c r="CD32" s="16" t="s">
        <v>649</v>
      </c>
      <c r="CE32" s="16">
        <v>84</v>
      </c>
      <c r="CF32" s="16">
        <v>84</v>
      </c>
      <c r="CG32" s="16">
        <v>84</v>
      </c>
      <c r="CH32" s="16">
        <f t="shared" si="6"/>
        <v>84</v>
      </c>
      <c r="CI32" s="16" t="s">
        <v>649</v>
      </c>
      <c r="CJ32" s="16">
        <v>22</v>
      </c>
      <c r="CK32" s="16" t="s">
        <v>649</v>
      </c>
      <c r="CL32" s="16" t="s">
        <v>657</v>
      </c>
      <c r="CM32" s="18"/>
      <c r="CO32" s="18"/>
      <c r="CQ32" s="21"/>
      <c r="CS32" s="21"/>
      <c r="EB32" s="22">
        <v>40722</v>
      </c>
      <c r="EG32" s="24">
        <v>0.18090277777777777</v>
      </c>
      <c r="EH32" s="24">
        <v>0.18160879629629631</v>
      </c>
      <c r="EI32" s="24">
        <v>0.19133101851851853</v>
      </c>
      <c r="FF32" s="42" t="s">
        <v>1864</v>
      </c>
      <c r="FG32" s="43">
        <v>62811</v>
      </c>
      <c r="FH32" s="44">
        <v>34911.8976666667</v>
      </c>
      <c r="FI32" s="45">
        <v>17.482172091470499</v>
      </c>
      <c r="FJ32" s="45">
        <v>679.44</v>
      </c>
      <c r="FK32" s="45">
        <v>0.53690770137950194</v>
      </c>
      <c r="FL32" s="44">
        <v>48158.701666666697</v>
      </c>
      <c r="FM32" s="45">
        <v>24.1155241195126</v>
      </c>
      <c r="FN32" s="45">
        <v>670.49666666666701</v>
      </c>
      <c r="FO32" s="45">
        <v>0.485385677849272</v>
      </c>
      <c r="FP32" s="44">
        <v>77228.961333333296</v>
      </c>
      <c r="FQ32" s="45">
        <v>38.672489400767802</v>
      </c>
      <c r="FR32" s="45">
        <v>658.41</v>
      </c>
      <c r="FS32" s="45">
        <v>0.41575177535936098</v>
      </c>
      <c r="FT32" s="44">
        <v>46404.863666666701</v>
      </c>
      <c r="FU32" s="45">
        <v>23.237287764980799</v>
      </c>
      <c r="FV32" s="45">
        <v>658.41</v>
      </c>
      <c r="FW32" s="46">
        <v>0.49091270253907199</v>
      </c>
    </row>
    <row r="33" spans="1:179" s="16" customFormat="1" ht="15">
      <c r="A33" s="16" t="s">
        <v>1116</v>
      </c>
      <c r="B33" s="17" t="s">
        <v>1370</v>
      </c>
      <c r="C33" s="16" t="s">
        <v>649</v>
      </c>
      <c r="D33" s="16" t="s">
        <v>650</v>
      </c>
      <c r="E33" s="16" t="s">
        <v>1372</v>
      </c>
      <c r="F33" s="16" t="s">
        <v>1373</v>
      </c>
      <c r="G33" s="16" t="s">
        <v>799</v>
      </c>
      <c r="H33" s="16" t="s">
        <v>1374</v>
      </c>
      <c r="K33" s="16" t="s">
        <v>1371</v>
      </c>
      <c r="L33" s="18">
        <v>40686</v>
      </c>
      <c r="M33" s="19">
        <v>143</v>
      </c>
      <c r="N33" s="16" t="s">
        <v>652</v>
      </c>
      <c r="O33" s="16" t="s">
        <v>1611</v>
      </c>
      <c r="P33" s="16" t="s">
        <v>664</v>
      </c>
      <c r="Q33" s="16" t="s">
        <v>652</v>
      </c>
      <c r="R33" s="16" t="s">
        <v>692</v>
      </c>
      <c r="T33" s="20">
        <v>23</v>
      </c>
      <c r="U33" s="20">
        <v>5</v>
      </c>
      <c r="V33" s="16">
        <v>2011</v>
      </c>
      <c r="W33" s="16" t="s">
        <v>1375</v>
      </c>
      <c r="X33" s="21">
        <v>3</v>
      </c>
      <c r="Y33" s="16" t="s">
        <v>654</v>
      </c>
      <c r="Z33" s="22">
        <v>40678</v>
      </c>
      <c r="AA33" s="16" t="str">
        <f t="shared" si="5"/>
        <v>135</v>
      </c>
      <c r="AB33" s="16">
        <v>4</v>
      </c>
      <c r="AC33" s="16">
        <v>2</v>
      </c>
      <c r="AD33" s="16">
        <v>2</v>
      </c>
      <c r="AE33" s="16" t="s">
        <v>361</v>
      </c>
      <c r="AF33" s="16" t="s">
        <v>1317</v>
      </c>
      <c r="AG33" s="16" t="s">
        <v>649</v>
      </c>
      <c r="AH33" s="16" t="s">
        <v>649</v>
      </c>
      <c r="AI33" s="16" t="s">
        <v>674</v>
      </c>
      <c r="AJ33" s="16" t="s">
        <v>1375</v>
      </c>
      <c r="AK33" s="16">
        <v>6</v>
      </c>
      <c r="AL33" s="16" t="s">
        <v>657</v>
      </c>
      <c r="AM33" s="16" t="s">
        <v>375</v>
      </c>
      <c r="AN33" s="22">
        <v>40722</v>
      </c>
      <c r="AP33" s="16">
        <v>4</v>
      </c>
      <c r="AQ33" s="16">
        <v>3</v>
      </c>
      <c r="AR33" s="16">
        <v>3</v>
      </c>
      <c r="AS33" s="16" t="s">
        <v>673</v>
      </c>
      <c r="AT33" s="16" t="s">
        <v>1377</v>
      </c>
      <c r="AU33" s="16" t="s">
        <v>649</v>
      </c>
      <c r="AV33" s="16" t="s">
        <v>427</v>
      </c>
      <c r="AW33" s="16" t="s">
        <v>1375</v>
      </c>
      <c r="AX33" s="16">
        <v>4</v>
      </c>
      <c r="AY33" s="16" t="s">
        <v>657</v>
      </c>
      <c r="AZ33" s="16" t="s">
        <v>654</v>
      </c>
      <c r="BA33" s="22">
        <v>40753</v>
      </c>
      <c r="BC33" s="16">
        <v>4</v>
      </c>
      <c r="BD33" s="16">
        <v>4</v>
      </c>
      <c r="BE33" s="16">
        <v>4</v>
      </c>
      <c r="BF33" s="16" t="s">
        <v>673</v>
      </c>
      <c r="BG33" s="16" t="s">
        <v>1376</v>
      </c>
      <c r="BT33" s="16">
        <v>9</v>
      </c>
      <c r="BU33" s="18">
        <v>40686</v>
      </c>
      <c r="BV33" s="16">
        <v>119</v>
      </c>
      <c r="BW33" s="16">
        <v>119</v>
      </c>
      <c r="BX33" s="16">
        <v>119</v>
      </c>
      <c r="BY33" s="16">
        <f t="shared" si="1"/>
        <v>119</v>
      </c>
      <c r="BZ33" s="16">
        <v>81</v>
      </c>
      <c r="CA33" s="16">
        <v>81</v>
      </c>
      <c r="CB33" s="16">
        <v>81</v>
      </c>
      <c r="CC33" s="16">
        <f t="shared" si="4"/>
        <v>81</v>
      </c>
      <c r="CD33" s="16" t="s">
        <v>649</v>
      </c>
      <c r="CE33" s="16">
        <v>82</v>
      </c>
      <c r="CF33" s="16">
        <v>82</v>
      </c>
      <c r="CG33" s="16">
        <v>82.5</v>
      </c>
      <c r="CH33" s="16">
        <f t="shared" si="6"/>
        <v>82.166666666666671</v>
      </c>
      <c r="CI33" s="16" t="s">
        <v>649</v>
      </c>
      <c r="CJ33" s="16">
        <v>20.75</v>
      </c>
      <c r="CK33" s="16" t="s">
        <v>649</v>
      </c>
      <c r="CL33" s="16" t="s">
        <v>657</v>
      </c>
      <c r="CM33" s="18"/>
      <c r="CO33" s="18">
        <v>40707</v>
      </c>
      <c r="CQ33" s="21"/>
      <c r="CS33" s="21"/>
      <c r="DD33" s="16">
        <v>15</v>
      </c>
      <c r="EB33" s="22">
        <v>40686</v>
      </c>
      <c r="EG33" s="24">
        <v>0.20034722222222223</v>
      </c>
      <c r="EH33" s="24">
        <v>0.20158564814814817</v>
      </c>
      <c r="EI33" s="24">
        <v>0.21026620370370372</v>
      </c>
      <c r="EL33" s="22">
        <v>40707</v>
      </c>
      <c r="EQ33" s="24">
        <v>0.17986111111111111</v>
      </c>
      <c r="ER33" s="24">
        <v>0.18092592592592593</v>
      </c>
      <c r="ES33" s="24">
        <v>0.19120370370370368</v>
      </c>
      <c r="FF33" s="42" t="s">
        <v>1370</v>
      </c>
      <c r="FG33" s="43">
        <v>52311</v>
      </c>
      <c r="FH33" s="44">
        <v>41587.3373333333</v>
      </c>
      <c r="FI33" s="45">
        <v>20.8249060257052</v>
      </c>
      <c r="FJ33" s="45">
        <v>644.51</v>
      </c>
      <c r="FK33" s="45">
        <v>0.49199717071603499</v>
      </c>
      <c r="FL33" s="44">
        <v>35849.014000000003</v>
      </c>
      <c r="FM33" s="45">
        <v>17.951434151226799</v>
      </c>
      <c r="FN33" s="45">
        <v>626.68666666666695</v>
      </c>
      <c r="FO33" s="45">
        <v>0.47556819800285399</v>
      </c>
      <c r="FP33" s="44">
        <v>54195.317000000003</v>
      </c>
      <c r="FQ33" s="45">
        <v>27.1383660490736</v>
      </c>
      <c r="FR33" s="45">
        <v>610.39666666666699</v>
      </c>
      <c r="FS33" s="45">
        <v>0.44682507362753598</v>
      </c>
      <c r="FT33" s="44">
        <v>45285.362666666697</v>
      </c>
      <c r="FU33" s="45">
        <v>22.6766963779002</v>
      </c>
      <c r="FV33" s="45">
        <v>644.12333333333299</v>
      </c>
      <c r="FW33" s="46">
        <v>0.495377010995113</v>
      </c>
    </row>
    <row r="34" spans="1:179" s="16" customFormat="1" ht="15">
      <c r="A34" s="16" t="s">
        <v>1116</v>
      </c>
      <c r="B34" s="17" t="s">
        <v>484</v>
      </c>
      <c r="C34" s="16" t="s">
        <v>747</v>
      </c>
      <c r="D34" s="16" t="s">
        <v>541</v>
      </c>
      <c r="E34" s="16" t="s">
        <v>485</v>
      </c>
      <c r="F34" s="16" t="s">
        <v>486</v>
      </c>
      <c r="G34" s="16" t="s">
        <v>544</v>
      </c>
      <c r="H34" s="16" t="s">
        <v>644</v>
      </c>
      <c r="L34" s="18">
        <v>40703</v>
      </c>
      <c r="M34" s="19">
        <v>160</v>
      </c>
      <c r="N34" s="16" t="s">
        <v>645</v>
      </c>
      <c r="O34" s="16" t="s">
        <v>546</v>
      </c>
      <c r="P34" s="16" t="s">
        <v>546</v>
      </c>
      <c r="Q34" s="16" t="s">
        <v>547</v>
      </c>
      <c r="R34" s="16" t="s">
        <v>547</v>
      </c>
      <c r="T34" s="20">
        <v>9</v>
      </c>
      <c r="U34" s="20">
        <v>6</v>
      </c>
      <c r="V34" s="16">
        <v>2011</v>
      </c>
      <c r="W34" s="16" t="s">
        <v>646</v>
      </c>
      <c r="X34" s="21">
        <v>4</v>
      </c>
      <c r="Y34" s="16" t="s">
        <v>548</v>
      </c>
      <c r="Z34" s="22">
        <v>40691</v>
      </c>
      <c r="AA34" s="16" t="str">
        <f t="shared" si="5"/>
        <v>148</v>
      </c>
      <c r="AB34" s="16">
        <v>5</v>
      </c>
      <c r="AC34" s="16">
        <v>2</v>
      </c>
      <c r="AD34" s="16">
        <v>2</v>
      </c>
      <c r="AE34" s="16" t="s">
        <v>291</v>
      </c>
      <c r="AF34" s="16" t="s">
        <v>834</v>
      </c>
      <c r="AG34" s="16" t="s">
        <v>835</v>
      </c>
      <c r="AH34" s="16" t="s">
        <v>835</v>
      </c>
      <c r="AJ34" s="16" t="s">
        <v>646</v>
      </c>
      <c r="AK34" s="16">
        <v>3</v>
      </c>
      <c r="AL34" s="16" t="s">
        <v>540</v>
      </c>
      <c r="AM34" s="16" t="s">
        <v>836</v>
      </c>
      <c r="AN34" s="22">
        <v>40701</v>
      </c>
      <c r="AP34" s="16">
        <v>5</v>
      </c>
      <c r="AQ34" s="16">
        <v>0</v>
      </c>
      <c r="AR34" s="16">
        <v>0</v>
      </c>
      <c r="AS34" s="16" t="s">
        <v>837</v>
      </c>
      <c r="AU34" s="16" t="s">
        <v>747</v>
      </c>
      <c r="AV34" s="16" t="s">
        <v>838</v>
      </c>
      <c r="AW34" s="16" t="s">
        <v>839</v>
      </c>
      <c r="AX34" s="16">
        <v>3</v>
      </c>
      <c r="AY34" s="16" t="s">
        <v>747</v>
      </c>
      <c r="AZ34" s="16" t="s">
        <v>836</v>
      </c>
      <c r="BA34" s="22">
        <v>40747</v>
      </c>
      <c r="BC34" s="16">
        <v>5</v>
      </c>
      <c r="BD34" s="16">
        <v>5</v>
      </c>
      <c r="BE34" s="16">
        <v>5</v>
      </c>
      <c r="BF34" s="16" t="s">
        <v>291</v>
      </c>
      <c r="BH34" s="16" t="s">
        <v>540</v>
      </c>
      <c r="BT34" s="16">
        <v>7</v>
      </c>
      <c r="BU34" s="18">
        <v>40703</v>
      </c>
      <c r="BV34" s="16">
        <v>118</v>
      </c>
      <c r="BW34" s="16">
        <v>118</v>
      </c>
      <c r="BX34" s="16">
        <v>117.5</v>
      </c>
      <c r="BY34" s="16">
        <f t="shared" ref="BY34:BY65" si="7">(BV34+BW34+BX34)/3</f>
        <v>117.83333333333333</v>
      </c>
      <c r="BZ34" s="16">
        <v>84.5</v>
      </c>
      <c r="CA34" s="16">
        <v>85</v>
      </c>
      <c r="CB34" s="16">
        <v>85</v>
      </c>
      <c r="CC34" s="16">
        <f t="shared" si="4"/>
        <v>84.833333333333329</v>
      </c>
      <c r="CD34" s="16" t="s">
        <v>919</v>
      </c>
      <c r="CE34" s="16">
        <v>85</v>
      </c>
      <c r="CF34" s="16">
        <v>85</v>
      </c>
      <c r="CG34" s="16">
        <v>85</v>
      </c>
      <c r="CH34" s="16">
        <f t="shared" si="6"/>
        <v>85</v>
      </c>
      <c r="CI34" s="16" t="s">
        <v>919</v>
      </c>
      <c r="CJ34" s="16">
        <v>21</v>
      </c>
      <c r="CK34" s="16" t="s">
        <v>919</v>
      </c>
      <c r="CL34" s="16" t="s">
        <v>919</v>
      </c>
      <c r="CM34" s="18">
        <v>40703</v>
      </c>
      <c r="CO34" s="18">
        <v>40721</v>
      </c>
      <c r="CQ34" s="21"/>
      <c r="CS34" s="21"/>
      <c r="DD34" s="16">
        <v>18</v>
      </c>
      <c r="DF34" s="22">
        <v>40737</v>
      </c>
      <c r="DG34" s="16">
        <v>115</v>
      </c>
      <c r="DH34" s="16">
        <v>115</v>
      </c>
      <c r="DI34" s="16">
        <v>115</v>
      </c>
      <c r="DJ34" s="16">
        <v>115</v>
      </c>
      <c r="DK34" s="16">
        <v>83</v>
      </c>
      <c r="DL34" s="16">
        <v>83</v>
      </c>
      <c r="DM34" s="16">
        <v>83</v>
      </c>
      <c r="DN34" s="16">
        <v>83</v>
      </c>
      <c r="DO34" s="16" t="s">
        <v>747</v>
      </c>
      <c r="DP34" s="16">
        <v>84</v>
      </c>
      <c r="DQ34" s="16">
        <v>84</v>
      </c>
      <c r="DR34" s="16">
        <v>84</v>
      </c>
      <c r="DS34" s="16">
        <v>84</v>
      </c>
      <c r="DT34" s="16" t="s">
        <v>747</v>
      </c>
      <c r="DU34" s="16">
        <f>23.25-4.25</f>
        <v>19</v>
      </c>
      <c r="EB34" s="22">
        <v>40703</v>
      </c>
      <c r="EG34" s="24">
        <v>0.18020833333333333</v>
      </c>
      <c r="EH34" s="24">
        <v>0.18106481481481482</v>
      </c>
      <c r="EI34" s="24">
        <v>0.19069444444444442</v>
      </c>
      <c r="EL34" s="22">
        <v>40721</v>
      </c>
      <c r="EQ34" s="24">
        <v>0.19684027777777779</v>
      </c>
      <c r="ER34" s="24">
        <v>0.19759259259259257</v>
      </c>
      <c r="ES34" s="24">
        <v>0.20774305555555558</v>
      </c>
      <c r="EV34" s="22">
        <v>40737</v>
      </c>
      <c r="EW34" s="22"/>
      <c r="FA34" s="24">
        <v>0.1898148148148148</v>
      </c>
      <c r="FB34" s="24">
        <v>0.19114583333333335</v>
      </c>
      <c r="FC34" s="24">
        <v>0.20050925925925925</v>
      </c>
      <c r="FF34" s="42" t="s">
        <v>1865</v>
      </c>
      <c r="FG34" s="43">
        <v>61911</v>
      </c>
      <c r="FH34" s="44">
        <v>31529.16</v>
      </c>
      <c r="FI34" s="45">
        <v>15.788262393590401</v>
      </c>
      <c r="FJ34" s="45">
        <v>674.75333333333299</v>
      </c>
      <c r="FK34" s="45">
        <v>0.53304262099615096</v>
      </c>
      <c r="FL34" s="44">
        <v>63479.652666666698</v>
      </c>
      <c r="FM34" s="45">
        <v>31.787507594725401</v>
      </c>
      <c r="FN34" s="45">
        <v>638.72</v>
      </c>
      <c r="FO34" s="45">
        <v>0.46447027476300901</v>
      </c>
      <c r="FP34" s="44">
        <v>66381.207999999999</v>
      </c>
      <c r="FQ34" s="45">
        <v>33.240464697045603</v>
      </c>
      <c r="FR34" s="45">
        <v>596.42666666666696</v>
      </c>
      <c r="FS34" s="45">
        <v>0.43374958241616801</v>
      </c>
      <c r="FT34" s="44">
        <v>43955.848333333299</v>
      </c>
      <c r="FU34" s="45">
        <v>22.010940577532999</v>
      </c>
      <c r="FV34" s="45">
        <v>621.17999999999995</v>
      </c>
      <c r="FW34" s="46">
        <v>0.51768770612017201</v>
      </c>
    </row>
    <row r="35" spans="1:179" s="16" customFormat="1" ht="15">
      <c r="A35" s="16" t="s">
        <v>144</v>
      </c>
      <c r="B35" s="16" t="s">
        <v>1155</v>
      </c>
      <c r="C35" s="16" t="s">
        <v>1156</v>
      </c>
      <c r="D35" s="16" t="s">
        <v>1157</v>
      </c>
      <c r="E35" s="16" t="s">
        <v>1158</v>
      </c>
      <c r="F35" s="16" t="s">
        <v>1159</v>
      </c>
      <c r="G35" s="16" t="s">
        <v>1160</v>
      </c>
      <c r="L35" s="18">
        <v>40763</v>
      </c>
      <c r="M35" s="19">
        <v>220</v>
      </c>
      <c r="N35" s="16" t="s">
        <v>1161</v>
      </c>
      <c r="O35" s="16" t="s">
        <v>1162</v>
      </c>
      <c r="P35" s="16" t="s">
        <v>1163</v>
      </c>
      <c r="Q35" s="16" t="s">
        <v>1164</v>
      </c>
      <c r="R35" s="16" t="s">
        <v>1165</v>
      </c>
      <c r="T35" s="23">
        <v>8</v>
      </c>
      <c r="U35" s="23">
        <v>8</v>
      </c>
      <c r="V35" s="16">
        <v>2011</v>
      </c>
      <c r="W35" s="16" t="s">
        <v>1167</v>
      </c>
      <c r="X35" s="21" t="s">
        <v>61</v>
      </c>
      <c r="Y35" s="16" t="s">
        <v>1166</v>
      </c>
      <c r="Z35" s="22">
        <v>40691</v>
      </c>
      <c r="AA35" s="16" t="str">
        <f t="shared" si="5"/>
        <v>148</v>
      </c>
      <c r="AB35" s="16">
        <v>5</v>
      </c>
      <c r="AC35" s="16">
        <v>5</v>
      </c>
      <c r="AD35" s="16">
        <v>4</v>
      </c>
      <c r="AE35" s="16" t="s">
        <v>1168</v>
      </c>
      <c r="AG35" s="16" t="s">
        <v>1156</v>
      </c>
      <c r="AH35" s="16" t="s">
        <v>1156</v>
      </c>
      <c r="AI35" s="16" t="s">
        <v>1169</v>
      </c>
      <c r="AJ35" s="16" t="s">
        <v>1187</v>
      </c>
      <c r="AK35" s="16" t="s">
        <v>62</v>
      </c>
      <c r="AL35" s="16" t="s">
        <v>1156</v>
      </c>
      <c r="AM35" s="16" t="s">
        <v>1166</v>
      </c>
      <c r="AN35" s="22">
        <v>40737</v>
      </c>
      <c r="AP35" s="16">
        <v>5</v>
      </c>
      <c r="AQ35" s="16">
        <v>4</v>
      </c>
      <c r="AR35" s="16">
        <v>4</v>
      </c>
      <c r="AS35" s="16" t="s">
        <v>1168</v>
      </c>
      <c r="AU35" s="16" t="s">
        <v>1171</v>
      </c>
      <c r="BT35" s="16">
        <v>8</v>
      </c>
      <c r="BU35" s="18">
        <v>40763</v>
      </c>
      <c r="BV35" s="16">
        <v>117.5</v>
      </c>
      <c r="BW35" s="16">
        <v>117.5</v>
      </c>
      <c r="BX35" s="16">
        <v>117.5</v>
      </c>
      <c r="BY35" s="16">
        <f t="shared" si="7"/>
        <v>117.5</v>
      </c>
      <c r="BZ35" s="16">
        <v>77</v>
      </c>
      <c r="CA35" s="16">
        <v>78</v>
      </c>
      <c r="CB35" s="16">
        <v>78</v>
      </c>
      <c r="CC35" s="16">
        <f t="shared" si="4"/>
        <v>77.666666666666671</v>
      </c>
      <c r="CD35" s="16" t="s">
        <v>1156</v>
      </c>
      <c r="CE35" s="16">
        <v>75.5</v>
      </c>
      <c r="CF35" s="16">
        <v>75.5</v>
      </c>
      <c r="CG35" s="16">
        <v>75.5</v>
      </c>
      <c r="CH35" s="16">
        <f t="shared" si="6"/>
        <v>75.5</v>
      </c>
      <c r="CI35" s="16" t="s">
        <v>1172</v>
      </c>
      <c r="CJ35" s="16">
        <v>17</v>
      </c>
      <c r="CK35" s="16" t="s">
        <v>1156</v>
      </c>
      <c r="CL35" s="16" t="s">
        <v>1173</v>
      </c>
      <c r="CM35" s="18" t="s">
        <v>1174</v>
      </c>
      <c r="CO35" s="18"/>
      <c r="CQ35" s="21"/>
      <c r="CS35" s="21"/>
      <c r="EB35" s="22"/>
      <c r="EG35" s="24"/>
      <c r="EH35" s="24"/>
      <c r="EI35" s="24"/>
      <c r="FF35" s="42" t="s">
        <v>1866</v>
      </c>
      <c r="FG35" s="43">
        <v>80811</v>
      </c>
      <c r="FH35" s="44">
        <v>48989.4453333333</v>
      </c>
      <c r="FI35" s="45">
        <v>24.531519946586499</v>
      </c>
      <c r="FJ35" s="45">
        <v>672.72666666666703</v>
      </c>
      <c r="FK35" s="45">
        <v>0.48320023833509301</v>
      </c>
      <c r="FL35" s="44">
        <v>54769.462</v>
      </c>
      <c r="FM35" s="45">
        <v>27.425869804707101</v>
      </c>
      <c r="FN35" s="45">
        <v>664.37333333333299</v>
      </c>
      <c r="FO35" s="45">
        <v>0.43486600562567201</v>
      </c>
      <c r="FP35" s="44">
        <v>71315.243000000002</v>
      </c>
      <c r="FQ35" s="45">
        <v>35.711188282423599</v>
      </c>
      <c r="FR35" s="45">
        <v>624.72333333333302</v>
      </c>
      <c r="FS35" s="45">
        <v>0.41418622456998799</v>
      </c>
      <c r="FT35" s="44">
        <v>52871.673000000003</v>
      </c>
      <c r="FU35" s="45">
        <v>26.475549824737101</v>
      </c>
      <c r="FV35" s="45">
        <v>598.08000000000004</v>
      </c>
      <c r="FW35" s="46">
        <v>0.49106638457194701</v>
      </c>
    </row>
    <row r="36" spans="1:179" s="16" customFormat="1" ht="15">
      <c r="A36" s="16" t="s">
        <v>144</v>
      </c>
      <c r="B36" s="17" t="s">
        <v>250</v>
      </c>
      <c r="C36" s="16" t="s">
        <v>277</v>
      </c>
      <c r="D36" s="16" t="s">
        <v>328</v>
      </c>
      <c r="E36" s="16" t="s">
        <v>251</v>
      </c>
      <c r="F36" s="16" t="s">
        <v>238</v>
      </c>
      <c r="G36" s="16" t="s">
        <v>276</v>
      </c>
      <c r="L36" s="18">
        <v>40696</v>
      </c>
      <c r="M36" s="19">
        <v>153</v>
      </c>
      <c r="N36" s="16" t="s">
        <v>252</v>
      </c>
      <c r="O36" s="16" t="s">
        <v>331</v>
      </c>
      <c r="P36" s="16" t="s">
        <v>269</v>
      </c>
      <c r="Q36" s="16" t="s">
        <v>57</v>
      </c>
      <c r="R36" s="16" t="s">
        <v>57</v>
      </c>
      <c r="T36" s="20">
        <v>2</v>
      </c>
      <c r="U36" s="20">
        <v>6</v>
      </c>
      <c r="V36" s="16">
        <v>2011</v>
      </c>
      <c r="W36" s="16" t="s">
        <v>254</v>
      </c>
      <c r="X36" s="21" t="s">
        <v>253</v>
      </c>
      <c r="Y36" s="16" t="s">
        <v>1483</v>
      </c>
      <c r="Z36" s="22">
        <v>40705</v>
      </c>
      <c r="AA36" s="16" t="str">
        <f t="shared" si="5"/>
        <v>162</v>
      </c>
      <c r="AB36" s="16">
        <v>3</v>
      </c>
      <c r="AC36" s="16">
        <v>0</v>
      </c>
      <c r="AD36" s="16">
        <v>0</v>
      </c>
      <c r="AE36" s="16" t="s">
        <v>255</v>
      </c>
      <c r="AG36" s="16" t="s">
        <v>171</v>
      </c>
      <c r="AH36" s="16" t="s">
        <v>97</v>
      </c>
      <c r="AJ36" s="16" t="s">
        <v>256</v>
      </c>
      <c r="AK36" s="16">
        <v>24</v>
      </c>
      <c r="AL36" s="16" t="s">
        <v>276</v>
      </c>
      <c r="AM36" s="16" t="s">
        <v>326</v>
      </c>
      <c r="AN36" s="22">
        <v>40718</v>
      </c>
      <c r="AP36" s="16">
        <v>5</v>
      </c>
      <c r="AQ36" s="16">
        <v>5</v>
      </c>
      <c r="AR36" s="16">
        <v>5</v>
      </c>
      <c r="AS36" s="16" t="s">
        <v>324</v>
      </c>
      <c r="AU36" s="16" t="s">
        <v>276</v>
      </c>
      <c r="BT36" s="16">
        <v>5</v>
      </c>
      <c r="BU36" s="18">
        <v>40696</v>
      </c>
      <c r="BV36" s="16">
        <v>121</v>
      </c>
      <c r="BW36" s="16">
        <v>121</v>
      </c>
      <c r="BX36" s="16">
        <v>121</v>
      </c>
      <c r="BY36" s="16">
        <f t="shared" si="7"/>
        <v>121</v>
      </c>
      <c r="BZ36" s="16">
        <v>99</v>
      </c>
      <c r="CA36" s="16">
        <v>98</v>
      </c>
      <c r="CB36" s="16">
        <v>99</v>
      </c>
      <c r="CC36" s="16">
        <f t="shared" si="4"/>
        <v>98.666666666666671</v>
      </c>
      <c r="CD36" s="16" t="s">
        <v>277</v>
      </c>
      <c r="CE36" s="16">
        <v>99</v>
      </c>
      <c r="CF36" s="16">
        <v>100</v>
      </c>
      <c r="CG36" s="16">
        <v>100</v>
      </c>
      <c r="CH36" s="16">
        <f t="shared" si="6"/>
        <v>99.666666666666671</v>
      </c>
      <c r="CI36" s="16" t="s">
        <v>277</v>
      </c>
      <c r="CJ36" s="16">
        <v>19</v>
      </c>
      <c r="CK36" s="16" t="s">
        <v>277</v>
      </c>
      <c r="CL36" s="16" t="s">
        <v>276</v>
      </c>
      <c r="CM36" s="18"/>
      <c r="CO36" s="18">
        <v>40732</v>
      </c>
      <c r="CP36" s="16">
        <v>120</v>
      </c>
      <c r="CQ36" s="21">
        <v>120</v>
      </c>
      <c r="CR36" s="21">
        <v>120</v>
      </c>
      <c r="CS36" s="21">
        <v>120</v>
      </c>
      <c r="CT36" s="21">
        <v>101</v>
      </c>
      <c r="CU36" s="21">
        <v>101</v>
      </c>
      <c r="CV36" s="21">
        <v>101</v>
      </c>
      <c r="CW36" s="21">
        <v>101</v>
      </c>
      <c r="CX36" s="16" t="s">
        <v>97</v>
      </c>
      <c r="CY36" s="16">
        <v>100.5</v>
      </c>
      <c r="CZ36" s="16">
        <v>100.5</v>
      </c>
      <c r="DA36" s="16">
        <v>100.5</v>
      </c>
      <c r="DB36" s="16">
        <v>100.5</v>
      </c>
      <c r="DC36" s="16" t="s">
        <v>277</v>
      </c>
      <c r="DD36" s="16">
        <v>17.5</v>
      </c>
      <c r="FF36" s="42" t="s">
        <v>1867</v>
      </c>
      <c r="FG36" s="43">
        <v>60211</v>
      </c>
      <c r="FH36" s="44">
        <v>21174.892666666699</v>
      </c>
      <c r="FI36" s="45">
        <v>10.6033513603739</v>
      </c>
      <c r="FJ36" s="45">
        <v>660.41333333333296</v>
      </c>
      <c r="FK36" s="45">
        <v>0.56285347059913005</v>
      </c>
      <c r="FL36" s="44">
        <v>42041.326333333302</v>
      </c>
      <c r="FM36" s="45">
        <v>21.052241528960099</v>
      </c>
      <c r="FN36" s="45">
        <v>647.78666666666697</v>
      </c>
      <c r="FO36" s="45">
        <v>0.48449194611602497</v>
      </c>
      <c r="FP36" s="44">
        <v>30090.989000000001</v>
      </c>
      <c r="FQ36" s="45">
        <v>15.0680966449675</v>
      </c>
      <c r="FR36" s="45">
        <v>650.47333333333302</v>
      </c>
      <c r="FS36" s="45">
        <v>0.52625369993625204</v>
      </c>
      <c r="FT36" s="44">
        <v>44872.295333333299</v>
      </c>
      <c r="FU36" s="45">
        <v>22.469852445334698</v>
      </c>
      <c r="FV36" s="45">
        <v>635.42333333333295</v>
      </c>
      <c r="FW36" s="46">
        <v>0.47557090792024798</v>
      </c>
    </row>
    <row r="37" spans="1:179" s="16" customFormat="1" ht="15">
      <c r="A37" s="16" t="s">
        <v>1717</v>
      </c>
      <c r="B37" s="17" t="s">
        <v>996</v>
      </c>
      <c r="C37" s="16" t="s">
        <v>649</v>
      </c>
      <c r="D37" s="16" t="s">
        <v>650</v>
      </c>
      <c r="E37" s="16" t="s">
        <v>997</v>
      </c>
      <c r="F37" s="16" t="s">
        <v>998</v>
      </c>
      <c r="G37" s="16" t="s">
        <v>657</v>
      </c>
      <c r="K37" s="16" t="s">
        <v>1148</v>
      </c>
      <c r="L37" s="18">
        <v>40680</v>
      </c>
      <c r="M37" s="19">
        <v>137</v>
      </c>
      <c r="N37" s="16" t="s">
        <v>1042</v>
      </c>
      <c r="O37" s="16" t="s">
        <v>653</v>
      </c>
      <c r="P37" s="16" t="s">
        <v>653</v>
      </c>
      <c r="Q37" s="16" t="s">
        <v>679</v>
      </c>
      <c r="R37" s="16" t="s">
        <v>679</v>
      </c>
      <c r="T37" s="20">
        <v>17</v>
      </c>
      <c r="U37" s="20">
        <v>5</v>
      </c>
      <c r="V37" s="16">
        <v>2011</v>
      </c>
      <c r="W37" s="16" t="s">
        <v>999</v>
      </c>
      <c r="X37" s="21">
        <v>56</v>
      </c>
      <c r="Y37" s="16" t="s">
        <v>375</v>
      </c>
      <c r="Z37" s="22">
        <v>40698</v>
      </c>
      <c r="AA37" s="16" t="str">
        <f t="shared" si="5"/>
        <v>155</v>
      </c>
      <c r="AB37" s="16">
        <v>5</v>
      </c>
      <c r="AC37" s="16">
        <v>5</v>
      </c>
      <c r="AD37" s="16">
        <v>4</v>
      </c>
      <c r="AE37" s="16" t="s">
        <v>673</v>
      </c>
      <c r="AG37" s="16" t="s">
        <v>649</v>
      </c>
      <c r="AH37" s="16" t="s">
        <v>649</v>
      </c>
      <c r="AI37" s="16" t="s">
        <v>674</v>
      </c>
      <c r="AJ37" s="16" t="s">
        <v>999</v>
      </c>
      <c r="AK37" s="16">
        <v>51</v>
      </c>
      <c r="AL37" s="16" t="s">
        <v>657</v>
      </c>
      <c r="AM37" s="16" t="s">
        <v>654</v>
      </c>
      <c r="AN37" s="22">
        <v>40754</v>
      </c>
      <c r="AP37" s="16">
        <v>4</v>
      </c>
      <c r="AQ37" s="16">
        <v>4</v>
      </c>
      <c r="AR37" s="16">
        <v>3</v>
      </c>
      <c r="AS37" s="16" t="s">
        <v>673</v>
      </c>
      <c r="AT37" s="16" t="s">
        <v>1146</v>
      </c>
      <c r="AU37" s="16" t="s">
        <v>657</v>
      </c>
      <c r="BT37" s="16">
        <v>7</v>
      </c>
      <c r="BU37" s="18">
        <v>40680</v>
      </c>
      <c r="BV37" s="16">
        <v>121</v>
      </c>
      <c r="BW37" s="16">
        <v>121</v>
      </c>
      <c r="BX37" s="16">
        <v>121</v>
      </c>
      <c r="BY37" s="16">
        <f t="shared" si="7"/>
        <v>121</v>
      </c>
      <c r="BZ37" s="16">
        <v>92</v>
      </c>
      <c r="CA37" s="16">
        <v>92</v>
      </c>
      <c r="CB37" s="16">
        <v>92</v>
      </c>
      <c r="CC37" s="16">
        <f t="shared" si="4"/>
        <v>92</v>
      </c>
      <c r="CD37" s="16" t="s">
        <v>649</v>
      </c>
      <c r="CE37" s="16">
        <v>91</v>
      </c>
      <c r="CF37" s="16">
        <v>91</v>
      </c>
      <c r="CG37" s="16">
        <v>91</v>
      </c>
      <c r="CH37" s="16">
        <f t="shared" si="6"/>
        <v>91</v>
      </c>
      <c r="CI37" s="16" t="s">
        <v>649</v>
      </c>
      <c r="CJ37" s="16">
        <v>18.5</v>
      </c>
      <c r="CK37" s="16" t="s">
        <v>649</v>
      </c>
      <c r="CL37" s="16" t="s">
        <v>657</v>
      </c>
      <c r="CM37" s="18">
        <v>40695</v>
      </c>
      <c r="CO37" s="18"/>
      <c r="CQ37" s="21"/>
      <c r="CS37" s="21"/>
      <c r="DD37" s="16">
        <v>18.25</v>
      </c>
      <c r="EB37" s="22"/>
      <c r="EG37" s="24"/>
      <c r="EH37" s="24"/>
      <c r="EI37" s="24"/>
      <c r="EL37" s="22"/>
      <c r="EQ37" s="24"/>
      <c r="ER37" s="24"/>
      <c r="ES37" s="24"/>
      <c r="FF37" s="42" t="s">
        <v>996</v>
      </c>
      <c r="FG37" s="43">
        <v>51711</v>
      </c>
      <c r="FH37" s="44">
        <v>40758.347000000002</v>
      </c>
      <c r="FI37" s="45">
        <v>20.409788182273399</v>
      </c>
      <c r="FJ37" s="45">
        <v>623.06666666666695</v>
      </c>
      <c r="FK37" s="45">
        <v>0.46879925247700099</v>
      </c>
      <c r="FL37" s="44">
        <v>59462.656666666699</v>
      </c>
      <c r="FM37" s="45">
        <v>29.775992321816101</v>
      </c>
      <c r="FN37" s="45">
        <v>644.51</v>
      </c>
      <c r="FO37" s="45">
        <v>0.45551231789445801</v>
      </c>
      <c r="FP37" s="44">
        <v>33435.387666666698</v>
      </c>
      <c r="FQ37" s="45">
        <v>16.7428080454014</v>
      </c>
      <c r="FR37" s="45">
        <v>634.01666666666699</v>
      </c>
      <c r="FS37" s="45">
        <v>0.46153406115714901</v>
      </c>
      <c r="FT37" s="44">
        <v>40901.897333333298</v>
      </c>
      <c r="FU37" s="45">
        <v>20.4816711734268</v>
      </c>
      <c r="FV37" s="45">
        <v>652.12666666666701</v>
      </c>
      <c r="FW37" s="46">
        <v>0.50503263497245898</v>
      </c>
    </row>
    <row r="38" spans="1:179" s="16" customFormat="1" ht="15">
      <c r="A38" s="16" t="s">
        <v>144</v>
      </c>
      <c r="B38" s="17" t="s">
        <v>1179</v>
      </c>
      <c r="C38" s="16" t="s">
        <v>1156</v>
      </c>
      <c r="D38" s="16" t="s">
        <v>1181</v>
      </c>
      <c r="E38" s="16" t="s">
        <v>1284</v>
      </c>
      <c r="F38" s="16" t="s">
        <v>1159</v>
      </c>
      <c r="G38" s="16" t="s">
        <v>1171</v>
      </c>
      <c r="K38" s="16" t="s">
        <v>1180</v>
      </c>
      <c r="L38" s="18">
        <v>40697</v>
      </c>
      <c r="M38" s="19">
        <v>154</v>
      </c>
      <c r="N38" s="16" t="s">
        <v>1182</v>
      </c>
      <c r="O38" s="16" t="s">
        <v>1183</v>
      </c>
      <c r="P38" s="16" t="s">
        <v>1162</v>
      </c>
      <c r="Q38" s="16" t="s">
        <v>1162</v>
      </c>
      <c r="R38" s="16" t="s">
        <v>1184</v>
      </c>
      <c r="T38" s="23">
        <v>3</v>
      </c>
      <c r="U38" s="23">
        <v>6</v>
      </c>
      <c r="V38" s="16">
        <v>2011</v>
      </c>
      <c r="W38" s="16" t="s">
        <v>1185</v>
      </c>
      <c r="X38" s="21">
        <v>102</v>
      </c>
      <c r="Y38" s="16" t="s">
        <v>1166</v>
      </c>
      <c r="Z38" s="22">
        <v>40701</v>
      </c>
      <c r="AA38" s="16" t="str">
        <f t="shared" si="5"/>
        <v>158</v>
      </c>
      <c r="AB38" s="16">
        <v>5</v>
      </c>
      <c r="AC38" s="16">
        <v>5</v>
      </c>
      <c r="AD38" s="16">
        <v>5</v>
      </c>
      <c r="AE38" s="16" t="s">
        <v>1168</v>
      </c>
      <c r="AG38" s="16" t="s">
        <v>1156</v>
      </c>
      <c r="AH38" s="16" t="s">
        <v>1156</v>
      </c>
      <c r="AJ38" s="16" t="s">
        <v>1185</v>
      </c>
      <c r="AK38" s="16">
        <v>24</v>
      </c>
      <c r="AL38" s="16" t="s">
        <v>1171</v>
      </c>
      <c r="AM38" s="16" t="s">
        <v>1186</v>
      </c>
      <c r="AN38" s="22">
        <v>40753</v>
      </c>
      <c r="AP38" s="16">
        <v>4</v>
      </c>
      <c r="AQ38" s="16">
        <v>4</v>
      </c>
      <c r="AR38" s="16">
        <v>4</v>
      </c>
      <c r="AS38" s="16" t="s">
        <v>1168</v>
      </c>
      <c r="AU38" s="16" t="s">
        <v>1171</v>
      </c>
      <c r="BT38" s="16">
        <v>9</v>
      </c>
      <c r="BU38" s="18">
        <v>40697</v>
      </c>
      <c r="BV38" s="16">
        <v>120</v>
      </c>
      <c r="BW38" s="16">
        <v>119.5</v>
      </c>
      <c r="BX38" s="16">
        <v>120</v>
      </c>
      <c r="BY38" s="16">
        <f t="shared" si="7"/>
        <v>119.83333333333333</v>
      </c>
      <c r="BZ38" s="16">
        <v>95.25</v>
      </c>
      <c r="CA38" s="16">
        <v>95.25</v>
      </c>
      <c r="CB38" s="16">
        <v>95.25</v>
      </c>
      <c r="CC38" s="16">
        <f t="shared" si="4"/>
        <v>95.25</v>
      </c>
      <c r="CD38" s="16" t="s">
        <v>1156</v>
      </c>
      <c r="CE38" s="16">
        <v>95</v>
      </c>
      <c r="CF38" s="16">
        <v>95</v>
      </c>
      <c r="CG38" s="16">
        <v>95</v>
      </c>
      <c r="CH38" s="16">
        <f t="shared" si="6"/>
        <v>95</v>
      </c>
      <c r="CI38" s="16" t="s">
        <v>1172</v>
      </c>
      <c r="CK38" s="16" t="s">
        <v>1156</v>
      </c>
      <c r="CL38" s="16" t="s">
        <v>1171</v>
      </c>
      <c r="CM38" s="18"/>
      <c r="CO38" s="18">
        <v>40725</v>
      </c>
      <c r="CQ38" s="21"/>
      <c r="CS38" s="21"/>
      <c r="DD38" s="16">
        <v>16</v>
      </c>
      <c r="FF38" s="42" t="s">
        <v>1868</v>
      </c>
      <c r="FG38" s="43">
        <v>60311</v>
      </c>
      <c r="FH38" s="44">
        <v>19611.9233333333</v>
      </c>
      <c r="FI38" s="45">
        <v>9.8206927057252607</v>
      </c>
      <c r="FJ38" s="45">
        <v>688.756666666667</v>
      </c>
      <c r="FK38" s="45">
        <v>0.58071314941748697</v>
      </c>
      <c r="FL38" s="44">
        <v>54337.413666666696</v>
      </c>
      <c r="FM38" s="45">
        <v>27.209521115005799</v>
      </c>
      <c r="FN38" s="45">
        <v>635.45000000000005</v>
      </c>
      <c r="FO38" s="45">
        <v>0.51402091901868596</v>
      </c>
      <c r="FP38" s="44">
        <v>67619.139666666699</v>
      </c>
      <c r="FQ38" s="45">
        <v>33.860360373894203</v>
      </c>
      <c r="FR38" s="45">
        <v>665.77666666666698</v>
      </c>
      <c r="FS38" s="45">
        <v>0.40168829158001501</v>
      </c>
      <c r="FT38" s="44">
        <v>32464.0493333333</v>
      </c>
      <c r="FU38" s="45">
        <v>16.256409280587601</v>
      </c>
      <c r="FV38" s="45">
        <v>682.07</v>
      </c>
      <c r="FW38" s="46">
        <v>0.53130152554623999</v>
      </c>
    </row>
    <row r="39" spans="1:179" s="16" customFormat="1" ht="15">
      <c r="A39" s="16" t="s">
        <v>144</v>
      </c>
      <c r="B39" s="16" t="s">
        <v>1510</v>
      </c>
      <c r="C39" s="16" t="s">
        <v>649</v>
      </c>
      <c r="D39" s="16" t="s">
        <v>660</v>
      </c>
      <c r="E39" s="16" t="s">
        <v>676</v>
      </c>
      <c r="F39" s="16" t="s">
        <v>1707</v>
      </c>
      <c r="G39" s="16" t="s">
        <v>657</v>
      </c>
      <c r="L39" s="18">
        <v>40681</v>
      </c>
      <c r="M39" s="19">
        <v>138</v>
      </c>
      <c r="N39" s="16" t="s">
        <v>892</v>
      </c>
      <c r="O39" s="16" t="s">
        <v>653</v>
      </c>
      <c r="P39" s="16" t="s">
        <v>1611</v>
      </c>
      <c r="Q39" s="16" t="s">
        <v>653</v>
      </c>
      <c r="R39" s="16" t="s">
        <v>652</v>
      </c>
      <c r="T39" s="20">
        <v>18</v>
      </c>
      <c r="U39" s="20">
        <v>5</v>
      </c>
      <c r="V39" s="16">
        <v>2011</v>
      </c>
      <c r="X39" s="21"/>
      <c r="BU39" s="18">
        <v>40681</v>
      </c>
      <c r="BV39" s="16">
        <v>117</v>
      </c>
      <c r="BW39" s="16">
        <v>117</v>
      </c>
      <c r="BX39" s="16">
        <v>117</v>
      </c>
      <c r="BY39" s="16">
        <f t="shared" si="7"/>
        <v>117</v>
      </c>
      <c r="BZ39" s="16">
        <v>92.5</v>
      </c>
      <c r="CA39" s="16">
        <v>92</v>
      </c>
      <c r="CB39" s="16">
        <v>92</v>
      </c>
      <c r="CC39" s="16">
        <f t="shared" si="4"/>
        <v>92.166666666666671</v>
      </c>
      <c r="CD39" s="16" t="s">
        <v>649</v>
      </c>
      <c r="CE39" s="16">
        <v>92</v>
      </c>
      <c r="CF39" s="16">
        <v>92</v>
      </c>
      <c r="CG39" s="16">
        <v>92</v>
      </c>
      <c r="CH39" s="16">
        <f t="shared" si="6"/>
        <v>92</v>
      </c>
      <c r="CI39" s="16" t="s">
        <v>649</v>
      </c>
      <c r="CJ39" s="16">
        <v>18</v>
      </c>
      <c r="CK39" s="16" t="s">
        <v>649</v>
      </c>
      <c r="CL39" s="16" t="s">
        <v>657</v>
      </c>
      <c r="CM39" s="18"/>
      <c r="CO39" s="18"/>
      <c r="CQ39" s="21"/>
      <c r="CS39" s="21"/>
      <c r="FF39" s="42" t="s">
        <v>1510</v>
      </c>
      <c r="FG39" s="43">
        <v>51811</v>
      </c>
      <c r="FH39" s="44">
        <v>22223.79</v>
      </c>
      <c r="FI39" s="45">
        <v>11.1285878818227</v>
      </c>
      <c r="FJ39" s="45">
        <v>670.71333333333303</v>
      </c>
      <c r="FK39" s="45">
        <v>0.53637601391120404</v>
      </c>
      <c r="FL39" s="44">
        <v>34640.009666666701</v>
      </c>
      <c r="FM39" s="45">
        <v>17.346023869136999</v>
      </c>
      <c r="FN39" s="45">
        <v>648.06666666666695</v>
      </c>
      <c r="FO39" s="45">
        <v>0.54199608529808496</v>
      </c>
      <c r="FP39" s="44">
        <v>29178.258666666701</v>
      </c>
      <c r="FQ39" s="45">
        <v>14.6110459021866</v>
      </c>
      <c r="FR39" s="45">
        <v>678.1</v>
      </c>
      <c r="FS39" s="45">
        <v>0.54725289614301598</v>
      </c>
      <c r="FT39" s="44">
        <v>28394.298999999999</v>
      </c>
      <c r="FU39" s="45">
        <v>14.2184772158237</v>
      </c>
      <c r="FV39" s="45">
        <v>673.72</v>
      </c>
      <c r="FW39" s="46">
        <v>0.54549166394745496</v>
      </c>
    </row>
    <row r="40" spans="1:179" s="16" customFormat="1" ht="15">
      <c r="A40" s="16" t="s">
        <v>1116</v>
      </c>
      <c r="B40" s="17" t="s">
        <v>869</v>
      </c>
      <c r="C40" s="16" t="s">
        <v>782</v>
      </c>
      <c r="D40" s="16" t="s">
        <v>619</v>
      </c>
      <c r="E40" s="16" t="s">
        <v>784</v>
      </c>
      <c r="F40" s="16" t="s">
        <v>870</v>
      </c>
      <c r="G40" s="16" t="s">
        <v>795</v>
      </c>
      <c r="H40" s="16" t="s">
        <v>1637</v>
      </c>
      <c r="L40" s="18">
        <v>40695</v>
      </c>
      <c r="M40" s="19">
        <v>152</v>
      </c>
      <c r="N40" s="16" t="s">
        <v>871</v>
      </c>
      <c r="O40" s="16" t="s">
        <v>949</v>
      </c>
      <c r="P40" s="16" t="s">
        <v>949</v>
      </c>
      <c r="Q40" s="16" t="s">
        <v>950</v>
      </c>
      <c r="R40" s="16" t="s">
        <v>607</v>
      </c>
      <c r="T40" s="20">
        <v>1</v>
      </c>
      <c r="U40" s="20">
        <v>6</v>
      </c>
      <c r="V40" s="16">
        <v>2011</v>
      </c>
      <c r="W40" s="16" t="s">
        <v>780</v>
      </c>
      <c r="X40" s="21">
        <v>10</v>
      </c>
      <c r="Y40" s="16" t="s">
        <v>788</v>
      </c>
      <c r="Z40" s="22">
        <v>40688</v>
      </c>
      <c r="AA40" s="16" t="str">
        <f>TEXT(DATEVALUE(TEXT(Z40,"m/d/yyyy"))-DATEVALUE("1/1/2011")+1,"000")</f>
        <v>145</v>
      </c>
      <c r="AB40" s="16">
        <v>5</v>
      </c>
      <c r="AC40" s="16">
        <v>4</v>
      </c>
      <c r="AD40" s="16">
        <v>3</v>
      </c>
      <c r="AE40" s="16" t="s">
        <v>609</v>
      </c>
      <c r="AG40" s="16" t="s">
        <v>782</v>
      </c>
      <c r="AH40" s="16" t="s">
        <v>782</v>
      </c>
      <c r="AJ40" s="16" t="s">
        <v>872</v>
      </c>
      <c r="AK40" s="16">
        <v>11</v>
      </c>
      <c r="AL40" s="16" t="s">
        <v>618</v>
      </c>
      <c r="AM40" s="16" t="s">
        <v>456</v>
      </c>
      <c r="AN40" s="22">
        <v>40731</v>
      </c>
      <c r="AP40" s="16">
        <v>5</v>
      </c>
      <c r="AQ40" s="16">
        <v>4</v>
      </c>
      <c r="AR40" s="16">
        <v>4</v>
      </c>
      <c r="AS40" s="16" t="s">
        <v>873</v>
      </c>
      <c r="AU40" s="16" t="s">
        <v>618</v>
      </c>
      <c r="BT40" s="16">
        <v>7</v>
      </c>
      <c r="BU40" s="18">
        <v>40695</v>
      </c>
      <c r="BV40" s="16">
        <v>122</v>
      </c>
      <c r="BW40" s="16">
        <v>122.5</v>
      </c>
      <c r="BX40" s="16">
        <v>122.5</v>
      </c>
      <c r="BY40" s="16">
        <f t="shared" si="7"/>
        <v>122.33333333333333</v>
      </c>
      <c r="BZ40" s="16">
        <v>90.5</v>
      </c>
      <c r="CA40" s="16">
        <v>90.5</v>
      </c>
      <c r="CB40" s="16">
        <v>90.5</v>
      </c>
      <c r="CC40" s="16">
        <f t="shared" si="4"/>
        <v>90.5</v>
      </c>
      <c r="CD40" s="16" t="s">
        <v>782</v>
      </c>
      <c r="CE40" s="16">
        <v>89</v>
      </c>
      <c r="CF40" s="16">
        <v>88.5</v>
      </c>
      <c r="CG40" s="16">
        <v>88</v>
      </c>
      <c r="CH40" s="16">
        <f t="shared" si="6"/>
        <v>88.5</v>
      </c>
      <c r="CI40" s="16" t="s">
        <v>782</v>
      </c>
      <c r="CJ40" s="16">
        <v>19.75</v>
      </c>
      <c r="CK40" s="16" t="s">
        <v>782</v>
      </c>
      <c r="CL40" s="16" t="s">
        <v>618</v>
      </c>
      <c r="CM40" s="18"/>
      <c r="CO40" s="18">
        <v>40716</v>
      </c>
      <c r="CQ40" s="21"/>
      <c r="CS40" s="21"/>
      <c r="DD40" s="16">
        <v>17</v>
      </c>
      <c r="DF40" s="22">
        <v>40758</v>
      </c>
      <c r="DG40" s="16">
        <v>122</v>
      </c>
      <c r="DH40" s="16">
        <v>122</v>
      </c>
      <c r="DI40" s="16">
        <v>122</v>
      </c>
      <c r="DJ40" s="16">
        <v>122</v>
      </c>
      <c r="DK40" s="16">
        <v>91</v>
      </c>
      <c r="DL40" s="16">
        <v>91</v>
      </c>
      <c r="DM40" s="16">
        <v>91</v>
      </c>
      <c r="DN40" s="16">
        <v>91</v>
      </c>
      <c r="DO40" s="16" t="s">
        <v>782</v>
      </c>
      <c r="DP40" s="16">
        <v>89</v>
      </c>
      <c r="DQ40" s="16">
        <v>89</v>
      </c>
      <c r="DR40" s="16">
        <v>89</v>
      </c>
      <c r="DS40" s="16">
        <v>89</v>
      </c>
      <c r="DT40" s="16" t="s">
        <v>782</v>
      </c>
      <c r="DU40" s="16">
        <v>16.5</v>
      </c>
      <c r="EB40" s="22">
        <v>40695</v>
      </c>
      <c r="EG40" s="24">
        <v>0.20208333333333331</v>
      </c>
      <c r="EH40" s="24">
        <v>0.20304398148148148</v>
      </c>
      <c r="EI40" s="24">
        <v>0.21334490740740741</v>
      </c>
      <c r="EL40" s="22">
        <v>40716</v>
      </c>
      <c r="EQ40" s="24">
        <v>0.18506944444444443</v>
      </c>
      <c r="ER40" s="24">
        <v>0.18582175925925926</v>
      </c>
      <c r="ES40" s="24">
        <v>0.19576388888888888</v>
      </c>
      <c r="FF40" s="42" t="s">
        <v>1869</v>
      </c>
      <c r="FG40" s="43">
        <v>60111</v>
      </c>
      <c r="FH40" s="44">
        <v>40618.314333333299</v>
      </c>
      <c r="FI40" s="45">
        <v>20.339666666666702</v>
      </c>
      <c r="FJ40" s="45">
        <v>665.06333333333305</v>
      </c>
      <c r="FK40" s="45">
        <v>0.48983508960570099</v>
      </c>
      <c r="FL40" s="44">
        <v>52427.673333333303</v>
      </c>
      <c r="FM40" s="45">
        <v>26.253216491403801</v>
      </c>
      <c r="FN40" s="45">
        <v>614.04333333333295</v>
      </c>
      <c r="FO40" s="45">
        <v>0.49360050988406901</v>
      </c>
      <c r="FP40" s="44">
        <v>40644.123666666703</v>
      </c>
      <c r="FQ40" s="45">
        <v>20.3525907194125</v>
      </c>
      <c r="FR40" s="45">
        <v>625.75</v>
      </c>
      <c r="FS40" s="45">
        <v>0.509752564512441</v>
      </c>
      <c r="FT40" s="44">
        <v>34712.921333333303</v>
      </c>
      <c r="FU40" s="45">
        <v>17.382534468369201</v>
      </c>
      <c r="FV40" s="45">
        <v>678.03</v>
      </c>
      <c r="FW40" s="46">
        <v>0.53941722785931601</v>
      </c>
    </row>
    <row r="41" spans="1:179" s="16" customFormat="1" ht="15">
      <c r="A41" s="16" t="s">
        <v>144</v>
      </c>
      <c r="B41" s="16" t="s">
        <v>1557</v>
      </c>
      <c r="C41" s="16" t="s">
        <v>277</v>
      </c>
      <c r="D41" s="16" t="s">
        <v>328</v>
      </c>
      <c r="E41" s="16" t="s">
        <v>265</v>
      </c>
      <c r="F41" s="16" t="s">
        <v>1482</v>
      </c>
      <c r="G41" s="16" t="s">
        <v>1396</v>
      </c>
      <c r="L41" s="18">
        <v>40684</v>
      </c>
      <c r="M41" s="19">
        <v>141</v>
      </c>
      <c r="N41" s="16" t="s">
        <v>1558</v>
      </c>
      <c r="O41" s="16" t="s">
        <v>1556</v>
      </c>
      <c r="P41" s="16" t="s">
        <v>183</v>
      </c>
      <c r="Q41" s="16" t="s">
        <v>1559</v>
      </c>
      <c r="R41" s="16" t="s">
        <v>322</v>
      </c>
      <c r="T41" s="20">
        <v>21</v>
      </c>
      <c r="U41" s="20">
        <v>5</v>
      </c>
      <c r="V41" s="16">
        <v>2011</v>
      </c>
      <c r="W41" s="16" t="s">
        <v>170</v>
      </c>
      <c r="X41" s="21">
        <v>2</v>
      </c>
      <c r="Y41" s="16" t="s">
        <v>273</v>
      </c>
      <c r="Z41" s="22">
        <v>40700</v>
      </c>
      <c r="AA41" s="16" t="str">
        <f>TEXT(DATEVALUE(TEXT(Z41,"m/d/yyyy"))-DATEVALUE("1/1/2011")+1,"000")</f>
        <v>157</v>
      </c>
      <c r="AB41" s="16">
        <v>5</v>
      </c>
      <c r="AC41" s="16">
        <v>5</v>
      </c>
      <c r="AD41" s="16">
        <v>5</v>
      </c>
      <c r="AE41" s="16" t="s">
        <v>324</v>
      </c>
      <c r="AF41" s="16" t="s">
        <v>1561</v>
      </c>
      <c r="AG41" s="16" t="s">
        <v>277</v>
      </c>
      <c r="AH41" s="16" t="s">
        <v>277</v>
      </c>
      <c r="AJ41" s="16" t="s">
        <v>1560</v>
      </c>
      <c r="AK41" s="16">
        <v>107</v>
      </c>
      <c r="AL41" s="16" t="s">
        <v>276</v>
      </c>
      <c r="AM41" s="16" t="s">
        <v>326</v>
      </c>
      <c r="AN41" s="22">
        <v>40692</v>
      </c>
      <c r="AP41" s="16">
        <v>4</v>
      </c>
      <c r="AQ41" s="16">
        <v>3</v>
      </c>
      <c r="AR41" s="16">
        <v>3</v>
      </c>
      <c r="AS41" s="16" t="s">
        <v>324</v>
      </c>
      <c r="AU41" s="16" t="s">
        <v>277</v>
      </c>
      <c r="AW41" s="16" t="s">
        <v>170</v>
      </c>
      <c r="AX41" s="16">
        <v>111</v>
      </c>
      <c r="AY41" s="16" t="s">
        <v>267</v>
      </c>
      <c r="AZ41" s="16" t="s">
        <v>326</v>
      </c>
      <c r="BA41" s="22">
        <v>40742</v>
      </c>
      <c r="BC41" s="16">
        <v>4</v>
      </c>
      <c r="BD41" s="16">
        <v>4</v>
      </c>
      <c r="BE41" s="16">
        <v>4</v>
      </c>
      <c r="BF41" s="16" t="s">
        <v>324</v>
      </c>
      <c r="BH41" s="16" t="s">
        <v>277</v>
      </c>
      <c r="BI41" s="16" t="s">
        <v>1560</v>
      </c>
      <c r="BJ41" s="16">
        <v>87</v>
      </c>
      <c r="BK41" s="16" t="s">
        <v>276</v>
      </c>
      <c r="BL41" s="16" t="s">
        <v>326</v>
      </c>
      <c r="BM41" s="22">
        <v>40736</v>
      </c>
      <c r="BO41" s="16">
        <v>4</v>
      </c>
      <c r="BP41" s="16">
        <v>4</v>
      </c>
      <c r="BQ41" s="16">
        <v>4</v>
      </c>
      <c r="BR41" s="16" t="s">
        <v>275</v>
      </c>
      <c r="BT41" s="16">
        <v>16</v>
      </c>
      <c r="BU41" s="18">
        <v>40684</v>
      </c>
      <c r="BV41" s="16">
        <v>117</v>
      </c>
      <c r="BW41" s="16">
        <v>117</v>
      </c>
      <c r="BX41" s="16">
        <v>117</v>
      </c>
      <c r="BY41" s="16">
        <f t="shared" si="7"/>
        <v>117</v>
      </c>
      <c r="BZ41" s="16">
        <v>103</v>
      </c>
      <c r="CA41" s="16">
        <v>103</v>
      </c>
      <c r="CB41" s="16">
        <v>103</v>
      </c>
      <c r="CC41" s="16">
        <f t="shared" si="4"/>
        <v>103</v>
      </c>
      <c r="CD41" s="16" t="s">
        <v>1562</v>
      </c>
      <c r="CE41" s="16">
        <v>103</v>
      </c>
      <c r="CF41" s="16">
        <v>103</v>
      </c>
      <c r="CG41" s="16">
        <v>103</v>
      </c>
      <c r="CH41" s="16">
        <f t="shared" si="6"/>
        <v>103</v>
      </c>
      <c r="CI41" s="16" t="s">
        <v>1562</v>
      </c>
      <c r="CJ41" s="16">
        <v>17</v>
      </c>
      <c r="CK41" s="16" t="s">
        <v>277</v>
      </c>
      <c r="CL41" s="16" t="s">
        <v>276</v>
      </c>
      <c r="CM41" s="18"/>
      <c r="CO41" s="18"/>
      <c r="CQ41" s="21"/>
      <c r="CS41" s="21"/>
      <c r="FF41" s="42" t="s">
        <v>1870</v>
      </c>
      <c r="FG41" s="43">
        <v>52111</v>
      </c>
      <c r="FH41" s="44">
        <v>25665.033666666699</v>
      </c>
      <c r="FI41" s="45">
        <v>12.851794525121001</v>
      </c>
      <c r="FJ41" s="45">
        <v>653.07333333333304</v>
      </c>
      <c r="FK41" s="45">
        <v>0.52021623951521301</v>
      </c>
      <c r="FL41" s="44">
        <v>59109.740666666701</v>
      </c>
      <c r="FM41" s="45">
        <v>29.599269237189102</v>
      </c>
      <c r="FN41" s="45">
        <v>594.386666666667</v>
      </c>
      <c r="FO41" s="45">
        <v>0.44553644626040501</v>
      </c>
      <c r="FP41" s="44">
        <v>47710.256333333302</v>
      </c>
      <c r="FQ41" s="45">
        <v>23.890964613586998</v>
      </c>
      <c r="FR41" s="45">
        <v>581.73</v>
      </c>
      <c r="FS41" s="45">
        <v>0.45884117834546101</v>
      </c>
      <c r="FT41" s="44">
        <v>39134.559000000001</v>
      </c>
      <c r="FU41" s="45">
        <v>19.596674511767699</v>
      </c>
      <c r="FV41" s="45">
        <v>615.69333333333304</v>
      </c>
      <c r="FW41" s="46">
        <v>0.52175925416915503</v>
      </c>
    </row>
    <row r="42" spans="1:179" s="16" customFormat="1" ht="15">
      <c r="A42" s="16" t="s">
        <v>68</v>
      </c>
      <c r="B42" s="16" t="s">
        <v>1563</v>
      </c>
      <c r="C42" s="16" t="s">
        <v>1486</v>
      </c>
      <c r="D42" s="16" t="s">
        <v>328</v>
      </c>
      <c r="E42" s="16" t="s">
        <v>1564</v>
      </c>
      <c r="F42" s="16" t="s">
        <v>1482</v>
      </c>
      <c r="G42" s="16" t="s">
        <v>1396</v>
      </c>
      <c r="L42" s="18">
        <v>40684</v>
      </c>
      <c r="M42" s="19">
        <v>141</v>
      </c>
      <c r="N42" s="16" t="s">
        <v>182</v>
      </c>
      <c r="O42" s="16" t="s">
        <v>183</v>
      </c>
      <c r="P42" s="16" t="s">
        <v>102</v>
      </c>
      <c r="Q42" s="16" t="s">
        <v>1565</v>
      </c>
      <c r="R42" s="16" t="s">
        <v>271</v>
      </c>
      <c r="T42" s="20">
        <v>21</v>
      </c>
      <c r="U42" s="20">
        <v>5</v>
      </c>
      <c r="V42" s="16">
        <v>2011</v>
      </c>
      <c r="W42" s="16" t="s">
        <v>1566</v>
      </c>
      <c r="X42" s="21">
        <v>74</v>
      </c>
      <c r="Y42" s="16" t="s">
        <v>273</v>
      </c>
      <c r="Z42" s="22">
        <v>40696</v>
      </c>
      <c r="AA42" s="16" t="str">
        <f>TEXT(DATEVALUE(TEXT(Z42,"m/d/yyyy"))-DATEVALUE("1/1/2011")+1,"000")</f>
        <v>153</v>
      </c>
      <c r="AB42" s="16">
        <v>5</v>
      </c>
      <c r="AC42" s="16">
        <v>4</v>
      </c>
      <c r="AD42" s="16">
        <v>4</v>
      </c>
      <c r="AE42" s="16" t="s">
        <v>324</v>
      </c>
      <c r="AG42" s="16" t="s">
        <v>277</v>
      </c>
      <c r="AH42" s="16" t="s">
        <v>277</v>
      </c>
      <c r="AJ42" s="16" t="s">
        <v>1567</v>
      </c>
      <c r="AK42" s="16">
        <v>11</v>
      </c>
      <c r="AL42" s="16" t="s">
        <v>276</v>
      </c>
      <c r="AM42" s="16" t="s">
        <v>326</v>
      </c>
      <c r="AN42" s="22">
        <v>40738</v>
      </c>
      <c r="AP42" s="16">
        <v>5</v>
      </c>
      <c r="AQ42" s="16">
        <v>4</v>
      </c>
      <c r="AR42" s="16">
        <v>4</v>
      </c>
      <c r="AS42" s="16" t="s">
        <v>324</v>
      </c>
      <c r="AU42" s="16" t="s">
        <v>276</v>
      </c>
      <c r="BT42" s="16">
        <v>8</v>
      </c>
      <c r="BU42" s="18">
        <v>40684</v>
      </c>
      <c r="BV42" s="16">
        <v>116</v>
      </c>
      <c r="BW42" s="16">
        <v>117</v>
      </c>
      <c r="BX42" s="16">
        <v>116</v>
      </c>
      <c r="BY42" s="16">
        <f t="shared" si="7"/>
        <v>116.33333333333333</v>
      </c>
      <c r="BZ42" s="16">
        <v>97</v>
      </c>
      <c r="CA42" s="16">
        <v>97</v>
      </c>
      <c r="CB42" s="16">
        <v>97</v>
      </c>
      <c r="CC42" s="16">
        <f t="shared" si="4"/>
        <v>97</v>
      </c>
      <c r="CD42" s="16" t="s">
        <v>97</v>
      </c>
      <c r="CE42" s="16">
        <v>96</v>
      </c>
      <c r="CF42" s="16">
        <v>96</v>
      </c>
      <c r="CG42" s="16">
        <v>96</v>
      </c>
      <c r="CH42" s="16">
        <f t="shared" si="6"/>
        <v>96</v>
      </c>
      <c r="CI42" s="16" t="s">
        <v>97</v>
      </c>
      <c r="CJ42" s="16">
        <v>17</v>
      </c>
      <c r="CK42" s="16" t="s">
        <v>277</v>
      </c>
      <c r="CL42" s="16" t="s">
        <v>276</v>
      </c>
      <c r="CM42" s="18"/>
      <c r="CO42" s="18">
        <v>40698</v>
      </c>
      <c r="CQ42" s="21"/>
      <c r="CS42" s="21"/>
      <c r="DD42" s="16">
        <v>17.75</v>
      </c>
      <c r="FF42" s="42" t="s">
        <v>1871</v>
      </c>
      <c r="FG42" s="43">
        <v>52111</v>
      </c>
      <c r="FH42" s="44">
        <v>32413.338</v>
      </c>
      <c r="FI42" s="45">
        <v>16.231015523284899</v>
      </c>
      <c r="FJ42" s="45">
        <v>644.51</v>
      </c>
      <c r="FK42" s="45">
        <v>0.54380304625575304</v>
      </c>
      <c r="FL42" s="44">
        <v>45473.0906666667</v>
      </c>
      <c r="FM42" s="45">
        <v>22.7707013854114</v>
      </c>
      <c r="FN42" s="45">
        <v>651.08000000000004</v>
      </c>
      <c r="FO42" s="45">
        <v>0.51961472515857898</v>
      </c>
      <c r="FP42" s="44">
        <v>41581.977666666702</v>
      </c>
      <c r="FQ42" s="45">
        <v>20.822222166583199</v>
      </c>
      <c r="FR42" s="45">
        <v>660.79333333333295</v>
      </c>
      <c r="FS42" s="45">
        <v>0.465436203861674</v>
      </c>
      <c r="FT42" s="44">
        <v>50784.567333333303</v>
      </c>
      <c r="FU42" s="45">
        <v>25.430429310632601</v>
      </c>
      <c r="FV42" s="45">
        <v>603.76</v>
      </c>
      <c r="FW42" s="46">
        <v>0.487765495354826</v>
      </c>
    </row>
    <row r="43" spans="1:179" s="16" customFormat="1" ht="15">
      <c r="A43" s="16" t="s">
        <v>144</v>
      </c>
      <c r="B43" s="16" t="s">
        <v>364</v>
      </c>
      <c r="C43" s="16" t="s">
        <v>593</v>
      </c>
      <c r="D43" s="16" t="s">
        <v>594</v>
      </c>
      <c r="E43" s="16" t="s">
        <v>365</v>
      </c>
      <c r="F43" s="16" t="s">
        <v>595</v>
      </c>
      <c r="G43" s="16" t="s">
        <v>464</v>
      </c>
      <c r="L43" s="18">
        <v>40684</v>
      </c>
      <c r="M43" s="19">
        <v>141</v>
      </c>
      <c r="N43" s="16" t="s">
        <v>366</v>
      </c>
      <c r="O43" s="16" t="s">
        <v>598</v>
      </c>
      <c r="P43" s="16" t="s">
        <v>598</v>
      </c>
      <c r="Q43" s="16" t="s">
        <v>598</v>
      </c>
      <c r="R43" s="16" t="s">
        <v>711</v>
      </c>
      <c r="T43" s="20">
        <v>21</v>
      </c>
      <c r="U43" s="20">
        <v>5</v>
      </c>
      <c r="V43" s="16">
        <v>2011</v>
      </c>
      <c r="W43" s="16" t="s">
        <v>624</v>
      </c>
      <c r="X43" s="21">
        <v>6</v>
      </c>
      <c r="Y43" s="16" t="s">
        <v>602</v>
      </c>
      <c r="Z43" s="22">
        <v>40704</v>
      </c>
      <c r="AA43" s="16" t="str">
        <f>TEXT(DATEVALUE(TEXT(Z43,"m/d/yyyy"))-DATEVALUE("1/1/2011")+1,"000")</f>
        <v>161</v>
      </c>
      <c r="AB43" s="16">
        <v>5</v>
      </c>
      <c r="AC43" s="16">
        <v>4</v>
      </c>
      <c r="AD43" s="16">
        <v>4</v>
      </c>
      <c r="AE43" s="16" t="s">
        <v>604</v>
      </c>
      <c r="AG43" s="16" t="s">
        <v>593</v>
      </c>
      <c r="AH43" s="16" t="s">
        <v>593</v>
      </c>
      <c r="AJ43" s="16" t="s">
        <v>624</v>
      </c>
      <c r="AK43" s="16">
        <v>77</v>
      </c>
      <c r="AL43" s="16" t="s">
        <v>367</v>
      </c>
      <c r="AM43" s="16" t="s">
        <v>281</v>
      </c>
      <c r="AN43" s="22">
        <v>40754</v>
      </c>
      <c r="AP43" s="16">
        <v>4</v>
      </c>
      <c r="AQ43" s="16">
        <v>4</v>
      </c>
      <c r="AR43" s="16">
        <v>3</v>
      </c>
      <c r="AS43" s="16" t="s">
        <v>604</v>
      </c>
      <c r="AU43" s="16" t="s">
        <v>596</v>
      </c>
      <c r="BT43" s="16">
        <v>7</v>
      </c>
      <c r="BU43" s="18">
        <v>40684</v>
      </c>
      <c r="BV43" s="16">
        <v>120</v>
      </c>
      <c r="BW43" s="16">
        <v>120</v>
      </c>
      <c r="BX43" s="16">
        <v>120</v>
      </c>
      <c r="BY43" s="16">
        <f t="shared" si="7"/>
        <v>120</v>
      </c>
      <c r="BZ43" s="16">
        <v>99.5</v>
      </c>
      <c r="CA43" s="16">
        <v>100</v>
      </c>
      <c r="CB43" s="16">
        <v>99.5</v>
      </c>
      <c r="CC43" s="16">
        <f t="shared" si="4"/>
        <v>99.666666666666671</v>
      </c>
      <c r="CD43" s="16" t="s">
        <v>593</v>
      </c>
      <c r="CE43" s="16">
        <v>102</v>
      </c>
      <c r="CF43" s="16">
        <v>102</v>
      </c>
      <c r="CG43" s="16">
        <v>102.5</v>
      </c>
      <c r="CH43" s="16">
        <f t="shared" si="6"/>
        <v>102.16666666666667</v>
      </c>
      <c r="CI43" s="16" t="s">
        <v>593</v>
      </c>
      <c r="CJ43" s="16">
        <v>15.75</v>
      </c>
      <c r="CK43" s="16" t="s">
        <v>593</v>
      </c>
      <c r="CL43" s="16" t="s">
        <v>596</v>
      </c>
      <c r="CM43" s="18"/>
      <c r="CO43" s="18">
        <v>40698</v>
      </c>
      <c r="CQ43" s="21"/>
      <c r="CS43" s="21"/>
      <c r="DD43" s="16">
        <v>18</v>
      </c>
      <c r="DF43" s="22">
        <v>40710</v>
      </c>
      <c r="DU43" s="16">
        <v>18</v>
      </c>
      <c r="EB43" s="22"/>
      <c r="EG43" s="24"/>
      <c r="EH43" s="24"/>
      <c r="EI43" s="24"/>
      <c r="FF43" s="42" t="s">
        <v>1872</v>
      </c>
      <c r="FG43" s="43">
        <v>52111</v>
      </c>
      <c r="FH43" s="44">
        <v>20708.448</v>
      </c>
      <c r="FI43" s="45">
        <v>10.369778668002001</v>
      </c>
      <c r="FJ43" s="45">
        <v>631.4</v>
      </c>
      <c r="FK43" s="45">
        <v>0.57355290656666202</v>
      </c>
      <c r="FL43" s="44">
        <v>57815.811999999998</v>
      </c>
      <c r="FM43" s="45">
        <v>28.9513329994993</v>
      </c>
      <c r="FN43" s="45">
        <v>633.74</v>
      </c>
      <c r="FO43" s="45">
        <v>0.491643349768078</v>
      </c>
      <c r="FP43" s="44">
        <v>40550.239666666697</v>
      </c>
      <c r="FQ43" s="45">
        <v>20.305578200634301</v>
      </c>
      <c r="FR43" s="45">
        <v>640.07333333333304</v>
      </c>
      <c r="FS43" s="45">
        <v>0.50682141601716402</v>
      </c>
      <c r="FT43" s="44">
        <v>45948.625</v>
      </c>
      <c r="FU43" s="45">
        <v>23.0088257386079</v>
      </c>
      <c r="FV43" s="45">
        <v>659.06666666666695</v>
      </c>
      <c r="FW43" s="46">
        <v>0.50362691331121701</v>
      </c>
    </row>
    <row r="44" spans="1:179" s="16" customFormat="1" ht="15">
      <c r="A44" s="16" t="s">
        <v>144</v>
      </c>
      <c r="B44" s="16" t="s">
        <v>742</v>
      </c>
      <c r="C44" s="16" t="s">
        <v>593</v>
      </c>
      <c r="D44" s="16" t="s">
        <v>743</v>
      </c>
      <c r="E44" s="16" t="s">
        <v>744</v>
      </c>
      <c r="F44" s="16" t="s">
        <v>595</v>
      </c>
      <c r="G44" s="16" t="s">
        <v>464</v>
      </c>
      <c r="L44" s="18">
        <v>40684</v>
      </c>
      <c r="M44" s="19">
        <v>141</v>
      </c>
      <c r="N44" s="16" t="s">
        <v>745</v>
      </c>
      <c r="O44" s="16" t="s">
        <v>598</v>
      </c>
      <c r="P44" s="16" t="s">
        <v>598</v>
      </c>
      <c r="Q44" s="16" t="s">
        <v>466</v>
      </c>
      <c r="R44" s="16" t="s">
        <v>600</v>
      </c>
      <c r="T44" s="20">
        <v>21</v>
      </c>
      <c r="U44" s="20">
        <v>5</v>
      </c>
      <c r="V44" s="16">
        <v>2011</v>
      </c>
      <c r="X44" s="21"/>
      <c r="BU44" s="18">
        <v>40684</v>
      </c>
      <c r="BV44" s="16">
        <v>114.5</v>
      </c>
      <c r="BW44" s="16">
        <v>115</v>
      </c>
      <c r="BX44" s="16">
        <v>115</v>
      </c>
      <c r="BY44" s="16">
        <f t="shared" si="7"/>
        <v>114.83333333333333</v>
      </c>
      <c r="BZ44" s="16">
        <v>80</v>
      </c>
      <c r="CA44" s="16">
        <v>80</v>
      </c>
      <c r="CB44" s="16">
        <v>80</v>
      </c>
      <c r="CC44" s="16">
        <f t="shared" si="4"/>
        <v>80</v>
      </c>
      <c r="CD44" s="16" t="s">
        <v>593</v>
      </c>
      <c r="CE44" s="16">
        <v>82</v>
      </c>
      <c r="CF44" s="16">
        <v>82</v>
      </c>
      <c r="CG44" s="16">
        <v>82</v>
      </c>
      <c r="CH44" s="16">
        <f t="shared" si="6"/>
        <v>82</v>
      </c>
      <c r="CI44" s="16" t="s">
        <v>593</v>
      </c>
      <c r="CJ44" s="16">
        <v>16.25</v>
      </c>
      <c r="CK44" s="16" t="s">
        <v>593</v>
      </c>
      <c r="CL44" s="16" t="s">
        <v>596</v>
      </c>
      <c r="CM44" s="18"/>
      <c r="CO44" s="18"/>
      <c r="CQ44" s="21"/>
      <c r="CS44" s="21"/>
      <c r="EB44" s="22"/>
      <c r="EG44" s="24"/>
      <c r="EH44" s="24"/>
      <c r="EI44" s="24"/>
      <c r="EL44" s="22"/>
      <c r="EQ44" s="24"/>
      <c r="ER44" s="24"/>
      <c r="ES44" s="24"/>
      <c r="EW44" s="22"/>
      <c r="FA44" s="24"/>
      <c r="FB44" s="24"/>
      <c r="FC44" s="24"/>
      <c r="FF44" s="42" t="s">
        <v>1873</v>
      </c>
      <c r="FG44" s="43">
        <v>52111</v>
      </c>
      <c r="FH44" s="44">
        <v>32269.807000000001</v>
      </c>
      <c r="FI44" s="45">
        <v>16.159142213319999</v>
      </c>
      <c r="FJ44" s="45">
        <v>694.15</v>
      </c>
      <c r="FK44" s="45">
        <v>0.54785861411511405</v>
      </c>
      <c r="FL44" s="44">
        <v>68876.297000000006</v>
      </c>
      <c r="FM44" s="45">
        <v>34.489883324987503</v>
      </c>
      <c r="FN44" s="45">
        <v>603.113333333333</v>
      </c>
      <c r="FO44" s="45">
        <v>0.41612780971868701</v>
      </c>
      <c r="FP44" s="44">
        <v>51607.896666666697</v>
      </c>
      <c r="FQ44" s="45">
        <v>25.8427124019362</v>
      </c>
      <c r="FR44" s="45">
        <v>604.39333333333298</v>
      </c>
      <c r="FS44" s="45">
        <v>0.413335772858134</v>
      </c>
      <c r="FT44" s="44">
        <v>50949.741499999996</v>
      </c>
      <c r="FU44" s="45">
        <v>25.513140460691002</v>
      </c>
      <c r="FV44" s="45">
        <v>607.58500000000004</v>
      </c>
      <c r="FW44" s="46">
        <v>0.42879235633869001</v>
      </c>
    </row>
    <row r="45" spans="1:179" s="16" customFormat="1" ht="15">
      <c r="A45" s="16" t="s">
        <v>144</v>
      </c>
      <c r="B45" s="16" t="s">
        <v>1568</v>
      </c>
      <c r="C45" s="16" t="s">
        <v>1486</v>
      </c>
      <c r="D45" s="16" t="s">
        <v>328</v>
      </c>
      <c r="E45" s="16" t="s">
        <v>1569</v>
      </c>
      <c r="F45" s="16" t="s">
        <v>1482</v>
      </c>
      <c r="G45" s="16" t="s">
        <v>1396</v>
      </c>
      <c r="L45" s="18">
        <v>40684</v>
      </c>
      <c r="M45" s="19">
        <v>141</v>
      </c>
      <c r="N45" s="16" t="s">
        <v>1558</v>
      </c>
      <c r="O45" s="16" t="s">
        <v>269</v>
      </c>
      <c r="P45" s="16" t="s">
        <v>269</v>
      </c>
      <c r="Q45" s="16" t="s">
        <v>271</v>
      </c>
      <c r="R45" s="16" t="s">
        <v>271</v>
      </c>
      <c r="T45" s="20">
        <v>21</v>
      </c>
      <c r="U45" s="20">
        <v>5</v>
      </c>
      <c r="V45" s="16">
        <v>2011</v>
      </c>
      <c r="W45" s="16" t="s">
        <v>1570</v>
      </c>
      <c r="X45" s="21">
        <v>73</v>
      </c>
      <c r="Y45" s="16" t="s">
        <v>273</v>
      </c>
      <c r="Z45" s="22">
        <v>40702</v>
      </c>
      <c r="AA45" s="16" t="str">
        <f t="shared" ref="AA45:AA50" si="8">TEXT(DATEVALUE(TEXT(Z45,"m/d/yyyy"))-DATEVALUE("1/1/2011")+1,"000")</f>
        <v>159</v>
      </c>
      <c r="AB45" s="16">
        <v>4</v>
      </c>
      <c r="AC45" s="16">
        <v>3</v>
      </c>
      <c r="AD45" s="16">
        <v>3</v>
      </c>
      <c r="AE45" s="16" t="s">
        <v>324</v>
      </c>
      <c r="AG45" s="16" t="s">
        <v>277</v>
      </c>
      <c r="AH45" s="16" t="s">
        <v>277</v>
      </c>
      <c r="AJ45" s="16" t="s">
        <v>1570</v>
      </c>
      <c r="AK45" s="16">
        <v>75</v>
      </c>
      <c r="AL45" s="16" t="s">
        <v>276</v>
      </c>
      <c r="AM45" s="16" t="s">
        <v>326</v>
      </c>
      <c r="AN45" s="22">
        <v>40746</v>
      </c>
      <c r="AP45" s="16">
        <v>4</v>
      </c>
      <c r="AQ45" s="16">
        <v>4</v>
      </c>
      <c r="AR45" s="16">
        <v>4</v>
      </c>
      <c r="AS45" s="16" t="s">
        <v>324</v>
      </c>
      <c r="AU45" s="16" t="s">
        <v>276</v>
      </c>
      <c r="BT45" s="16">
        <v>7</v>
      </c>
      <c r="BU45" s="18">
        <v>40684</v>
      </c>
      <c r="BV45" s="16">
        <v>122</v>
      </c>
      <c r="BW45" s="16">
        <v>122</v>
      </c>
      <c r="BX45" s="16">
        <v>121.5</v>
      </c>
      <c r="BY45" s="16">
        <f t="shared" si="7"/>
        <v>121.83333333333333</v>
      </c>
      <c r="BZ45" s="16">
        <v>91</v>
      </c>
      <c r="CA45" s="16">
        <v>91</v>
      </c>
      <c r="CB45" s="16">
        <v>91</v>
      </c>
      <c r="CC45" s="16">
        <f t="shared" si="4"/>
        <v>91</v>
      </c>
      <c r="CD45" s="16" t="s">
        <v>97</v>
      </c>
      <c r="CE45" s="16">
        <v>92</v>
      </c>
      <c r="CF45" s="16">
        <v>92</v>
      </c>
      <c r="CG45" s="16">
        <v>92</v>
      </c>
      <c r="CH45" s="16">
        <f t="shared" si="6"/>
        <v>92</v>
      </c>
      <c r="CI45" s="16" t="s">
        <v>97</v>
      </c>
      <c r="CK45" s="16" t="s">
        <v>1571</v>
      </c>
      <c r="CL45" s="16" t="s">
        <v>276</v>
      </c>
      <c r="CM45" s="18"/>
      <c r="CO45" s="18">
        <v>40698</v>
      </c>
      <c r="CQ45" s="21"/>
      <c r="CS45" s="21"/>
      <c r="DD45" s="16">
        <v>17.5</v>
      </c>
      <c r="FF45" s="42" t="s">
        <v>1462</v>
      </c>
      <c r="FG45" s="43">
        <v>52111</v>
      </c>
      <c r="FH45" s="44">
        <v>23694.309000000001</v>
      </c>
      <c r="FI45" s="45">
        <v>11.8649519278918</v>
      </c>
      <c r="FJ45" s="45">
        <v>681.386666666667</v>
      </c>
      <c r="FK45" s="45">
        <v>0.53739353995037697</v>
      </c>
      <c r="FL45" s="44">
        <v>38224.714666666703</v>
      </c>
      <c r="FM45" s="45">
        <v>19.141068936738399</v>
      </c>
      <c r="FN45" s="45">
        <v>658.41</v>
      </c>
      <c r="FO45" s="45">
        <v>0.51640609305931895</v>
      </c>
      <c r="FP45" s="44">
        <v>60851.261333333299</v>
      </c>
      <c r="FQ45" s="45">
        <v>30.4713376731764</v>
      </c>
      <c r="FR45" s="45">
        <v>651.46</v>
      </c>
      <c r="FS45" s="45">
        <v>0.44946298255954098</v>
      </c>
      <c r="FT45" s="44">
        <v>28460.955000000002</v>
      </c>
      <c r="FU45" s="45">
        <v>14.251855282924399</v>
      </c>
      <c r="FV45" s="45">
        <v>670.07666666666705</v>
      </c>
      <c r="FW45" s="46">
        <v>0.55886618909166297</v>
      </c>
    </row>
    <row r="46" spans="1:179" s="16" customFormat="1" ht="15">
      <c r="B46" s="17" t="s">
        <v>1579</v>
      </c>
      <c r="C46" s="16" t="s">
        <v>649</v>
      </c>
      <c r="D46" s="16" t="s">
        <v>264</v>
      </c>
      <c r="E46" s="16" t="s">
        <v>1573</v>
      </c>
      <c r="F46" s="16" t="s">
        <v>1482</v>
      </c>
      <c r="G46" s="16" t="s">
        <v>1396</v>
      </c>
      <c r="L46" s="18">
        <v>40698</v>
      </c>
      <c r="M46" s="19">
        <v>155</v>
      </c>
      <c r="N46" s="16" t="s">
        <v>56</v>
      </c>
      <c r="O46" s="16" t="s">
        <v>183</v>
      </c>
      <c r="P46" s="16" t="s">
        <v>1580</v>
      </c>
      <c r="Q46" s="16" t="s">
        <v>322</v>
      </c>
      <c r="R46" s="16" t="s">
        <v>322</v>
      </c>
      <c r="T46" s="20">
        <v>4</v>
      </c>
      <c r="U46" s="20">
        <v>6</v>
      </c>
      <c r="V46" s="16">
        <v>2011</v>
      </c>
      <c r="W46" s="16" t="s">
        <v>1581</v>
      </c>
      <c r="X46" s="21">
        <v>46</v>
      </c>
      <c r="Y46" s="16" t="s">
        <v>273</v>
      </c>
      <c r="Z46" s="22">
        <v>40698</v>
      </c>
      <c r="AA46" s="16" t="str">
        <f t="shared" si="8"/>
        <v>155</v>
      </c>
      <c r="AB46" s="16">
        <v>5</v>
      </c>
      <c r="AC46" s="16">
        <v>4</v>
      </c>
      <c r="AD46" s="16">
        <v>4</v>
      </c>
      <c r="AE46" s="16" t="s">
        <v>324</v>
      </c>
      <c r="AF46" s="16" t="s">
        <v>1412</v>
      </c>
      <c r="AG46" s="16" t="s">
        <v>277</v>
      </c>
      <c r="AH46" s="16" t="s">
        <v>277</v>
      </c>
      <c r="AJ46" s="16" t="s">
        <v>1581</v>
      </c>
      <c r="AK46" s="16">
        <v>65</v>
      </c>
      <c r="AL46" s="16" t="s">
        <v>276</v>
      </c>
      <c r="AM46" s="16" t="s">
        <v>326</v>
      </c>
      <c r="AN46" s="22">
        <v>40752</v>
      </c>
      <c r="AP46" s="16">
        <v>4</v>
      </c>
      <c r="AQ46" s="16">
        <v>4</v>
      </c>
      <c r="AR46" s="16">
        <v>4</v>
      </c>
      <c r="AS46" s="16" t="s">
        <v>324</v>
      </c>
      <c r="AU46" s="16" t="s">
        <v>276</v>
      </c>
      <c r="BT46" s="16">
        <v>8</v>
      </c>
      <c r="BU46" s="18">
        <v>40698</v>
      </c>
      <c r="BV46" s="16">
        <v>116</v>
      </c>
      <c r="BW46" s="16">
        <v>116</v>
      </c>
      <c r="BX46" s="16">
        <v>117</v>
      </c>
      <c r="BY46" s="16">
        <f t="shared" si="7"/>
        <v>116.33333333333333</v>
      </c>
      <c r="BZ46" s="16">
        <v>77</v>
      </c>
      <c r="CA46" s="16">
        <v>76</v>
      </c>
      <c r="CB46" s="16">
        <v>76</v>
      </c>
      <c r="CC46" s="16">
        <f t="shared" si="4"/>
        <v>76.333333333333329</v>
      </c>
      <c r="CD46" s="16" t="s">
        <v>277</v>
      </c>
      <c r="CE46" s="16">
        <v>64</v>
      </c>
      <c r="CF46" s="16">
        <v>63</v>
      </c>
      <c r="CG46" s="16">
        <v>64</v>
      </c>
      <c r="CH46" s="16">
        <f t="shared" si="6"/>
        <v>63.666666666666664</v>
      </c>
      <c r="CI46" s="16" t="s">
        <v>277</v>
      </c>
      <c r="CJ46" s="16">
        <v>19.75</v>
      </c>
      <c r="CK46" s="16" t="s">
        <v>277</v>
      </c>
      <c r="CL46" s="16" t="s">
        <v>277</v>
      </c>
      <c r="CM46" s="18">
        <v>40698</v>
      </c>
      <c r="CO46" s="18">
        <v>40749</v>
      </c>
      <c r="CP46" s="16">
        <v>115</v>
      </c>
      <c r="CQ46" s="21">
        <v>115</v>
      </c>
      <c r="CR46" s="16">
        <v>115</v>
      </c>
      <c r="CS46" s="21">
        <v>115</v>
      </c>
      <c r="CT46" s="21">
        <v>79</v>
      </c>
      <c r="CU46" s="21">
        <v>78.5</v>
      </c>
      <c r="CV46" s="21">
        <v>79</v>
      </c>
      <c r="CW46" s="21">
        <v>78.833299999999994</v>
      </c>
      <c r="CX46" s="16" t="s">
        <v>277</v>
      </c>
      <c r="DC46" s="16" t="s">
        <v>171</v>
      </c>
      <c r="DD46" s="16">
        <v>20.5</v>
      </c>
      <c r="FF46" s="42" t="s">
        <v>1732</v>
      </c>
      <c r="FG46" s="43">
        <v>60411</v>
      </c>
      <c r="FH46" s="44">
        <v>47296.6796666667</v>
      </c>
      <c r="FI46" s="45">
        <v>23.683865631781</v>
      </c>
      <c r="FJ46" s="45">
        <v>621.82000000000005</v>
      </c>
      <c r="FK46" s="45">
        <v>0.46276872586892698</v>
      </c>
      <c r="FL46" s="44">
        <v>54190.514000000003</v>
      </c>
      <c r="FM46" s="45">
        <v>27.135960941412101</v>
      </c>
      <c r="FN46" s="45">
        <v>613.73</v>
      </c>
      <c r="FO46" s="45">
        <v>0.42065398313667501</v>
      </c>
      <c r="FP46" s="44">
        <v>75709.652000000002</v>
      </c>
      <c r="FQ46" s="45">
        <v>37.911693540310502</v>
      </c>
      <c r="FR46" s="45">
        <v>595.37333333333299</v>
      </c>
      <c r="FS46" s="45">
        <v>0.35784171127695003</v>
      </c>
      <c r="FT46" s="44">
        <v>58515.656000000003</v>
      </c>
      <c r="FU46" s="45">
        <v>29.301780671006501</v>
      </c>
      <c r="FV46" s="45">
        <v>594.41666666666697</v>
      </c>
      <c r="FW46" s="46">
        <v>0.43287334880431</v>
      </c>
    </row>
    <row r="47" spans="1:179" s="16" customFormat="1" ht="15">
      <c r="A47" s="16" t="s">
        <v>1116</v>
      </c>
      <c r="B47" s="17" t="s">
        <v>474</v>
      </c>
      <c r="C47" s="16" t="s">
        <v>747</v>
      </c>
      <c r="D47" s="16" t="s">
        <v>541</v>
      </c>
      <c r="E47" s="16" t="s">
        <v>475</v>
      </c>
      <c r="F47" s="16" t="s">
        <v>476</v>
      </c>
      <c r="G47" s="16" t="s">
        <v>544</v>
      </c>
      <c r="H47" s="22">
        <v>40694</v>
      </c>
      <c r="L47" s="18">
        <v>40694</v>
      </c>
      <c r="M47" s="19">
        <v>151</v>
      </c>
      <c r="N47" s="16" t="s">
        <v>477</v>
      </c>
      <c r="O47" s="16" t="s">
        <v>546</v>
      </c>
      <c r="P47" s="16" t="s">
        <v>546</v>
      </c>
      <c r="Q47" s="16" t="s">
        <v>547</v>
      </c>
      <c r="R47" s="16" t="s">
        <v>547</v>
      </c>
      <c r="T47" s="20">
        <v>31</v>
      </c>
      <c r="U47" s="20">
        <v>5</v>
      </c>
      <c r="V47" s="16">
        <v>2011</v>
      </c>
      <c r="W47" s="16" t="s">
        <v>478</v>
      </c>
      <c r="X47" s="21">
        <v>2</v>
      </c>
      <c r="Y47" s="16" t="s">
        <v>548</v>
      </c>
      <c r="Z47" s="22">
        <v>40693</v>
      </c>
      <c r="AA47" s="16" t="str">
        <f t="shared" si="8"/>
        <v>150</v>
      </c>
      <c r="AB47" s="16">
        <v>3</v>
      </c>
      <c r="AC47" s="16">
        <v>0</v>
      </c>
      <c r="AD47" s="16">
        <v>0</v>
      </c>
      <c r="AE47" s="16" t="s">
        <v>916</v>
      </c>
      <c r="AG47" s="16" t="s">
        <v>540</v>
      </c>
      <c r="AH47" s="16" t="s">
        <v>540</v>
      </c>
      <c r="BT47" s="16">
        <v>0</v>
      </c>
      <c r="BU47" s="18">
        <v>40694</v>
      </c>
      <c r="BV47" s="16">
        <v>119</v>
      </c>
      <c r="BW47" s="16">
        <v>119.5</v>
      </c>
      <c r="BX47" s="16">
        <v>119</v>
      </c>
      <c r="BY47" s="16">
        <f t="shared" si="7"/>
        <v>119.16666666666667</v>
      </c>
      <c r="BZ47" s="16">
        <v>77.5</v>
      </c>
      <c r="CA47" s="16">
        <v>78</v>
      </c>
      <c r="CB47" s="16">
        <v>77.5</v>
      </c>
      <c r="CC47" s="16">
        <f t="shared" si="4"/>
        <v>77.666666666666671</v>
      </c>
      <c r="CD47" s="16" t="s">
        <v>747</v>
      </c>
      <c r="CE47" s="16">
        <v>79</v>
      </c>
      <c r="CF47" s="16">
        <v>79</v>
      </c>
      <c r="CG47" s="16">
        <v>79</v>
      </c>
      <c r="CH47" s="16">
        <f t="shared" si="6"/>
        <v>79</v>
      </c>
      <c r="CI47" s="16" t="s">
        <v>919</v>
      </c>
      <c r="CJ47" s="16">
        <f>24.25-3.75</f>
        <v>20.5</v>
      </c>
      <c r="CK47" s="16" t="s">
        <v>747</v>
      </c>
      <c r="CL47" s="16" t="s">
        <v>657</v>
      </c>
      <c r="CM47" s="18"/>
      <c r="CO47" s="18"/>
      <c r="CQ47" s="21"/>
      <c r="CS47" s="21"/>
      <c r="EB47" s="22">
        <v>40694</v>
      </c>
      <c r="EG47" s="24">
        <v>0.1972800925925926</v>
      </c>
      <c r="EH47" s="24">
        <v>0.19854166666666664</v>
      </c>
      <c r="EI47" s="24">
        <v>0.20868055555555556</v>
      </c>
      <c r="FF47" s="42" t="s">
        <v>1874</v>
      </c>
      <c r="FG47" s="43">
        <v>53111</v>
      </c>
      <c r="FH47" s="44">
        <v>40494.354666666703</v>
      </c>
      <c r="FI47" s="45">
        <v>20.2775937239192</v>
      </c>
      <c r="FJ47" s="45">
        <v>638.43333333333305</v>
      </c>
      <c r="FK47" s="45">
        <v>0.51156134494945205</v>
      </c>
      <c r="FL47" s="44">
        <v>66836.457333333296</v>
      </c>
      <c r="FM47" s="45">
        <v>33.468431313637097</v>
      </c>
      <c r="FN47" s="45">
        <v>638.09</v>
      </c>
      <c r="FO47" s="45">
        <v>0.46124422202196902</v>
      </c>
      <c r="FP47" s="44">
        <v>76295.725333333306</v>
      </c>
      <c r="FQ47" s="45">
        <v>38.2051704223001</v>
      </c>
      <c r="FR47" s="45">
        <v>653.05999999999995</v>
      </c>
      <c r="FS47" s="45">
        <v>0.37118555428005001</v>
      </c>
      <c r="FT47" s="44">
        <v>60920.716666666704</v>
      </c>
      <c r="FU47" s="45">
        <v>30.506117509597701</v>
      </c>
      <c r="FV47" s="45">
        <v>599.75333333333299</v>
      </c>
      <c r="FW47" s="46">
        <v>0.45652913330712802</v>
      </c>
    </row>
    <row r="48" spans="1:179" s="16" customFormat="1" ht="15">
      <c r="A48" s="16" t="s">
        <v>144</v>
      </c>
      <c r="B48" s="16" t="s">
        <v>1572</v>
      </c>
      <c r="C48" s="16" t="s">
        <v>1577</v>
      </c>
      <c r="D48" s="16" t="s">
        <v>264</v>
      </c>
      <c r="E48" s="16" t="s">
        <v>1573</v>
      </c>
      <c r="F48" s="16" t="s">
        <v>1482</v>
      </c>
      <c r="G48" s="16" t="s">
        <v>1396</v>
      </c>
      <c r="L48" s="18">
        <v>40710</v>
      </c>
      <c r="M48" s="19">
        <v>167</v>
      </c>
      <c r="N48" s="16" t="s">
        <v>186</v>
      </c>
      <c r="O48" s="16" t="s">
        <v>269</v>
      </c>
      <c r="P48" s="16" t="s">
        <v>331</v>
      </c>
      <c r="Q48" s="16" t="s">
        <v>103</v>
      </c>
      <c r="R48" s="16" t="s">
        <v>103</v>
      </c>
      <c r="T48" s="20">
        <v>16</v>
      </c>
      <c r="U48" s="20">
        <v>6</v>
      </c>
      <c r="V48" s="16">
        <v>2011</v>
      </c>
      <c r="W48" s="16" t="s">
        <v>1574</v>
      </c>
      <c r="X48" s="21" t="s">
        <v>69</v>
      </c>
      <c r="Y48" s="16" t="s">
        <v>273</v>
      </c>
      <c r="Z48" s="22">
        <v>40693</v>
      </c>
      <c r="AA48" s="16" t="str">
        <f t="shared" si="8"/>
        <v>150</v>
      </c>
      <c r="AB48" s="16">
        <v>5</v>
      </c>
      <c r="AC48" s="16">
        <v>4</v>
      </c>
      <c r="AD48" s="16">
        <v>1</v>
      </c>
      <c r="AE48" s="16" t="s">
        <v>324</v>
      </c>
      <c r="AG48" s="16" t="s">
        <v>277</v>
      </c>
      <c r="AH48" s="16" t="s">
        <v>277</v>
      </c>
      <c r="AI48" s="16" t="s">
        <v>325</v>
      </c>
      <c r="AJ48" s="16" t="s">
        <v>1574</v>
      </c>
      <c r="AK48" s="16" t="s">
        <v>70</v>
      </c>
      <c r="AL48" s="16" t="s">
        <v>97</v>
      </c>
      <c r="AM48" s="16" t="s">
        <v>326</v>
      </c>
      <c r="AN48" s="22">
        <v>40736</v>
      </c>
      <c r="AP48" s="16">
        <v>5</v>
      </c>
      <c r="AQ48" s="16">
        <v>5</v>
      </c>
      <c r="AR48" s="16">
        <v>5</v>
      </c>
      <c r="AS48" s="16" t="s">
        <v>324</v>
      </c>
      <c r="BT48" s="16">
        <v>6</v>
      </c>
      <c r="BU48" s="18">
        <v>40710</v>
      </c>
      <c r="BV48" s="16">
        <v>120</v>
      </c>
      <c r="BW48" s="16">
        <v>120</v>
      </c>
      <c r="BX48" s="16">
        <v>121</v>
      </c>
      <c r="BY48" s="16">
        <f t="shared" si="7"/>
        <v>120.33333333333333</v>
      </c>
      <c r="BZ48" s="16">
        <v>81</v>
      </c>
      <c r="CA48" s="16">
        <v>81</v>
      </c>
      <c r="CB48" s="16">
        <v>81</v>
      </c>
      <c r="CC48" s="16">
        <f t="shared" si="4"/>
        <v>81</v>
      </c>
      <c r="CD48" s="16" t="s">
        <v>277</v>
      </c>
      <c r="CE48" s="16">
        <v>80</v>
      </c>
      <c r="CF48" s="16">
        <v>80</v>
      </c>
      <c r="CG48" s="16">
        <v>80</v>
      </c>
      <c r="CH48" s="16">
        <f t="shared" si="6"/>
        <v>80</v>
      </c>
      <c r="CI48" s="16" t="s">
        <v>277</v>
      </c>
      <c r="CJ48" s="16">
        <v>20.5</v>
      </c>
      <c r="CK48" s="16" t="s">
        <v>277</v>
      </c>
      <c r="CL48" s="16" t="s">
        <v>1575</v>
      </c>
      <c r="CM48" s="18"/>
      <c r="CO48" s="18"/>
      <c r="CQ48" s="21"/>
      <c r="CS48" s="21"/>
      <c r="FF48" s="42" t="s">
        <v>1724</v>
      </c>
      <c r="FG48" s="43">
        <v>61611</v>
      </c>
      <c r="FH48" s="44">
        <v>51217.992333333299</v>
      </c>
      <c r="FI48" s="45">
        <v>25.6474673677182</v>
      </c>
      <c r="FJ48" s="45">
        <v>624.41666666666697</v>
      </c>
      <c r="FK48" s="45">
        <v>0.48423983986326302</v>
      </c>
      <c r="FL48" s="44">
        <v>98650.200333333298</v>
      </c>
      <c r="FM48" s="45">
        <v>49.399198965114302</v>
      </c>
      <c r="FN48" s="45">
        <v>628.35666666666702</v>
      </c>
      <c r="FO48" s="45">
        <v>0.34143317386045802</v>
      </c>
      <c r="FP48" s="44">
        <v>86525.7686666667</v>
      </c>
      <c r="FQ48" s="45">
        <v>43.327876147554697</v>
      </c>
      <c r="FR48" s="45">
        <v>605.79333333333295</v>
      </c>
      <c r="FS48" s="45">
        <v>0.37261161055447101</v>
      </c>
      <c r="FT48" s="44">
        <v>70599.160333333304</v>
      </c>
      <c r="FU48" s="45">
        <v>35.352609080287102</v>
      </c>
      <c r="FV48" s="45">
        <v>632.74</v>
      </c>
      <c r="FW48" s="46">
        <v>0.39462148370247002</v>
      </c>
    </row>
    <row r="49" spans="1:179" s="16" customFormat="1" ht="15">
      <c r="A49" s="16" t="s">
        <v>144</v>
      </c>
      <c r="B49" s="16" t="s">
        <v>1576</v>
      </c>
      <c r="C49" s="16" t="s">
        <v>1486</v>
      </c>
      <c r="D49" s="16" t="s">
        <v>264</v>
      </c>
      <c r="E49" s="16" t="s">
        <v>55</v>
      </c>
      <c r="F49" s="16" t="s">
        <v>1482</v>
      </c>
      <c r="G49" s="16" t="s">
        <v>276</v>
      </c>
      <c r="L49" s="18">
        <v>40684</v>
      </c>
      <c r="M49" s="19">
        <v>141</v>
      </c>
      <c r="N49" s="16" t="s">
        <v>177</v>
      </c>
      <c r="O49" s="16" t="s">
        <v>1556</v>
      </c>
      <c r="P49" s="16" t="s">
        <v>269</v>
      </c>
      <c r="Q49" s="16" t="s">
        <v>1559</v>
      </c>
      <c r="R49" s="16" t="s">
        <v>322</v>
      </c>
      <c r="T49" s="20">
        <v>21</v>
      </c>
      <c r="U49" s="20">
        <v>5</v>
      </c>
      <c r="V49" s="16">
        <v>2011</v>
      </c>
      <c r="W49" s="16" t="s">
        <v>1578</v>
      </c>
      <c r="X49" s="21">
        <v>74</v>
      </c>
      <c r="Y49" s="16" t="s">
        <v>273</v>
      </c>
      <c r="Z49" s="22">
        <v>40696</v>
      </c>
      <c r="AA49" s="16" t="str">
        <f t="shared" si="8"/>
        <v>153</v>
      </c>
      <c r="AB49" s="16">
        <v>5</v>
      </c>
      <c r="AC49" s="16">
        <v>4</v>
      </c>
      <c r="AD49" s="16">
        <v>4</v>
      </c>
      <c r="AE49" s="16" t="s">
        <v>324</v>
      </c>
      <c r="AG49" s="16" t="s">
        <v>277</v>
      </c>
      <c r="AH49" s="16" t="s">
        <v>277</v>
      </c>
      <c r="AJ49" s="16" t="s">
        <v>1578</v>
      </c>
      <c r="AK49" s="16">
        <v>11</v>
      </c>
      <c r="AL49" s="16" t="s">
        <v>267</v>
      </c>
      <c r="AM49" s="16" t="s">
        <v>326</v>
      </c>
      <c r="AN49" s="22">
        <v>40738</v>
      </c>
      <c r="AP49" s="16">
        <v>5</v>
      </c>
      <c r="AQ49" s="16">
        <v>4</v>
      </c>
      <c r="AR49" s="16">
        <v>4</v>
      </c>
      <c r="AS49" s="16" t="s">
        <v>324</v>
      </c>
      <c r="AU49" s="16" t="s">
        <v>1485</v>
      </c>
      <c r="BT49" s="16">
        <v>8</v>
      </c>
      <c r="BU49" s="18">
        <v>40684</v>
      </c>
      <c r="BV49" s="16">
        <v>119.5</v>
      </c>
      <c r="BW49" s="16">
        <v>119</v>
      </c>
      <c r="BX49" s="16">
        <v>119</v>
      </c>
      <c r="BY49" s="16">
        <f t="shared" si="7"/>
        <v>119.16666666666667</v>
      </c>
      <c r="BZ49" s="16">
        <v>77</v>
      </c>
      <c r="CA49" s="16">
        <v>77</v>
      </c>
      <c r="CB49" s="16">
        <v>77</v>
      </c>
      <c r="CC49" s="16">
        <f t="shared" si="4"/>
        <v>77</v>
      </c>
      <c r="CD49" s="16" t="s">
        <v>97</v>
      </c>
      <c r="CE49" s="16">
        <v>78</v>
      </c>
      <c r="CF49" s="16">
        <v>77</v>
      </c>
      <c r="CG49" s="16">
        <v>77</v>
      </c>
      <c r="CH49" s="16">
        <f t="shared" si="6"/>
        <v>77.333333333333329</v>
      </c>
      <c r="CI49" s="16" t="s">
        <v>97</v>
      </c>
      <c r="CJ49" s="16">
        <v>16.5</v>
      </c>
      <c r="CK49" s="16" t="s">
        <v>97</v>
      </c>
      <c r="CL49" s="16" t="s">
        <v>276</v>
      </c>
      <c r="CM49" s="18"/>
      <c r="CO49" s="18"/>
      <c r="CQ49" s="21"/>
      <c r="CS49" s="21"/>
      <c r="FF49" s="42" t="s">
        <v>1875</v>
      </c>
      <c r="FG49" s="43">
        <v>114222</v>
      </c>
      <c r="FH49" s="44">
        <v>73090.557666666602</v>
      </c>
      <c r="FI49" s="45">
        <v>36.600179101986299</v>
      </c>
      <c r="FJ49" s="45">
        <v>1359.253333333334</v>
      </c>
      <c r="FK49" s="45">
        <v>1.0220057862623602</v>
      </c>
      <c r="FL49" s="44">
        <v>109434.789</v>
      </c>
      <c r="FM49" s="45">
        <v>54.799593890836199</v>
      </c>
      <c r="FN49" s="45">
        <v>1281.666666666667</v>
      </c>
      <c r="FO49" s="45">
        <v>0.89512075191727103</v>
      </c>
      <c r="FP49" s="44">
        <v>75545.451000000001</v>
      </c>
      <c r="FQ49" s="45">
        <v>37.8294697045568</v>
      </c>
      <c r="FR49" s="45">
        <v>1332.863333333333</v>
      </c>
      <c r="FS49" s="45">
        <v>0.96780536567287601</v>
      </c>
      <c r="FT49" s="44">
        <v>73879.967666666606</v>
      </c>
      <c r="FU49" s="45">
        <v>36.9954770489067</v>
      </c>
      <c r="FV49" s="45">
        <v>1261.4766666666669</v>
      </c>
      <c r="FW49" s="46">
        <v>0.98450126465954801</v>
      </c>
    </row>
    <row r="50" spans="1:179" s="16" customFormat="1" ht="15">
      <c r="A50" s="16" t="s">
        <v>1116</v>
      </c>
      <c r="B50" s="16" t="s">
        <v>1629</v>
      </c>
      <c r="C50" s="16" t="s">
        <v>649</v>
      </c>
      <c r="D50" s="16" t="s">
        <v>660</v>
      </c>
      <c r="E50" s="16" t="s">
        <v>1630</v>
      </c>
      <c r="F50" s="16" t="s">
        <v>1631</v>
      </c>
      <c r="G50" s="16" t="s">
        <v>1632</v>
      </c>
      <c r="H50" s="22">
        <v>40710</v>
      </c>
      <c r="J50" s="16" t="s">
        <v>1040</v>
      </c>
      <c r="K50" s="16" t="s">
        <v>1669</v>
      </c>
      <c r="L50" s="18">
        <v>40684</v>
      </c>
      <c r="M50" s="19">
        <v>141</v>
      </c>
      <c r="N50" s="16" t="s">
        <v>698</v>
      </c>
      <c r="O50" s="16" t="s">
        <v>653</v>
      </c>
      <c r="P50" s="16" t="s">
        <v>1611</v>
      </c>
      <c r="Q50" s="16" t="s">
        <v>652</v>
      </c>
      <c r="R50" s="16" t="s">
        <v>699</v>
      </c>
      <c r="T50" s="20">
        <v>21</v>
      </c>
      <c r="U50" s="20">
        <v>5</v>
      </c>
      <c r="V50" s="16">
        <v>2011</v>
      </c>
      <c r="W50" s="16" t="s">
        <v>1633</v>
      </c>
      <c r="X50" s="21">
        <v>21</v>
      </c>
      <c r="Y50" s="16" t="s">
        <v>654</v>
      </c>
      <c r="Z50" s="22">
        <v>40698</v>
      </c>
      <c r="AA50" s="16" t="str">
        <f t="shared" si="8"/>
        <v>155</v>
      </c>
      <c r="AB50" s="16">
        <v>5</v>
      </c>
      <c r="AC50" s="16">
        <v>5</v>
      </c>
      <c r="AD50" s="16">
        <v>5</v>
      </c>
      <c r="AE50" s="16" t="s">
        <v>673</v>
      </c>
      <c r="AG50" s="16" t="s">
        <v>649</v>
      </c>
      <c r="AH50" s="16" t="s">
        <v>649</v>
      </c>
      <c r="AI50" s="16" t="s">
        <v>674</v>
      </c>
      <c r="AJ50" s="16" t="s">
        <v>1633</v>
      </c>
      <c r="AK50" s="16">
        <v>71</v>
      </c>
      <c r="AL50" s="16" t="s">
        <v>657</v>
      </c>
      <c r="AM50" s="16" t="s">
        <v>654</v>
      </c>
      <c r="AN50" s="22">
        <v>40744</v>
      </c>
      <c r="AP50" s="16">
        <v>5</v>
      </c>
      <c r="AQ50" s="16">
        <v>5</v>
      </c>
      <c r="AR50" s="16">
        <v>5</v>
      </c>
      <c r="AS50" s="16" t="s">
        <v>673</v>
      </c>
      <c r="AU50" s="16" t="s">
        <v>657</v>
      </c>
      <c r="BT50" s="16">
        <v>10</v>
      </c>
      <c r="BU50" s="18">
        <v>40684</v>
      </c>
      <c r="BV50" s="16">
        <v>122</v>
      </c>
      <c r="BW50" s="16">
        <v>122.5</v>
      </c>
      <c r="BX50" s="16">
        <v>122</v>
      </c>
      <c r="BY50" s="16">
        <f t="shared" si="7"/>
        <v>122.16666666666667</v>
      </c>
      <c r="BZ50" s="16">
        <v>96</v>
      </c>
      <c r="CA50" s="16">
        <v>96</v>
      </c>
      <c r="CB50" s="16">
        <v>96</v>
      </c>
      <c r="CC50" s="16">
        <f t="shared" si="4"/>
        <v>96</v>
      </c>
      <c r="CD50" s="16" t="s">
        <v>649</v>
      </c>
      <c r="CE50" s="16">
        <v>97</v>
      </c>
      <c r="CF50" s="16">
        <v>97</v>
      </c>
      <c r="CG50" s="16">
        <v>97</v>
      </c>
      <c r="CH50" s="16">
        <f t="shared" si="6"/>
        <v>97</v>
      </c>
      <c r="CI50" s="16" t="s">
        <v>649</v>
      </c>
      <c r="CJ50" s="16">
        <v>17.25</v>
      </c>
      <c r="CK50" s="16" t="s">
        <v>649</v>
      </c>
      <c r="CL50" s="16" t="s">
        <v>657</v>
      </c>
      <c r="CM50" s="18"/>
      <c r="CO50" s="18">
        <v>40710</v>
      </c>
      <c r="CQ50" s="21"/>
      <c r="CS50" s="21"/>
      <c r="DD50" s="16">
        <v>19.5</v>
      </c>
      <c r="DF50" s="22">
        <v>40740</v>
      </c>
      <c r="DG50" s="16">
        <v>121.5</v>
      </c>
      <c r="DH50" s="16">
        <v>121.5</v>
      </c>
      <c r="DI50" s="16">
        <v>121.5</v>
      </c>
      <c r="DJ50" s="16">
        <v>121.5</v>
      </c>
      <c r="DK50" s="16">
        <v>95</v>
      </c>
      <c r="DL50" s="16">
        <v>95</v>
      </c>
      <c r="DM50" s="16">
        <v>95</v>
      </c>
      <c r="DN50" s="16">
        <v>95</v>
      </c>
      <c r="DO50" s="16" t="s">
        <v>649</v>
      </c>
      <c r="DP50" s="16">
        <v>96</v>
      </c>
      <c r="DQ50" s="16">
        <v>96</v>
      </c>
      <c r="DR50" s="16">
        <v>96</v>
      </c>
      <c r="DS50" s="16">
        <v>96</v>
      </c>
      <c r="DT50" s="16" t="s">
        <v>649</v>
      </c>
      <c r="DU50" s="16">
        <f>23.5-4.5</f>
        <v>19</v>
      </c>
      <c r="EB50" s="22">
        <v>40710</v>
      </c>
      <c r="EG50" s="24">
        <v>0.22299768518518517</v>
      </c>
      <c r="EI50" s="24">
        <v>0.23333333333333331</v>
      </c>
      <c r="EJ50" s="26">
        <v>0.23449074074074075</v>
      </c>
      <c r="EK50" s="24">
        <v>0.26678240740740738</v>
      </c>
      <c r="FF50"/>
      <c r="FG50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</row>
    <row r="51" spans="1:179" s="16" customFormat="1" ht="15">
      <c r="A51" s="16" t="s">
        <v>144</v>
      </c>
      <c r="B51" s="16" t="s">
        <v>1511</v>
      </c>
      <c r="C51" s="16" t="s">
        <v>649</v>
      </c>
      <c r="D51" s="16" t="s">
        <v>660</v>
      </c>
      <c r="E51" s="16" t="s">
        <v>997</v>
      </c>
      <c r="F51" s="16" t="s">
        <v>1707</v>
      </c>
      <c r="G51" s="16" t="s">
        <v>657</v>
      </c>
      <c r="L51" s="18">
        <v>40681</v>
      </c>
      <c r="M51" s="19">
        <v>138</v>
      </c>
      <c r="N51" s="16" t="s">
        <v>892</v>
      </c>
      <c r="O51" s="16" t="s">
        <v>652</v>
      </c>
      <c r="P51" s="16" t="s">
        <v>1611</v>
      </c>
      <c r="Q51" s="16" t="s">
        <v>1401</v>
      </c>
      <c r="R51" s="16" t="s">
        <v>1401</v>
      </c>
      <c r="T51" s="20">
        <v>18</v>
      </c>
      <c r="U51" s="20">
        <v>5</v>
      </c>
      <c r="V51" s="16">
        <v>2011</v>
      </c>
      <c r="X51" s="21"/>
      <c r="BU51" s="18">
        <v>40681</v>
      </c>
      <c r="BV51" s="16">
        <v>121</v>
      </c>
      <c r="BW51" s="16">
        <v>121</v>
      </c>
      <c r="BX51" s="16">
        <v>121</v>
      </c>
      <c r="BY51" s="16">
        <f t="shared" si="7"/>
        <v>121</v>
      </c>
      <c r="BZ51" s="16">
        <v>93</v>
      </c>
      <c r="CA51" s="16">
        <v>93</v>
      </c>
      <c r="CB51" s="16">
        <v>93</v>
      </c>
      <c r="CC51" s="16">
        <f t="shared" si="4"/>
        <v>93</v>
      </c>
      <c r="CD51" s="16" t="s">
        <v>649</v>
      </c>
      <c r="CE51" s="16">
        <v>85.5</v>
      </c>
      <c r="CF51" s="16">
        <v>85.5</v>
      </c>
      <c r="CG51" s="16">
        <v>85.5</v>
      </c>
      <c r="CH51" s="16">
        <f t="shared" si="6"/>
        <v>85.5</v>
      </c>
      <c r="CI51" s="16" t="s">
        <v>649</v>
      </c>
      <c r="CJ51" s="16">
        <v>15.75</v>
      </c>
      <c r="CK51" s="16" t="s">
        <v>649</v>
      </c>
      <c r="CL51" s="16" t="s">
        <v>657</v>
      </c>
      <c r="CM51" s="18"/>
      <c r="CO51" s="18"/>
      <c r="CQ51" s="21"/>
      <c r="CS51" s="21"/>
      <c r="FF51" s="42" t="s">
        <v>1511</v>
      </c>
      <c r="FG51" s="43">
        <v>51811</v>
      </c>
      <c r="FH51" s="44">
        <v>22572.769</v>
      </c>
      <c r="FI51" s="45">
        <v>11.3033395092639</v>
      </c>
      <c r="FJ51" s="45">
        <v>674.39666666666699</v>
      </c>
      <c r="FK51" s="45">
        <v>0.57512451733452497</v>
      </c>
      <c r="FL51" s="44">
        <v>71505.759000000005</v>
      </c>
      <c r="FM51" s="45">
        <v>35.806589384076098</v>
      </c>
      <c r="FN51" s="45">
        <v>651.06666666666695</v>
      </c>
      <c r="FO51" s="45">
        <v>0.42337986116217602</v>
      </c>
      <c r="FP51" s="44">
        <v>68037.232333333304</v>
      </c>
      <c r="FQ51" s="45">
        <v>34.069720747788303</v>
      </c>
      <c r="FR51" s="45">
        <v>604.75</v>
      </c>
      <c r="FS51" s="45">
        <v>0.45502677940544101</v>
      </c>
      <c r="FT51" s="44">
        <v>46754.540333333302</v>
      </c>
      <c r="FU51" s="45">
        <v>23.4123887497914</v>
      </c>
      <c r="FV51" s="45">
        <v>631.06333333333305</v>
      </c>
      <c r="FW51" s="46">
        <v>0.50398560209377297</v>
      </c>
    </row>
    <row r="52" spans="1:179" s="16" customFormat="1" ht="15">
      <c r="A52" s="16" t="s">
        <v>144</v>
      </c>
      <c r="B52" s="17" t="s">
        <v>1004</v>
      </c>
      <c r="C52" s="16" t="s">
        <v>593</v>
      </c>
      <c r="D52" s="16" t="s">
        <v>743</v>
      </c>
      <c r="E52" s="16" t="s">
        <v>1005</v>
      </c>
      <c r="F52" s="16" t="s">
        <v>1006</v>
      </c>
      <c r="G52" s="16" t="s">
        <v>596</v>
      </c>
      <c r="L52" s="18">
        <v>40696</v>
      </c>
      <c r="M52" s="19">
        <v>153</v>
      </c>
      <c r="N52" s="16" t="s">
        <v>1007</v>
      </c>
      <c r="O52" s="16" t="s">
        <v>711</v>
      </c>
      <c r="P52" s="16" t="s">
        <v>598</v>
      </c>
      <c r="Q52" s="16" t="s">
        <v>466</v>
      </c>
      <c r="R52" s="16" t="s">
        <v>600</v>
      </c>
      <c r="T52" s="20">
        <v>2</v>
      </c>
      <c r="U52" s="20">
        <v>6</v>
      </c>
      <c r="V52" s="16">
        <v>2011</v>
      </c>
      <c r="W52" s="16" t="s">
        <v>1011</v>
      </c>
      <c r="X52" s="21" t="s">
        <v>1008</v>
      </c>
      <c r="Y52" s="16" t="s">
        <v>602</v>
      </c>
      <c r="Z52" s="22">
        <v>40705</v>
      </c>
      <c r="AA52" s="16" t="str">
        <f t="shared" ref="AA52:AA62" si="9">TEXT(DATEVALUE(TEXT(Z52,"m/d/yyyy"))-DATEVALUE("1/1/2011")+1,"000")</f>
        <v>162</v>
      </c>
      <c r="AB52" s="16">
        <v>3</v>
      </c>
      <c r="AC52" s="16">
        <v>0</v>
      </c>
      <c r="AD52" s="16">
        <v>0</v>
      </c>
      <c r="AE52" s="16" t="s">
        <v>1009</v>
      </c>
      <c r="AG52" s="16" t="s">
        <v>596</v>
      </c>
      <c r="AH52" s="16" t="s">
        <v>593</v>
      </c>
      <c r="AJ52" s="16" t="s">
        <v>1010</v>
      </c>
      <c r="AK52" s="16">
        <v>24</v>
      </c>
      <c r="AL52" s="16" t="s">
        <v>596</v>
      </c>
      <c r="AM52" s="16" t="s">
        <v>281</v>
      </c>
      <c r="AN52" s="22">
        <v>40718</v>
      </c>
      <c r="AP52" s="16">
        <v>5</v>
      </c>
      <c r="AQ52" s="16">
        <v>5</v>
      </c>
      <c r="AR52" s="16">
        <v>5</v>
      </c>
      <c r="AS52" s="16" t="s">
        <v>604</v>
      </c>
      <c r="AU52" s="16" t="s">
        <v>596</v>
      </c>
      <c r="BT52" s="16">
        <v>5</v>
      </c>
      <c r="BU52" s="18">
        <v>40696</v>
      </c>
      <c r="BV52" s="16">
        <v>114</v>
      </c>
      <c r="BW52" s="16">
        <v>114.5</v>
      </c>
      <c r="BX52" s="16">
        <v>114</v>
      </c>
      <c r="BY52" s="16">
        <f t="shared" si="7"/>
        <v>114.16666666666667</v>
      </c>
      <c r="BZ52" s="16">
        <v>71</v>
      </c>
      <c r="CA52" s="16">
        <v>70</v>
      </c>
      <c r="CB52" s="16">
        <v>70</v>
      </c>
      <c r="CC52" s="16">
        <f t="shared" si="4"/>
        <v>70.333333333333329</v>
      </c>
      <c r="CD52" s="16" t="s">
        <v>593</v>
      </c>
      <c r="CE52" s="16">
        <v>73</v>
      </c>
      <c r="CF52" s="16">
        <v>73</v>
      </c>
      <c r="CG52" s="16">
        <v>73</v>
      </c>
      <c r="CH52" s="16">
        <f t="shared" si="6"/>
        <v>73</v>
      </c>
      <c r="CI52" s="16" t="s">
        <v>605</v>
      </c>
      <c r="CJ52" s="16">
        <v>17.5</v>
      </c>
      <c r="CK52" s="16" t="s">
        <v>605</v>
      </c>
      <c r="CL52" s="16" t="s">
        <v>596</v>
      </c>
      <c r="CM52" s="18"/>
      <c r="CO52" s="18">
        <v>40707</v>
      </c>
      <c r="CQ52" s="21"/>
      <c r="CS52" s="21"/>
      <c r="DD52" s="16">
        <v>17</v>
      </c>
      <c r="DF52" s="22">
        <v>40732</v>
      </c>
      <c r="DG52" s="16">
        <v>113</v>
      </c>
      <c r="DH52" s="16">
        <v>113</v>
      </c>
      <c r="DI52" s="16">
        <v>113</v>
      </c>
      <c r="DJ52" s="16">
        <v>113</v>
      </c>
      <c r="DK52" s="16">
        <v>72</v>
      </c>
      <c r="DL52" s="16">
        <v>72</v>
      </c>
      <c r="DM52" s="16">
        <v>72</v>
      </c>
      <c r="DN52" s="16">
        <v>72</v>
      </c>
      <c r="DO52" s="16" t="s">
        <v>605</v>
      </c>
      <c r="DP52" s="16">
        <v>73</v>
      </c>
      <c r="DQ52" s="16">
        <v>73</v>
      </c>
      <c r="DR52" s="16">
        <v>73</v>
      </c>
      <c r="DS52" s="16">
        <v>73</v>
      </c>
      <c r="DT52" s="16" t="s">
        <v>605</v>
      </c>
      <c r="DU52" s="16">
        <v>17.5</v>
      </c>
      <c r="FF52" s="42" t="s">
        <v>1876</v>
      </c>
      <c r="FG52" s="43">
        <v>60211</v>
      </c>
      <c r="FH52" s="44">
        <v>62185.8523333333</v>
      </c>
      <c r="FI52" s="45">
        <v>31.139635620096801</v>
      </c>
      <c r="FJ52" s="45">
        <v>595.40666666666698</v>
      </c>
      <c r="FK52" s="45">
        <v>0.487998178930658</v>
      </c>
      <c r="FL52" s="44">
        <v>69058.324333333294</v>
      </c>
      <c r="FM52" s="45">
        <v>34.581033717242498</v>
      </c>
      <c r="FN52" s="45">
        <v>618.08333333333303</v>
      </c>
      <c r="FO52" s="45">
        <v>0.43913378525150698</v>
      </c>
      <c r="FP52" s="44">
        <v>52737.142999999996</v>
      </c>
      <c r="FQ52" s="45">
        <v>26.408183775663499</v>
      </c>
      <c r="FR52" s="45">
        <v>624.70333333333303</v>
      </c>
      <c r="FS52" s="45">
        <v>0.47966518111402001</v>
      </c>
      <c r="FT52" s="44">
        <v>45887.702666666701</v>
      </c>
      <c r="FU52" s="45">
        <v>22.9783188115507</v>
      </c>
      <c r="FV52" s="45">
        <v>621.75333333333299</v>
      </c>
      <c r="FW52" s="46">
        <v>0.50686713533288896</v>
      </c>
    </row>
    <row r="53" spans="1:179" s="16" customFormat="1" ht="15">
      <c r="A53" s="16" t="s">
        <v>144</v>
      </c>
      <c r="B53" s="17" t="s">
        <v>1106</v>
      </c>
      <c r="C53" s="16" t="s">
        <v>649</v>
      </c>
      <c r="D53" s="16" t="s">
        <v>650</v>
      </c>
      <c r="E53" s="16" t="s">
        <v>1108</v>
      </c>
      <c r="F53" s="16" t="s">
        <v>1094</v>
      </c>
      <c r="G53" s="16" t="s">
        <v>657</v>
      </c>
      <c r="K53" s="16" t="s">
        <v>1107</v>
      </c>
      <c r="L53" s="18">
        <v>40687</v>
      </c>
      <c r="M53" s="19">
        <v>144</v>
      </c>
      <c r="N53" s="16" t="s">
        <v>678</v>
      </c>
      <c r="O53" s="16" t="s">
        <v>653</v>
      </c>
      <c r="P53" s="16" t="s">
        <v>653</v>
      </c>
      <c r="Q53" s="16" t="s">
        <v>679</v>
      </c>
      <c r="R53" s="16" t="s">
        <v>699</v>
      </c>
      <c r="T53" s="20">
        <v>24</v>
      </c>
      <c r="U53" s="20">
        <v>5</v>
      </c>
      <c r="V53" s="16">
        <v>2011</v>
      </c>
      <c r="W53" s="16" t="s">
        <v>217</v>
      </c>
      <c r="X53" s="21" t="s">
        <v>216</v>
      </c>
      <c r="Y53" s="16" t="s">
        <v>654</v>
      </c>
      <c r="Z53" s="22">
        <v>40727</v>
      </c>
      <c r="AA53" s="16" t="str">
        <f t="shared" si="9"/>
        <v>184</v>
      </c>
      <c r="AB53" s="16">
        <v>5</v>
      </c>
      <c r="AC53" s="16">
        <v>4</v>
      </c>
      <c r="AD53" s="16">
        <v>4</v>
      </c>
      <c r="AE53" s="16" t="s">
        <v>673</v>
      </c>
      <c r="AG53" s="16" t="s">
        <v>649</v>
      </c>
      <c r="AH53" s="16" t="s">
        <v>649</v>
      </c>
      <c r="AI53" s="16" t="s">
        <v>674</v>
      </c>
      <c r="AJ53" s="16" t="s">
        <v>217</v>
      </c>
      <c r="AK53" s="16" t="s">
        <v>218</v>
      </c>
      <c r="AL53" s="16" t="s">
        <v>649</v>
      </c>
      <c r="AM53" s="16" t="s">
        <v>654</v>
      </c>
      <c r="AN53" s="22">
        <v>40775</v>
      </c>
      <c r="AP53" s="16">
        <v>3</v>
      </c>
      <c r="AQ53" s="16">
        <v>3</v>
      </c>
      <c r="AR53" s="16">
        <v>3</v>
      </c>
      <c r="AS53" s="16" t="s">
        <v>673</v>
      </c>
      <c r="AU53" s="16" t="s">
        <v>657</v>
      </c>
      <c r="BT53" s="16">
        <v>7</v>
      </c>
      <c r="BU53" s="18">
        <v>40684</v>
      </c>
      <c r="BV53" s="16">
        <v>117.5</v>
      </c>
      <c r="BW53" s="16">
        <v>117.5</v>
      </c>
      <c r="BX53" s="16">
        <v>117</v>
      </c>
      <c r="BY53" s="16">
        <f t="shared" si="7"/>
        <v>117.33333333333333</v>
      </c>
      <c r="BZ53" s="16">
        <v>80</v>
      </c>
      <c r="CA53" s="16">
        <v>80</v>
      </c>
      <c r="CB53" s="16">
        <v>80</v>
      </c>
      <c r="CC53" s="16">
        <f t="shared" si="4"/>
        <v>80</v>
      </c>
      <c r="CD53" s="16" t="s">
        <v>649</v>
      </c>
      <c r="CE53" s="16">
        <v>81</v>
      </c>
      <c r="CF53" s="16">
        <v>81</v>
      </c>
      <c r="CG53" s="16">
        <v>81</v>
      </c>
      <c r="CH53" s="16">
        <f t="shared" si="6"/>
        <v>81</v>
      </c>
      <c r="CI53" s="16" t="s">
        <v>649</v>
      </c>
      <c r="CJ53" s="16">
        <v>18.5</v>
      </c>
      <c r="CK53" s="16" t="s">
        <v>649</v>
      </c>
      <c r="CL53" s="16" t="s">
        <v>657</v>
      </c>
      <c r="CM53" s="18"/>
      <c r="CO53" s="18">
        <v>40705</v>
      </c>
      <c r="CQ53" s="21"/>
      <c r="CS53" s="21"/>
      <c r="DD53" s="16">
        <v>20</v>
      </c>
      <c r="DF53" s="22">
        <v>40722</v>
      </c>
      <c r="DU53" s="16">
        <v>18</v>
      </c>
      <c r="FF53" s="42" t="s">
        <v>1877</v>
      </c>
      <c r="FG53" s="43">
        <v>52411</v>
      </c>
      <c r="FH53" s="44">
        <v>43401.413</v>
      </c>
      <c r="FI53" s="45">
        <v>21.733306459689501</v>
      </c>
      <c r="FJ53" s="45">
        <v>670.05666666666696</v>
      </c>
      <c r="FK53" s="45">
        <v>0.46387889240525798</v>
      </c>
      <c r="FL53" s="44">
        <v>80092.804666666707</v>
      </c>
      <c r="FM53" s="45">
        <v>40.106562176598203</v>
      </c>
      <c r="FN53" s="45">
        <v>653.45333333333303</v>
      </c>
      <c r="FO53" s="45">
        <v>0.400143718569614</v>
      </c>
      <c r="FP53" s="44">
        <v>71528.930666666696</v>
      </c>
      <c r="FQ53" s="45">
        <v>35.8181926222667</v>
      </c>
      <c r="FR53" s="45">
        <v>625.49666666666701</v>
      </c>
      <c r="FS53" s="45">
        <v>0.40681315868846302</v>
      </c>
      <c r="FT53" s="44">
        <v>68673.873000000007</v>
      </c>
      <c r="FU53" s="45">
        <v>34.388519278918402</v>
      </c>
      <c r="FV53" s="45">
        <v>628.16</v>
      </c>
      <c r="FW53" s="46">
        <v>0.41595777583660298</v>
      </c>
    </row>
    <row r="54" spans="1:179" s="16" customFormat="1" ht="15">
      <c r="A54" s="16" t="s">
        <v>144</v>
      </c>
      <c r="B54" s="17" t="s">
        <v>217</v>
      </c>
      <c r="C54" s="16" t="s">
        <v>649</v>
      </c>
      <c r="D54" s="16" t="s">
        <v>660</v>
      </c>
      <c r="E54" s="16" t="s">
        <v>1028</v>
      </c>
      <c r="F54" s="16" t="s">
        <v>1094</v>
      </c>
      <c r="G54" s="16" t="s">
        <v>657</v>
      </c>
      <c r="L54" s="18">
        <v>40705</v>
      </c>
      <c r="M54" s="19">
        <v>162</v>
      </c>
      <c r="N54" s="16" t="s">
        <v>202</v>
      </c>
      <c r="O54" s="16" t="s">
        <v>653</v>
      </c>
      <c r="P54" s="16" t="s">
        <v>653</v>
      </c>
      <c r="Q54" s="16" t="s">
        <v>679</v>
      </c>
      <c r="R54" s="16" t="s">
        <v>679</v>
      </c>
      <c r="T54" s="23">
        <v>11</v>
      </c>
      <c r="U54" s="23">
        <v>6</v>
      </c>
      <c r="V54" s="16">
        <v>2011</v>
      </c>
      <c r="W54" s="16" t="s">
        <v>1106</v>
      </c>
      <c r="X54" s="21" t="s">
        <v>216</v>
      </c>
      <c r="Y54" s="16" t="s">
        <v>654</v>
      </c>
      <c r="Z54" s="22">
        <v>40727</v>
      </c>
      <c r="AA54" s="16" t="str">
        <f t="shared" si="9"/>
        <v>184</v>
      </c>
      <c r="AB54" s="16">
        <v>5</v>
      </c>
      <c r="AC54" s="16">
        <v>4</v>
      </c>
      <c r="AD54" s="16">
        <v>4</v>
      </c>
      <c r="AE54" s="16" t="s">
        <v>673</v>
      </c>
      <c r="AG54" s="16" t="s">
        <v>649</v>
      </c>
      <c r="AH54" s="16" t="s">
        <v>649</v>
      </c>
      <c r="AI54" s="16" t="s">
        <v>674</v>
      </c>
      <c r="AJ54" s="16" t="s">
        <v>1106</v>
      </c>
      <c r="AK54" s="16" t="s">
        <v>218</v>
      </c>
      <c r="AL54" s="16" t="s">
        <v>649</v>
      </c>
      <c r="AM54" s="16" t="s">
        <v>654</v>
      </c>
      <c r="AN54" s="22">
        <v>40775</v>
      </c>
      <c r="AP54" s="16">
        <v>3</v>
      </c>
      <c r="AQ54" s="16">
        <v>3</v>
      </c>
      <c r="AR54" s="16">
        <v>3</v>
      </c>
      <c r="AS54" s="16" t="s">
        <v>673</v>
      </c>
      <c r="AU54" s="16" t="s">
        <v>657</v>
      </c>
      <c r="BT54" s="16">
        <v>7</v>
      </c>
      <c r="BU54" s="18">
        <v>28277</v>
      </c>
      <c r="BV54" s="16">
        <v>122.5</v>
      </c>
      <c r="BW54" s="16">
        <v>122</v>
      </c>
      <c r="BX54" s="16">
        <v>122.5</v>
      </c>
      <c r="BY54" s="16">
        <f t="shared" si="7"/>
        <v>122.33333333333333</v>
      </c>
      <c r="BZ54" s="16">
        <v>97</v>
      </c>
      <c r="CA54" s="16">
        <v>97</v>
      </c>
      <c r="CB54" s="16">
        <v>97</v>
      </c>
      <c r="CC54" s="16">
        <f t="shared" si="4"/>
        <v>97</v>
      </c>
      <c r="CD54" s="16" t="s">
        <v>649</v>
      </c>
      <c r="CI54" s="16" t="s">
        <v>657</v>
      </c>
      <c r="CJ54" s="16">
        <v>17.5</v>
      </c>
      <c r="CK54" s="16" t="s">
        <v>649</v>
      </c>
      <c r="CL54" s="16" t="s">
        <v>657</v>
      </c>
      <c r="CM54" s="18"/>
      <c r="CO54" s="18"/>
      <c r="CQ54" s="21"/>
      <c r="CS54" s="21"/>
      <c r="FF54" s="42" t="s">
        <v>217</v>
      </c>
      <c r="FG54" s="43">
        <v>61111</v>
      </c>
      <c r="FH54" s="44">
        <v>26800.0133333333</v>
      </c>
      <c r="FI54" s="45">
        <v>13.4201368719746</v>
      </c>
      <c r="FJ54" s="45">
        <v>681.07666666666705</v>
      </c>
      <c r="FK54" s="45">
        <v>0.54938299781382505</v>
      </c>
      <c r="FL54" s="44">
        <v>47455.046999999999</v>
      </c>
      <c r="FM54" s="45">
        <v>23.763168252378598</v>
      </c>
      <c r="FN54" s="45">
        <v>637.11</v>
      </c>
      <c r="FO54" s="45">
        <v>0.51027716442661297</v>
      </c>
      <c r="FP54" s="44">
        <v>56988.355000000003</v>
      </c>
      <c r="FQ54" s="45">
        <v>28.536982974461701</v>
      </c>
      <c r="FR54" s="45">
        <v>656.1</v>
      </c>
      <c r="FS54" s="45">
        <v>0.42747887222033099</v>
      </c>
      <c r="FT54" s="44">
        <v>26808.813333333299</v>
      </c>
      <c r="FU54" s="45">
        <v>13.424543481889501</v>
      </c>
      <c r="FV54" s="45">
        <v>681.45</v>
      </c>
      <c r="FW54" s="46">
        <v>0.57358801316406205</v>
      </c>
    </row>
    <row r="55" spans="1:179" s="16" customFormat="1" ht="15">
      <c r="A55" s="16" t="s">
        <v>144</v>
      </c>
      <c r="B55" s="23" t="s">
        <v>1490</v>
      </c>
      <c r="C55" s="16" t="s">
        <v>649</v>
      </c>
      <c r="D55" s="16" t="s">
        <v>660</v>
      </c>
      <c r="E55" s="16" t="s">
        <v>997</v>
      </c>
      <c r="F55" s="16" t="s">
        <v>1345</v>
      </c>
      <c r="G55" s="16" t="s">
        <v>657</v>
      </c>
      <c r="L55" s="18">
        <v>40677</v>
      </c>
      <c r="M55" s="19">
        <v>134</v>
      </c>
      <c r="N55" s="16" t="s">
        <v>669</v>
      </c>
      <c r="O55" s="16" t="s">
        <v>1611</v>
      </c>
      <c r="P55" s="16" t="s">
        <v>1611</v>
      </c>
      <c r="Q55" s="16" t="s">
        <v>652</v>
      </c>
      <c r="R55" s="16" t="s">
        <v>852</v>
      </c>
      <c r="T55" s="20">
        <v>14</v>
      </c>
      <c r="U55" s="20">
        <v>5</v>
      </c>
      <c r="V55" s="16">
        <v>2011</v>
      </c>
      <c r="W55" s="16" t="s">
        <v>1488</v>
      </c>
      <c r="X55" s="21">
        <v>2</v>
      </c>
      <c r="Y55" s="16" t="s">
        <v>654</v>
      </c>
      <c r="Z55" s="22">
        <v>40692</v>
      </c>
      <c r="AA55" s="16" t="str">
        <f t="shared" si="9"/>
        <v>149</v>
      </c>
      <c r="AB55" s="16">
        <v>5</v>
      </c>
      <c r="AC55" s="16">
        <v>0</v>
      </c>
      <c r="AD55" s="16">
        <v>0</v>
      </c>
      <c r="AE55" s="16" t="s">
        <v>499</v>
      </c>
      <c r="AG55" s="16" t="s">
        <v>657</v>
      </c>
      <c r="AH55" s="16" t="s">
        <v>649</v>
      </c>
      <c r="AI55" s="16" t="s">
        <v>1621</v>
      </c>
      <c r="AJ55" s="16" t="s">
        <v>1488</v>
      </c>
      <c r="AK55" s="16">
        <v>15</v>
      </c>
      <c r="AL55" s="16" t="s">
        <v>657</v>
      </c>
      <c r="AM55" s="16" t="s">
        <v>654</v>
      </c>
      <c r="AN55" s="22">
        <v>40710</v>
      </c>
      <c r="AP55" s="16">
        <v>5</v>
      </c>
      <c r="AQ55" s="16">
        <v>2</v>
      </c>
      <c r="AR55" s="16">
        <v>2</v>
      </c>
      <c r="AS55" s="16" t="s">
        <v>361</v>
      </c>
      <c r="AT55" s="16" t="s">
        <v>1491</v>
      </c>
      <c r="AU55" s="16" t="s">
        <v>649</v>
      </c>
      <c r="AV55" s="16" t="s">
        <v>674</v>
      </c>
      <c r="AW55" s="16" t="s">
        <v>1488</v>
      </c>
      <c r="AX55" s="16">
        <v>1</v>
      </c>
      <c r="AY55" s="16" t="s">
        <v>657</v>
      </c>
      <c r="AZ55" s="16" t="s">
        <v>654</v>
      </c>
      <c r="BA55" s="22">
        <v>40750</v>
      </c>
      <c r="BC55" s="16">
        <v>4</v>
      </c>
      <c r="BD55" s="16">
        <v>0</v>
      </c>
      <c r="BE55" s="16">
        <v>0</v>
      </c>
      <c r="BF55" s="16" t="s">
        <v>1352</v>
      </c>
      <c r="BG55" s="16" t="s">
        <v>1351</v>
      </c>
      <c r="BT55" s="16">
        <v>2</v>
      </c>
      <c r="BU55" s="18">
        <v>40677</v>
      </c>
      <c r="BV55" s="16">
        <v>120.5</v>
      </c>
      <c r="BW55" s="16">
        <v>121</v>
      </c>
      <c r="BX55" s="16">
        <v>120.5</v>
      </c>
      <c r="BY55" s="16">
        <f t="shared" si="7"/>
        <v>120.66666666666667</v>
      </c>
      <c r="BZ55" s="16">
        <v>93</v>
      </c>
      <c r="CA55" s="16">
        <v>93</v>
      </c>
      <c r="CB55" s="16">
        <v>93</v>
      </c>
      <c r="CC55" s="16">
        <f t="shared" si="4"/>
        <v>93</v>
      </c>
      <c r="CD55" s="16" t="s">
        <v>649</v>
      </c>
      <c r="CE55" s="16">
        <v>95</v>
      </c>
      <c r="CF55" s="16">
        <v>95</v>
      </c>
      <c r="CG55" s="16">
        <v>95</v>
      </c>
      <c r="CH55" s="16">
        <f t="shared" ref="CH55:CH68" si="10">(CE55+CF55+CG55)/3</f>
        <v>95</v>
      </c>
      <c r="CI55" s="16" t="s">
        <v>649</v>
      </c>
      <c r="CJ55" s="16">
        <v>17</v>
      </c>
      <c r="CK55" s="16" t="s">
        <v>649</v>
      </c>
      <c r="CL55" s="16" t="s">
        <v>657</v>
      </c>
      <c r="CM55" s="18"/>
      <c r="CO55" s="18"/>
      <c r="CQ55" s="21"/>
      <c r="CS55" s="21"/>
      <c r="FF55" s="42" t="s">
        <v>1490</v>
      </c>
      <c r="FG55" s="43">
        <v>51411</v>
      </c>
      <c r="FH55" s="44">
        <v>39424.066666666702</v>
      </c>
      <c r="FI55" s="45">
        <v>19.741645802036398</v>
      </c>
      <c r="FJ55" s="45">
        <v>621.70666666666705</v>
      </c>
      <c r="FK55" s="45">
        <v>0.50135123039110996</v>
      </c>
      <c r="FL55" s="44">
        <v>42699.875999999997</v>
      </c>
      <c r="FM55" s="45">
        <v>21.3820110165248</v>
      </c>
      <c r="FN55" s="45">
        <v>660.16333333333296</v>
      </c>
      <c r="FO55" s="45">
        <v>0.50756069154831196</v>
      </c>
      <c r="FP55" s="44">
        <v>35596.108</v>
      </c>
      <c r="FQ55" s="45">
        <v>17.8247911867802</v>
      </c>
      <c r="FR55" s="45">
        <v>654.78666666666697</v>
      </c>
      <c r="FS55" s="45">
        <v>0.52114163666106705</v>
      </c>
      <c r="FT55" s="44">
        <v>30552.544999999998</v>
      </c>
      <c r="FU55" s="45">
        <v>15.299221331998</v>
      </c>
      <c r="FV55" s="45">
        <v>665.73333333333301</v>
      </c>
      <c r="FW55" s="46">
        <v>0.55830604189247701</v>
      </c>
    </row>
    <row r="56" spans="1:179" s="16" customFormat="1" ht="15">
      <c r="A56" s="16" t="s">
        <v>1116</v>
      </c>
      <c r="B56" s="16" t="s">
        <v>1670</v>
      </c>
      <c r="C56" s="16" t="s">
        <v>649</v>
      </c>
      <c r="D56" s="16" t="s">
        <v>1617</v>
      </c>
      <c r="E56" s="16" t="s">
        <v>1294</v>
      </c>
      <c r="F56" s="16" t="s">
        <v>1631</v>
      </c>
      <c r="G56" s="16" t="s">
        <v>691</v>
      </c>
      <c r="H56" s="22">
        <v>40710</v>
      </c>
      <c r="J56" s="16">
        <v>2000</v>
      </c>
      <c r="K56" s="16" t="s">
        <v>1723</v>
      </c>
      <c r="L56" s="18">
        <v>40684</v>
      </c>
      <c r="M56" s="19">
        <v>141</v>
      </c>
      <c r="N56" s="16" t="s">
        <v>202</v>
      </c>
      <c r="O56" s="16" t="s">
        <v>652</v>
      </c>
      <c r="P56" s="16" t="s">
        <v>1611</v>
      </c>
      <c r="Q56" s="16" t="s">
        <v>652</v>
      </c>
      <c r="R56" s="16" t="s">
        <v>1401</v>
      </c>
      <c r="T56" s="20">
        <v>21</v>
      </c>
      <c r="U56" s="20">
        <v>5</v>
      </c>
      <c r="V56" s="16">
        <v>2011</v>
      </c>
      <c r="W56" s="16" t="s">
        <v>1724</v>
      </c>
      <c r="X56" s="21" t="s">
        <v>1728</v>
      </c>
      <c r="Y56" s="16" t="s">
        <v>654</v>
      </c>
      <c r="Z56" s="22">
        <v>40693</v>
      </c>
      <c r="AA56" s="16" t="str">
        <f t="shared" si="9"/>
        <v>150</v>
      </c>
      <c r="AB56" s="16">
        <v>5</v>
      </c>
      <c r="AC56" s="16">
        <v>4</v>
      </c>
      <c r="AD56" s="16">
        <v>1</v>
      </c>
      <c r="AE56" s="16" t="s">
        <v>673</v>
      </c>
      <c r="AF56" s="16" t="s">
        <v>1725</v>
      </c>
      <c r="AG56" s="16" t="s">
        <v>649</v>
      </c>
      <c r="AH56" s="16" t="s">
        <v>649</v>
      </c>
      <c r="AI56" s="16" t="s">
        <v>674</v>
      </c>
      <c r="AJ56" s="16" t="s">
        <v>1726</v>
      </c>
      <c r="AK56" s="16" t="s">
        <v>700</v>
      </c>
      <c r="AL56" s="16" t="s">
        <v>657</v>
      </c>
      <c r="AM56" s="16" t="s">
        <v>654</v>
      </c>
      <c r="AN56" s="22">
        <v>40693</v>
      </c>
      <c r="AP56" s="16">
        <v>5</v>
      </c>
      <c r="AQ56" s="16">
        <v>4</v>
      </c>
      <c r="AR56" s="16">
        <v>3</v>
      </c>
      <c r="AS56" s="16" t="s">
        <v>673</v>
      </c>
      <c r="AT56" s="16" t="s">
        <v>1725</v>
      </c>
      <c r="AU56" s="16" t="s">
        <v>649</v>
      </c>
      <c r="AV56" s="16" t="s">
        <v>427</v>
      </c>
      <c r="AW56" s="16" t="s">
        <v>1724</v>
      </c>
      <c r="AX56" s="16" t="s">
        <v>1727</v>
      </c>
      <c r="AY56" s="16" t="s">
        <v>649</v>
      </c>
      <c r="AZ56" s="16" t="s">
        <v>654</v>
      </c>
      <c r="BA56" s="22">
        <v>40736</v>
      </c>
      <c r="BC56" s="16">
        <v>5</v>
      </c>
      <c r="BD56" s="16">
        <v>5</v>
      </c>
      <c r="BE56" s="16">
        <v>5</v>
      </c>
      <c r="BF56" s="16" t="s">
        <v>673</v>
      </c>
      <c r="BG56" s="16" t="s">
        <v>1729</v>
      </c>
      <c r="BH56" s="16" t="s">
        <v>649</v>
      </c>
      <c r="BI56" s="16" t="s">
        <v>1726</v>
      </c>
      <c r="BJ56" s="16" t="s">
        <v>199</v>
      </c>
      <c r="BK56" s="16" t="s">
        <v>649</v>
      </c>
      <c r="BL56" s="16" t="s">
        <v>654</v>
      </c>
      <c r="BM56" s="22">
        <v>40740</v>
      </c>
      <c r="BO56" s="16">
        <v>4</v>
      </c>
      <c r="BP56" s="16">
        <v>4</v>
      </c>
      <c r="BQ56" s="16">
        <v>4</v>
      </c>
      <c r="BR56" s="16" t="s">
        <v>673</v>
      </c>
      <c r="BS56" s="16" t="s">
        <v>1729</v>
      </c>
      <c r="BT56" s="16">
        <v>13</v>
      </c>
      <c r="BU56" s="18">
        <v>40684</v>
      </c>
      <c r="BV56" s="16">
        <v>118</v>
      </c>
      <c r="BW56" s="16">
        <v>118</v>
      </c>
      <c r="BX56" s="16">
        <v>118</v>
      </c>
      <c r="BY56" s="16">
        <f t="shared" si="7"/>
        <v>118</v>
      </c>
      <c r="BZ56" s="16">
        <v>92</v>
      </c>
      <c r="CA56" s="16">
        <v>92</v>
      </c>
      <c r="CB56" s="16">
        <v>92</v>
      </c>
      <c r="CC56" s="16">
        <f t="shared" si="4"/>
        <v>92</v>
      </c>
      <c r="CD56" s="16" t="s">
        <v>649</v>
      </c>
      <c r="CE56" s="16">
        <v>93</v>
      </c>
      <c r="CF56" s="16">
        <v>93</v>
      </c>
      <c r="CG56" s="16">
        <v>93</v>
      </c>
      <c r="CH56" s="16">
        <f t="shared" si="10"/>
        <v>93</v>
      </c>
      <c r="CI56" s="16" t="s">
        <v>649</v>
      </c>
      <c r="CJ56" s="16">
        <v>17</v>
      </c>
      <c r="CK56" s="16" t="s">
        <v>649</v>
      </c>
      <c r="CL56" s="16" t="s">
        <v>657</v>
      </c>
      <c r="CM56" s="18"/>
      <c r="CO56" s="18">
        <v>40710</v>
      </c>
      <c r="CQ56" s="21"/>
      <c r="CS56" s="21"/>
      <c r="DD56" s="16">
        <v>17</v>
      </c>
      <c r="EB56" s="22">
        <v>40710</v>
      </c>
      <c r="EG56" s="24">
        <v>0.3300925925925926</v>
      </c>
      <c r="EH56" s="24"/>
      <c r="EI56" s="24">
        <v>0.34135416666666668</v>
      </c>
      <c r="EJ56" s="24">
        <v>0.34280092592592593</v>
      </c>
      <c r="EK56" s="24">
        <v>0.3744791666666667</v>
      </c>
      <c r="FF56" s="42" t="s">
        <v>1670</v>
      </c>
      <c r="FG56" s="43">
        <v>52111</v>
      </c>
      <c r="FH56" s="44">
        <v>44903.891333333297</v>
      </c>
      <c r="FI56" s="45">
        <v>22.4856741779336</v>
      </c>
      <c r="FJ56" s="45">
        <v>685.38</v>
      </c>
      <c r="FK56" s="45">
        <v>0.48745225212224502</v>
      </c>
      <c r="FL56" s="44">
        <v>38831.326333333302</v>
      </c>
      <c r="FM56" s="45">
        <v>19.4448304122851</v>
      </c>
      <c r="FN56" s="45">
        <v>682.81666666666695</v>
      </c>
      <c r="FO56" s="45">
        <v>0.50031010252229102</v>
      </c>
      <c r="FP56" s="44">
        <v>42165.891333333297</v>
      </c>
      <c r="FQ56" s="45">
        <v>21.114617593056199</v>
      </c>
      <c r="FR56" s="45">
        <v>626.06333333333305</v>
      </c>
      <c r="FS56" s="45">
        <v>0.48784460758759701</v>
      </c>
      <c r="FT56" s="44">
        <v>25885.190666666698</v>
      </c>
      <c r="FU56" s="45">
        <v>12.9620383909197</v>
      </c>
      <c r="FV56" s="45">
        <v>675.41333333333296</v>
      </c>
      <c r="FW56" s="46">
        <v>0.55868432913524202</v>
      </c>
    </row>
    <row r="57" spans="1:179" s="16" customFormat="1" ht="15">
      <c r="A57" s="16" t="s">
        <v>144</v>
      </c>
      <c r="B57" s="16" t="s">
        <v>1730</v>
      </c>
      <c r="C57" s="16" t="s">
        <v>649</v>
      </c>
      <c r="D57" s="16" t="s">
        <v>660</v>
      </c>
      <c r="E57" s="16" t="s">
        <v>489</v>
      </c>
      <c r="F57" s="16" t="s">
        <v>1631</v>
      </c>
      <c r="G57" s="16" t="s">
        <v>657</v>
      </c>
      <c r="K57" s="16" t="s">
        <v>1731</v>
      </c>
      <c r="L57" s="18">
        <v>40684</v>
      </c>
      <c r="M57" s="19">
        <v>141</v>
      </c>
      <c r="N57" s="16" t="s">
        <v>664</v>
      </c>
      <c r="O57" s="16" t="s">
        <v>652</v>
      </c>
      <c r="P57" s="16" t="s">
        <v>664</v>
      </c>
      <c r="Q57" s="16" t="s">
        <v>670</v>
      </c>
      <c r="R57" s="16" t="s">
        <v>670</v>
      </c>
      <c r="T57" s="20">
        <v>21</v>
      </c>
      <c r="U57" s="20">
        <v>5</v>
      </c>
      <c r="V57" s="16">
        <v>2011</v>
      </c>
      <c r="W57" s="16" t="s">
        <v>1732</v>
      </c>
      <c r="X57" s="21">
        <v>46</v>
      </c>
      <c r="Y57" s="16" t="s">
        <v>654</v>
      </c>
      <c r="Z57" s="22">
        <v>40698</v>
      </c>
      <c r="AA57" s="16" t="str">
        <f t="shared" si="9"/>
        <v>155</v>
      </c>
      <c r="AB57" s="16">
        <v>5</v>
      </c>
      <c r="AC57" s="16">
        <v>4</v>
      </c>
      <c r="AD57" s="16">
        <v>4</v>
      </c>
      <c r="AE57" s="16" t="s">
        <v>673</v>
      </c>
      <c r="AG57" s="16" t="s">
        <v>649</v>
      </c>
      <c r="AH57" s="16" t="s">
        <v>649</v>
      </c>
      <c r="AI57" s="16" t="s">
        <v>674</v>
      </c>
      <c r="AJ57" s="16" t="s">
        <v>1732</v>
      </c>
      <c r="AK57" s="16">
        <v>65</v>
      </c>
      <c r="AL57" s="16" t="s">
        <v>657</v>
      </c>
      <c r="AM57" s="16" t="s">
        <v>654</v>
      </c>
      <c r="AN57" s="22">
        <v>40752</v>
      </c>
      <c r="AP57" s="16">
        <v>4</v>
      </c>
      <c r="AQ57" s="16">
        <v>4</v>
      </c>
      <c r="AR57" s="16">
        <v>4</v>
      </c>
      <c r="AS57" s="16" t="s">
        <v>673</v>
      </c>
      <c r="AU57" s="16" t="s">
        <v>657</v>
      </c>
      <c r="BT57" s="16">
        <v>8</v>
      </c>
      <c r="BU57" s="18">
        <v>40684</v>
      </c>
      <c r="BV57" s="16">
        <v>118</v>
      </c>
      <c r="BW57" s="16">
        <v>118</v>
      </c>
      <c r="BX57" s="16">
        <v>119</v>
      </c>
      <c r="BY57" s="16">
        <f t="shared" si="7"/>
        <v>118.33333333333333</v>
      </c>
      <c r="BZ57" s="16">
        <v>95</v>
      </c>
      <c r="CA57" s="16">
        <v>95</v>
      </c>
      <c r="CB57" s="16">
        <v>95</v>
      </c>
      <c r="CC57" s="16">
        <f t="shared" si="4"/>
        <v>95</v>
      </c>
      <c r="CD57" s="16" t="s">
        <v>649</v>
      </c>
      <c r="CE57" s="16">
        <v>96.5</v>
      </c>
      <c r="CF57" s="16">
        <v>96.5</v>
      </c>
      <c r="CG57" s="16">
        <v>96.5</v>
      </c>
      <c r="CH57" s="16">
        <f t="shared" si="10"/>
        <v>96.5</v>
      </c>
      <c r="CI57" s="16" t="s">
        <v>649</v>
      </c>
      <c r="CJ57" s="16">
        <v>16</v>
      </c>
      <c r="CK57" s="16" t="s">
        <v>649</v>
      </c>
      <c r="CL57" s="16" t="s">
        <v>657</v>
      </c>
      <c r="CM57" s="18"/>
      <c r="CO57" s="18">
        <v>40738</v>
      </c>
      <c r="CP57" s="16">
        <v>119.5</v>
      </c>
      <c r="CQ57" s="21">
        <v>119</v>
      </c>
      <c r="CR57" s="21">
        <v>119.5</v>
      </c>
      <c r="CS57" s="21">
        <f>(CP57+CQ57+CR57)/3</f>
        <v>119.33333333333333</v>
      </c>
      <c r="CT57" s="21">
        <v>93</v>
      </c>
      <c r="CU57" s="21">
        <v>93</v>
      </c>
      <c r="CV57" s="21">
        <v>93</v>
      </c>
      <c r="CW57" s="21">
        <v>93</v>
      </c>
      <c r="CX57" s="16" t="s">
        <v>649</v>
      </c>
      <c r="CY57" s="16">
        <v>95</v>
      </c>
      <c r="CZ57" s="16">
        <v>95</v>
      </c>
      <c r="DA57" s="16">
        <v>95</v>
      </c>
      <c r="DB57" s="16">
        <v>95</v>
      </c>
      <c r="DC57" s="16" t="s">
        <v>649</v>
      </c>
      <c r="DD57" s="16">
        <v>17</v>
      </c>
      <c r="FF57" s="42" t="s">
        <v>1730</v>
      </c>
      <c r="FG57" s="43">
        <v>123622</v>
      </c>
      <c r="FH57" s="44">
        <v>82313.442999999999</v>
      </c>
      <c r="FI57" s="45">
        <v>41.218549323985997</v>
      </c>
      <c r="FJ57" s="45">
        <v>1319.813333333333</v>
      </c>
      <c r="FK57" s="45">
        <v>0.96169502353135394</v>
      </c>
      <c r="FL57" s="44">
        <v>115943.8286666667</v>
      </c>
      <c r="FM57" s="45">
        <v>58.059002837589702</v>
      </c>
      <c r="FN57" s="45">
        <v>1290.57</v>
      </c>
      <c r="FO57" s="45">
        <v>0.89120292007854496</v>
      </c>
      <c r="FP57" s="44">
        <v>103123.53200000001</v>
      </c>
      <c r="FQ57" s="45">
        <v>51.639224837255895</v>
      </c>
      <c r="FR57" s="45">
        <v>1257.1633333333339</v>
      </c>
      <c r="FS57" s="45">
        <v>0.93996237805007499</v>
      </c>
      <c r="FT57" s="44">
        <v>102856.51966666669</v>
      </c>
      <c r="FU57" s="45">
        <v>51.505518110499096</v>
      </c>
      <c r="FV57" s="45">
        <v>1253.7566666666671</v>
      </c>
      <c r="FW57" s="46">
        <v>0.9915242643746669</v>
      </c>
    </row>
    <row r="58" spans="1:179" s="16" customFormat="1" ht="15">
      <c r="A58" s="16" t="s">
        <v>1116</v>
      </c>
      <c r="B58" s="16" t="s">
        <v>911</v>
      </c>
      <c r="C58" s="16" t="s">
        <v>593</v>
      </c>
      <c r="D58" s="16" t="s">
        <v>594</v>
      </c>
      <c r="E58" s="16" t="s">
        <v>858</v>
      </c>
      <c r="F58" s="16" t="s">
        <v>595</v>
      </c>
      <c r="G58" s="16" t="s">
        <v>912</v>
      </c>
      <c r="H58" s="22">
        <v>40698</v>
      </c>
      <c r="J58" s="16">
        <v>500</v>
      </c>
      <c r="K58" s="28" t="s">
        <v>1591</v>
      </c>
      <c r="L58" s="18">
        <v>40684</v>
      </c>
      <c r="M58" s="19">
        <v>141</v>
      </c>
      <c r="N58" s="16" t="s">
        <v>597</v>
      </c>
      <c r="O58" s="16" t="s">
        <v>598</v>
      </c>
      <c r="P58" s="16" t="s">
        <v>598</v>
      </c>
      <c r="Q58" s="16" t="s">
        <v>600</v>
      </c>
      <c r="R58" s="16" t="s">
        <v>598</v>
      </c>
      <c r="T58" s="20">
        <v>21</v>
      </c>
      <c r="U58" s="20">
        <v>5</v>
      </c>
      <c r="V58" s="16">
        <v>2011</v>
      </c>
      <c r="W58" s="16" t="s">
        <v>913</v>
      </c>
      <c r="X58" s="21">
        <v>44</v>
      </c>
      <c r="Y58" s="16" t="s">
        <v>602</v>
      </c>
      <c r="Z58" s="22">
        <v>40700</v>
      </c>
      <c r="AA58" s="16" t="str">
        <f t="shared" si="9"/>
        <v>157</v>
      </c>
      <c r="AB58" s="16">
        <v>5</v>
      </c>
      <c r="AC58" s="16">
        <v>5</v>
      </c>
      <c r="AD58" s="16">
        <v>5</v>
      </c>
      <c r="AE58" s="16" t="s">
        <v>914</v>
      </c>
      <c r="AG58" s="16" t="s">
        <v>593</v>
      </c>
      <c r="AH58" s="16" t="s">
        <v>605</v>
      </c>
      <c r="AI58" s="16" t="s">
        <v>625</v>
      </c>
      <c r="AJ58" s="16" t="s">
        <v>953</v>
      </c>
      <c r="AK58" s="16" t="s">
        <v>647</v>
      </c>
      <c r="AL58" s="16" t="s">
        <v>593</v>
      </c>
      <c r="AM58" s="16" t="s">
        <v>281</v>
      </c>
      <c r="AN58" s="22">
        <v>40750</v>
      </c>
      <c r="AP58" s="16">
        <v>5</v>
      </c>
      <c r="AQ58" s="16">
        <v>5</v>
      </c>
      <c r="AR58" s="16">
        <v>5</v>
      </c>
      <c r="AS58" s="16" t="s">
        <v>604</v>
      </c>
      <c r="AU58" s="16" t="s">
        <v>596</v>
      </c>
      <c r="BT58" s="16">
        <v>10</v>
      </c>
      <c r="BU58" s="18">
        <v>40684</v>
      </c>
      <c r="BV58" s="16">
        <v>115</v>
      </c>
      <c r="BW58" s="16">
        <v>114.5</v>
      </c>
      <c r="BX58" s="16">
        <v>115</v>
      </c>
      <c r="BY58" s="16">
        <f t="shared" si="7"/>
        <v>114.83333333333333</v>
      </c>
      <c r="BZ58" s="16">
        <v>86.5</v>
      </c>
      <c r="CA58" s="16">
        <v>86.5</v>
      </c>
      <c r="CB58" s="16">
        <v>86.5</v>
      </c>
      <c r="CC58" s="16">
        <f t="shared" si="4"/>
        <v>86.5</v>
      </c>
      <c r="CD58" s="16" t="s">
        <v>605</v>
      </c>
      <c r="CE58" s="16">
        <v>86.5</v>
      </c>
      <c r="CF58" s="16">
        <v>86.5</v>
      </c>
      <c r="CG58" s="16">
        <v>87</v>
      </c>
      <c r="CH58" s="16">
        <f t="shared" si="10"/>
        <v>86.666666666666671</v>
      </c>
      <c r="CI58" s="16" t="s">
        <v>605</v>
      </c>
      <c r="CJ58" s="16">
        <v>16.5</v>
      </c>
      <c r="CK58" s="16" t="s">
        <v>593</v>
      </c>
      <c r="CM58" s="18"/>
      <c r="CO58" s="18">
        <v>40698</v>
      </c>
      <c r="CQ58" s="21"/>
      <c r="CS58" s="21"/>
      <c r="DD58" s="16">
        <v>18.25</v>
      </c>
      <c r="DF58" s="22">
        <v>40739</v>
      </c>
      <c r="DG58" s="16">
        <v>116</v>
      </c>
      <c r="DH58" s="16">
        <v>116</v>
      </c>
      <c r="DI58" s="16">
        <v>116</v>
      </c>
      <c r="DJ58" s="16">
        <v>116</v>
      </c>
      <c r="DK58" s="16">
        <v>86.5</v>
      </c>
      <c r="DL58" s="16">
        <v>86.5</v>
      </c>
      <c r="DM58" s="16">
        <v>86.5</v>
      </c>
      <c r="DN58" s="16">
        <v>86.5</v>
      </c>
      <c r="DO58" s="16" t="s">
        <v>593</v>
      </c>
      <c r="DP58" s="16">
        <v>86</v>
      </c>
      <c r="DQ58" s="16">
        <v>86</v>
      </c>
      <c r="DR58" s="16">
        <v>86</v>
      </c>
      <c r="DS58" s="16">
        <v>86</v>
      </c>
      <c r="DT58" s="16" t="s">
        <v>605</v>
      </c>
      <c r="DU58" s="16">
        <v>18</v>
      </c>
      <c r="EB58" s="22">
        <v>40698</v>
      </c>
      <c r="EG58" s="24">
        <v>0.25251157407407404</v>
      </c>
      <c r="EI58" s="29">
        <v>0.26383101851851853</v>
      </c>
      <c r="EJ58" s="24">
        <v>0.26703703703703702</v>
      </c>
      <c r="EK58" s="24">
        <v>0.30052083333333335</v>
      </c>
      <c r="FF58" s="42" t="s">
        <v>1737</v>
      </c>
      <c r="FG58" s="43">
        <v>52111</v>
      </c>
      <c r="FH58" s="44">
        <v>27448.958333333299</v>
      </c>
      <c r="FI58" s="45">
        <v>13.745096811884499</v>
      </c>
      <c r="FJ58" s="45">
        <v>689.13</v>
      </c>
      <c r="FK58" s="45">
        <v>0.53189163558884001</v>
      </c>
      <c r="FL58" s="44">
        <v>57460.731666666703</v>
      </c>
      <c r="FM58" s="45">
        <v>28.773526122517101</v>
      </c>
      <c r="FN58" s="45">
        <v>670.12333333333299</v>
      </c>
      <c r="FO58" s="45">
        <v>0.45692688364904399</v>
      </c>
      <c r="FP58" s="44">
        <v>44450.0586666667</v>
      </c>
      <c r="FQ58" s="45">
        <v>22.258416958771502</v>
      </c>
      <c r="FR58" s="45">
        <v>689.13</v>
      </c>
      <c r="FS58" s="45">
        <v>0.49775931069585699</v>
      </c>
      <c r="FT58" s="44">
        <v>31408.442999999999</v>
      </c>
      <c r="FU58" s="45">
        <v>15.7278132198297</v>
      </c>
      <c r="FV58" s="45">
        <v>689.13</v>
      </c>
      <c r="FW58" s="46">
        <v>0.52649799799347596</v>
      </c>
    </row>
    <row r="59" spans="1:179" s="16" customFormat="1" ht="15">
      <c r="A59" s="16" t="s">
        <v>144</v>
      </c>
      <c r="B59" s="16" t="s">
        <v>1733</v>
      </c>
      <c r="C59" s="16" t="s">
        <v>649</v>
      </c>
      <c r="D59" s="16" t="s">
        <v>650</v>
      </c>
      <c r="E59" s="16" t="s">
        <v>1735</v>
      </c>
      <c r="F59" s="16" t="s">
        <v>1631</v>
      </c>
      <c r="G59" s="16" t="s">
        <v>657</v>
      </c>
      <c r="K59" s="16" t="s">
        <v>1734</v>
      </c>
      <c r="L59" s="18">
        <v>40684</v>
      </c>
      <c r="M59" s="19">
        <v>141</v>
      </c>
      <c r="N59" s="16" t="s">
        <v>669</v>
      </c>
      <c r="O59" s="16" t="s">
        <v>653</v>
      </c>
      <c r="P59" s="16" t="s">
        <v>652</v>
      </c>
      <c r="Q59" s="16" t="s">
        <v>685</v>
      </c>
      <c r="R59" s="16" t="s">
        <v>692</v>
      </c>
      <c r="T59" s="20">
        <v>21</v>
      </c>
      <c r="U59" s="20">
        <v>5</v>
      </c>
      <c r="V59" s="16">
        <v>2011</v>
      </c>
      <c r="W59" s="16" t="s">
        <v>1737</v>
      </c>
      <c r="X59" s="21" t="s">
        <v>1736</v>
      </c>
      <c r="Y59" s="16" t="s">
        <v>654</v>
      </c>
      <c r="Z59" s="22">
        <v>40700</v>
      </c>
      <c r="AA59" s="16" t="str">
        <f t="shared" si="9"/>
        <v>157</v>
      </c>
      <c r="AB59" s="16">
        <v>5</v>
      </c>
      <c r="AC59" s="16">
        <v>5</v>
      </c>
      <c r="AD59" s="16">
        <v>5</v>
      </c>
      <c r="AE59" s="16" t="s">
        <v>673</v>
      </c>
      <c r="AG59" s="16" t="s">
        <v>649</v>
      </c>
      <c r="AH59" s="16" t="s">
        <v>649</v>
      </c>
      <c r="AI59" s="16" t="s">
        <v>674</v>
      </c>
      <c r="AJ59" s="16" t="s">
        <v>1737</v>
      </c>
      <c r="AK59" s="16" t="s">
        <v>1738</v>
      </c>
      <c r="AL59" s="16" t="s">
        <v>649</v>
      </c>
      <c r="AM59" s="16" t="s">
        <v>654</v>
      </c>
      <c r="AN59" s="22">
        <v>40750</v>
      </c>
      <c r="AP59" s="16">
        <v>5</v>
      </c>
      <c r="AQ59" s="16">
        <v>5</v>
      </c>
      <c r="AR59" s="16">
        <v>5</v>
      </c>
      <c r="AS59" s="16" t="s">
        <v>673</v>
      </c>
      <c r="AU59" s="16" t="s">
        <v>657</v>
      </c>
      <c r="BT59" s="16">
        <v>10</v>
      </c>
      <c r="BU59" s="18">
        <v>40684</v>
      </c>
      <c r="BV59" s="16">
        <v>120</v>
      </c>
      <c r="BW59" s="16">
        <v>120</v>
      </c>
      <c r="BX59" s="16">
        <v>120.5</v>
      </c>
      <c r="BY59" s="16">
        <f t="shared" si="7"/>
        <v>120.16666666666667</v>
      </c>
      <c r="BZ59" s="16">
        <v>82</v>
      </c>
      <c r="CA59" s="16">
        <v>81</v>
      </c>
      <c r="CB59" s="16">
        <v>82</v>
      </c>
      <c r="CC59" s="16">
        <f t="shared" si="4"/>
        <v>81.666666666666671</v>
      </c>
      <c r="CD59" s="16" t="s">
        <v>649</v>
      </c>
      <c r="CE59" s="16">
        <v>79.5</v>
      </c>
      <c r="CF59" s="16">
        <v>79.5</v>
      </c>
      <c r="CG59" s="16">
        <v>79.5</v>
      </c>
      <c r="CH59" s="16">
        <f t="shared" si="10"/>
        <v>79.5</v>
      </c>
      <c r="CI59" s="16" t="s">
        <v>649</v>
      </c>
      <c r="CJ59" s="16">
        <v>17</v>
      </c>
      <c r="CK59" s="16" t="s">
        <v>649</v>
      </c>
      <c r="CL59" s="16" t="s">
        <v>657</v>
      </c>
      <c r="CM59" s="18"/>
      <c r="CO59" s="18">
        <v>40698</v>
      </c>
      <c r="CQ59" s="21"/>
      <c r="CS59" s="21"/>
      <c r="DD59" s="16">
        <v>22.5</v>
      </c>
      <c r="DF59" s="22">
        <v>40749</v>
      </c>
      <c r="DG59" s="16">
        <v>120</v>
      </c>
      <c r="DH59" s="16">
        <v>120</v>
      </c>
      <c r="DI59" s="16">
        <v>120</v>
      </c>
      <c r="DJ59" s="16">
        <v>120</v>
      </c>
      <c r="DN59" s="16">
        <v>0</v>
      </c>
      <c r="DO59" s="16" t="s">
        <v>657</v>
      </c>
      <c r="DP59" s="16">
        <v>79</v>
      </c>
      <c r="DQ59" s="16">
        <v>79</v>
      </c>
      <c r="DR59" s="16">
        <v>79</v>
      </c>
      <c r="DS59" s="16">
        <v>79</v>
      </c>
      <c r="DT59" s="16" t="s">
        <v>649</v>
      </c>
      <c r="DU59" s="16">
        <v>21</v>
      </c>
      <c r="FF59" s="42" t="s">
        <v>1733</v>
      </c>
      <c r="FG59" s="43">
        <v>52111</v>
      </c>
      <c r="FH59" s="44">
        <v>29347.787333333301</v>
      </c>
      <c r="FI59" s="45">
        <v>14.6959375730262</v>
      </c>
      <c r="FJ59" s="45">
        <v>689.13</v>
      </c>
      <c r="FK59" s="45">
        <v>0.5355907412009</v>
      </c>
      <c r="FL59" s="44">
        <v>58439.560666666701</v>
      </c>
      <c r="FM59" s="45">
        <v>29.263675847104</v>
      </c>
      <c r="FN59" s="45">
        <v>689.13</v>
      </c>
      <c r="FO59" s="45">
        <v>0.45267868010901702</v>
      </c>
      <c r="FP59" s="44">
        <v>46512.486333333298</v>
      </c>
      <c r="FQ59" s="45">
        <v>23.291179936571499</v>
      </c>
      <c r="FR59" s="45">
        <v>632.09</v>
      </c>
      <c r="FS59" s="45">
        <v>0.395763381040107</v>
      </c>
      <c r="FT59" s="44">
        <v>39038.995499999997</v>
      </c>
      <c r="FU59" s="45">
        <v>19.5488209814722</v>
      </c>
      <c r="FV59" s="45">
        <v>675.625</v>
      </c>
      <c r="FW59" s="46">
        <v>0.490407519693353</v>
      </c>
    </row>
    <row r="60" spans="1:179" s="16" customFormat="1" ht="15">
      <c r="A60" s="16" t="s">
        <v>144</v>
      </c>
      <c r="B60" s="16" t="s">
        <v>1109</v>
      </c>
      <c r="C60" s="16" t="s">
        <v>649</v>
      </c>
      <c r="D60" s="16" t="s">
        <v>660</v>
      </c>
      <c r="E60" s="16" t="s">
        <v>661</v>
      </c>
      <c r="F60" s="16" t="s">
        <v>1111</v>
      </c>
      <c r="G60" s="16" t="s">
        <v>657</v>
      </c>
      <c r="K60" s="16" t="s">
        <v>1110</v>
      </c>
      <c r="L60" s="18">
        <v>40716</v>
      </c>
      <c r="M60" s="19">
        <v>173</v>
      </c>
      <c r="N60" s="16" t="s">
        <v>1042</v>
      </c>
      <c r="O60" s="16" t="s">
        <v>653</v>
      </c>
      <c r="P60" s="16" t="s">
        <v>653</v>
      </c>
      <c r="Q60" s="16" t="s">
        <v>852</v>
      </c>
      <c r="R60" s="16" t="s">
        <v>670</v>
      </c>
      <c r="T60" s="20">
        <v>22</v>
      </c>
      <c r="U60" s="20">
        <v>6</v>
      </c>
      <c r="V60" s="16">
        <v>2011</v>
      </c>
      <c r="W60" s="16" t="s">
        <v>1112</v>
      </c>
      <c r="X60" s="21">
        <v>1</v>
      </c>
      <c r="Y60" s="16" t="s">
        <v>654</v>
      </c>
      <c r="Z60" s="22">
        <v>40694</v>
      </c>
      <c r="AA60" s="16" t="str">
        <f t="shared" si="9"/>
        <v>151</v>
      </c>
      <c r="AB60" s="16">
        <v>5</v>
      </c>
      <c r="AC60" s="16">
        <v>4</v>
      </c>
      <c r="AD60" s="16">
        <v>4</v>
      </c>
      <c r="AE60" s="16" t="s">
        <v>673</v>
      </c>
      <c r="AF60" s="16" t="s">
        <v>1113</v>
      </c>
      <c r="AG60" s="16" t="s">
        <v>649</v>
      </c>
      <c r="AH60" s="16" t="s">
        <v>649</v>
      </c>
      <c r="AI60" s="16" t="s">
        <v>674</v>
      </c>
      <c r="AJ60" s="16" t="s">
        <v>1112</v>
      </c>
      <c r="AK60" s="16">
        <v>5</v>
      </c>
      <c r="AL60" s="16" t="s">
        <v>657</v>
      </c>
      <c r="AM60" s="16" t="s">
        <v>654</v>
      </c>
      <c r="AN60" s="22">
        <v>40742</v>
      </c>
      <c r="AP60" s="16">
        <v>5</v>
      </c>
      <c r="AQ60" s="16">
        <v>5</v>
      </c>
      <c r="AR60" s="16">
        <v>5</v>
      </c>
      <c r="AS60" s="16" t="s">
        <v>673</v>
      </c>
      <c r="AU60" s="16" t="s">
        <v>657</v>
      </c>
      <c r="BT60" s="16">
        <v>9</v>
      </c>
      <c r="BU60" s="18">
        <v>40716</v>
      </c>
      <c r="BV60" s="16">
        <v>117</v>
      </c>
      <c r="BW60" s="16">
        <v>117</v>
      </c>
      <c r="BX60" s="16">
        <v>117</v>
      </c>
      <c r="BY60" s="16">
        <f t="shared" si="7"/>
        <v>117</v>
      </c>
      <c r="BZ60" s="16">
        <v>102</v>
      </c>
      <c r="CA60" s="16">
        <v>102</v>
      </c>
      <c r="CB60" s="16">
        <v>102</v>
      </c>
      <c r="CC60" s="16">
        <f t="shared" si="4"/>
        <v>102</v>
      </c>
      <c r="CD60" s="16" t="s">
        <v>649</v>
      </c>
      <c r="CE60" s="16">
        <v>98.5</v>
      </c>
      <c r="CF60" s="16">
        <v>98.5</v>
      </c>
      <c r="CG60" s="16">
        <v>98.5</v>
      </c>
      <c r="CH60" s="16">
        <f t="shared" si="10"/>
        <v>98.5</v>
      </c>
      <c r="CI60" s="16" t="s">
        <v>649</v>
      </c>
      <c r="CJ60" s="16">
        <v>17</v>
      </c>
      <c r="CK60" s="16" t="s">
        <v>649</v>
      </c>
      <c r="CL60" s="16" t="s">
        <v>657</v>
      </c>
      <c r="CM60" s="18"/>
      <c r="CO60" s="18"/>
      <c r="CQ60" s="21"/>
      <c r="CS60" s="21"/>
      <c r="EB60" s="22"/>
      <c r="EG60" s="24"/>
      <c r="EH60" s="24"/>
      <c r="EI60" s="24"/>
      <c r="EL60" s="22"/>
      <c r="EQ60" s="24"/>
      <c r="ER60" s="24"/>
      <c r="ES60" s="24"/>
      <c r="FF60" s="42" t="s">
        <v>1109</v>
      </c>
      <c r="FG60" s="43">
        <v>62111</v>
      </c>
      <c r="FH60" s="44">
        <v>40423.437333333299</v>
      </c>
      <c r="FI60" s="45">
        <v>20.242081789350699</v>
      </c>
      <c r="FJ60" s="45">
        <v>665.77333333333297</v>
      </c>
      <c r="FK60" s="45">
        <v>0.466188346757967</v>
      </c>
      <c r="FL60" s="44">
        <v>46224.904000000002</v>
      </c>
      <c r="FM60" s="45">
        <v>23.147172759138702</v>
      </c>
      <c r="FN60" s="45">
        <v>679.44</v>
      </c>
      <c r="FO60" s="45">
        <v>0.483312220833649</v>
      </c>
      <c r="FP60" s="44">
        <v>59552.229666666703</v>
      </c>
      <c r="FQ60" s="45">
        <v>29.820846102487099</v>
      </c>
      <c r="FR60" s="45">
        <v>644.13</v>
      </c>
      <c r="FS60" s="45">
        <v>0.43635168749431202</v>
      </c>
      <c r="FT60" s="44">
        <v>35023.460666666702</v>
      </c>
      <c r="FU60" s="45">
        <v>17.5380373894175</v>
      </c>
      <c r="FV60" s="45">
        <v>689.44</v>
      </c>
      <c r="FW60" s="46">
        <v>0.51991903926418503</v>
      </c>
    </row>
    <row r="61" spans="1:179" s="16" customFormat="1" ht="15">
      <c r="A61" s="16" t="s">
        <v>144</v>
      </c>
      <c r="B61" s="16" t="s">
        <v>1739</v>
      </c>
      <c r="C61" s="16" t="s">
        <v>649</v>
      </c>
      <c r="D61" s="16" t="s">
        <v>650</v>
      </c>
      <c r="E61" s="16" t="s">
        <v>1028</v>
      </c>
      <c r="F61" s="16" t="s">
        <v>1631</v>
      </c>
      <c r="G61" s="16" t="s">
        <v>657</v>
      </c>
      <c r="K61" s="16" t="s">
        <v>1740</v>
      </c>
      <c r="L61" s="18">
        <v>40710</v>
      </c>
      <c r="M61" s="19">
        <v>167</v>
      </c>
      <c r="N61" s="16" t="s">
        <v>652</v>
      </c>
      <c r="O61" s="16" t="s">
        <v>664</v>
      </c>
      <c r="P61" s="16" t="s">
        <v>652</v>
      </c>
      <c r="Q61" s="16" t="s">
        <v>652</v>
      </c>
      <c r="R61" s="16" t="s">
        <v>653</v>
      </c>
      <c r="T61" s="20">
        <v>16</v>
      </c>
      <c r="U61" s="20">
        <v>6</v>
      </c>
      <c r="V61" s="16">
        <v>2011</v>
      </c>
      <c r="W61" s="16" t="s">
        <v>856</v>
      </c>
      <c r="X61" s="21">
        <v>32</v>
      </c>
      <c r="Y61" s="16" t="s">
        <v>654</v>
      </c>
      <c r="Z61" s="22">
        <v>40691</v>
      </c>
      <c r="AA61" s="16" t="str">
        <f t="shared" si="9"/>
        <v>148</v>
      </c>
      <c r="AB61" s="16">
        <v>4</v>
      </c>
      <c r="AC61" s="16">
        <v>4</v>
      </c>
      <c r="AD61" s="16">
        <v>3</v>
      </c>
      <c r="AE61" s="16" t="s">
        <v>673</v>
      </c>
      <c r="AG61" s="16" t="s">
        <v>649</v>
      </c>
      <c r="AH61" s="16" t="s">
        <v>649</v>
      </c>
      <c r="AI61" s="16" t="s">
        <v>674</v>
      </c>
      <c r="AJ61" s="16" t="s">
        <v>856</v>
      </c>
      <c r="AK61" s="16">
        <v>64</v>
      </c>
      <c r="AL61" s="16" t="s">
        <v>657</v>
      </c>
      <c r="AM61" s="16" t="s">
        <v>654</v>
      </c>
      <c r="AN61" s="22">
        <v>40736</v>
      </c>
      <c r="AP61" s="16">
        <v>4</v>
      </c>
      <c r="AQ61" s="16">
        <v>4</v>
      </c>
      <c r="AR61" s="16">
        <v>4</v>
      </c>
      <c r="AS61" s="16" t="s">
        <v>673</v>
      </c>
      <c r="AU61" s="16" t="s">
        <v>657</v>
      </c>
      <c r="BT61" s="16">
        <v>7</v>
      </c>
      <c r="BU61" s="18">
        <v>40710</v>
      </c>
      <c r="BV61" s="16">
        <v>117.5</v>
      </c>
      <c r="BW61" s="16">
        <v>117.5</v>
      </c>
      <c r="BX61" s="16">
        <v>117.5</v>
      </c>
      <c r="BY61" s="16">
        <f t="shared" si="7"/>
        <v>117.5</v>
      </c>
      <c r="BZ61" s="16">
        <v>79</v>
      </c>
      <c r="CA61" s="16">
        <v>79</v>
      </c>
      <c r="CB61" s="16">
        <v>79</v>
      </c>
      <c r="CC61" s="16">
        <f t="shared" si="4"/>
        <v>79</v>
      </c>
      <c r="CD61" s="16" t="s">
        <v>649</v>
      </c>
      <c r="CE61" s="16">
        <v>78</v>
      </c>
      <c r="CF61" s="16">
        <v>78</v>
      </c>
      <c r="CG61" s="16">
        <v>78</v>
      </c>
      <c r="CH61" s="16">
        <f t="shared" si="10"/>
        <v>78</v>
      </c>
      <c r="CI61" s="16" t="s">
        <v>649</v>
      </c>
      <c r="CJ61" s="16">
        <v>18</v>
      </c>
      <c r="CK61" s="16" t="s">
        <v>649</v>
      </c>
      <c r="CL61" s="16" t="s">
        <v>657</v>
      </c>
      <c r="CM61" s="18"/>
      <c r="CO61" s="18"/>
      <c r="CQ61" s="21"/>
      <c r="CS61" s="21"/>
      <c r="FF61" s="42" t="s">
        <v>1878</v>
      </c>
      <c r="FG61" s="43">
        <v>61611</v>
      </c>
      <c r="FH61" s="44">
        <v>24341.721000000001</v>
      </c>
      <c r="FI61" s="45">
        <v>12.1891442163245</v>
      </c>
      <c r="FJ61" s="45">
        <v>688.756666666667</v>
      </c>
      <c r="FK61" s="45">
        <v>0.57028070693099098</v>
      </c>
      <c r="FL61" s="44">
        <v>86355.777666666705</v>
      </c>
      <c r="FM61" s="45">
        <v>43.242752962777502</v>
      </c>
      <c r="FN61" s="45">
        <v>653.44000000000005</v>
      </c>
      <c r="FO61" s="45">
        <v>0.37684679639520802</v>
      </c>
      <c r="FP61" s="44">
        <v>61985.3563333333</v>
      </c>
      <c r="FQ61" s="45">
        <v>31.039237022199998</v>
      </c>
      <c r="FR61" s="45">
        <v>652.68666666666695</v>
      </c>
      <c r="FS61" s="45">
        <v>0.41550685682057098</v>
      </c>
      <c r="FT61" s="44">
        <v>52599.8236666667</v>
      </c>
      <c r="FU61" s="45">
        <v>26.339420964780501</v>
      </c>
      <c r="FV61" s="45">
        <v>689.13</v>
      </c>
      <c r="FW61" s="46">
        <v>0.492359368328039</v>
      </c>
    </row>
    <row r="62" spans="1:179" s="16" customFormat="1" ht="15">
      <c r="A62" s="16" t="s">
        <v>144</v>
      </c>
      <c r="B62" s="16" t="s">
        <v>1188</v>
      </c>
      <c r="C62" s="16" t="s">
        <v>1156</v>
      </c>
      <c r="D62" s="16" t="s">
        <v>1181</v>
      </c>
      <c r="E62" s="16" t="s">
        <v>1116</v>
      </c>
      <c r="F62" s="16" t="s">
        <v>1159</v>
      </c>
      <c r="G62" s="16" t="s">
        <v>1160</v>
      </c>
      <c r="L62" s="18">
        <v>40725</v>
      </c>
      <c r="M62" s="19">
        <v>182</v>
      </c>
      <c r="N62" s="16" t="s">
        <v>1189</v>
      </c>
      <c r="O62" s="16" t="s">
        <v>1190</v>
      </c>
      <c r="P62" s="16" t="s">
        <v>1163</v>
      </c>
      <c r="Q62" s="16" t="s">
        <v>1164</v>
      </c>
      <c r="R62" s="16" t="s">
        <v>1191</v>
      </c>
      <c r="T62" s="23">
        <v>1</v>
      </c>
      <c r="U62" s="23">
        <v>7</v>
      </c>
      <c r="V62" s="16">
        <v>2011</v>
      </c>
      <c r="W62" s="16" t="s">
        <v>1193</v>
      </c>
      <c r="X62" s="21">
        <v>34</v>
      </c>
      <c r="Y62" s="16" t="s">
        <v>1192</v>
      </c>
      <c r="Z62" s="22">
        <v>40707</v>
      </c>
      <c r="AA62" s="16" t="str">
        <f t="shared" si="9"/>
        <v>164</v>
      </c>
      <c r="AB62" s="16">
        <v>5</v>
      </c>
      <c r="AC62" s="16">
        <v>4</v>
      </c>
      <c r="AD62" s="16">
        <v>2</v>
      </c>
      <c r="AE62" s="16" t="s">
        <v>1194</v>
      </c>
      <c r="AF62" s="16" t="s">
        <v>1195</v>
      </c>
      <c r="AG62" s="16" t="s">
        <v>1196</v>
      </c>
      <c r="AH62" s="16" t="s">
        <v>1197</v>
      </c>
      <c r="AJ62" s="16" t="s">
        <v>1193</v>
      </c>
      <c r="AK62" s="16">
        <v>123</v>
      </c>
      <c r="AL62" s="16" t="s">
        <v>1171</v>
      </c>
      <c r="AM62" s="16" t="s">
        <v>1198</v>
      </c>
      <c r="AN62" s="22">
        <v>40766</v>
      </c>
      <c r="AP62" s="16">
        <v>1</v>
      </c>
      <c r="AQ62" s="16">
        <v>1</v>
      </c>
      <c r="AR62" s="16">
        <v>1</v>
      </c>
      <c r="AS62" s="16" t="s">
        <v>1168</v>
      </c>
      <c r="AU62" s="16" t="s">
        <v>1171</v>
      </c>
      <c r="BT62" s="16">
        <v>3</v>
      </c>
      <c r="BU62" s="18">
        <v>40725</v>
      </c>
      <c r="BV62" s="16">
        <v>122.5</v>
      </c>
      <c r="BW62" s="16">
        <v>123</v>
      </c>
      <c r="BX62" s="16">
        <v>123</v>
      </c>
      <c r="BY62" s="16">
        <f t="shared" si="7"/>
        <v>122.83333333333333</v>
      </c>
      <c r="CD62" s="16" t="s">
        <v>1044</v>
      </c>
      <c r="CE62" s="16">
        <v>100</v>
      </c>
      <c r="CF62" s="16">
        <v>100</v>
      </c>
      <c r="CG62" s="16">
        <v>100</v>
      </c>
      <c r="CH62" s="16">
        <f t="shared" si="10"/>
        <v>100</v>
      </c>
      <c r="CI62" s="16" t="s">
        <v>1172</v>
      </c>
      <c r="CJ62" s="16">
        <v>17.75</v>
      </c>
      <c r="CK62" s="16" t="s">
        <v>1172</v>
      </c>
      <c r="CL62" s="16" t="s">
        <v>1171</v>
      </c>
      <c r="CM62" s="18"/>
      <c r="CO62" s="18"/>
      <c r="CQ62" s="21"/>
      <c r="CS62" s="21"/>
      <c r="EB62" s="22"/>
      <c r="EG62" s="24"/>
      <c r="EH62" s="24"/>
      <c r="EI62" s="24"/>
      <c r="FF62" s="42" t="s">
        <v>1879</v>
      </c>
      <c r="FG62" s="43">
        <v>70111</v>
      </c>
      <c r="FH62" s="44">
        <v>38647.366999999998</v>
      </c>
      <c r="FI62" s="45">
        <v>19.352712568853299</v>
      </c>
      <c r="FJ62" s="45">
        <v>689.43666666666695</v>
      </c>
      <c r="FK62" s="45">
        <v>0.50813266934868095</v>
      </c>
      <c r="FL62" s="44">
        <v>52321.996666666702</v>
      </c>
      <c r="FM62" s="45">
        <v>26.200298781505602</v>
      </c>
      <c r="FN62" s="45">
        <v>679.81333333333305</v>
      </c>
      <c r="FO62" s="45">
        <v>0.484129173079831</v>
      </c>
      <c r="FP62" s="44">
        <v>36257.135999999999</v>
      </c>
      <c r="FQ62" s="45">
        <v>18.155801702553799</v>
      </c>
      <c r="FR62" s="45">
        <v>669.363333333333</v>
      </c>
      <c r="FS62" s="45">
        <v>0.46230315041751502</v>
      </c>
      <c r="FT62" s="44">
        <v>41744.637999999999</v>
      </c>
      <c r="FU62" s="45">
        <v>20.903674511767701</v>
      </c>
      <c r="FV62" s="45">
        <v>675.77333333333297</v>
      </c>
      <c r="FW62" s="46">
        <v>0.50089960058789795</v>
      </c>
    </row>
    <row r="63" spans="1:179" s="16" customFormat="1" ht="15">
      <c r="A63" s="16" t="s">
        <v>144</v>
      </c>
      <c r="B63" s="16" t="s">
        <v>1512</v>
      </c>
      <c r="C63" s="16" t="s">
        <v>649</v>
      </c>
      <c r="D63" s="16" t="s">
        <v>1617</v>
      </c>
      <c r="E63" s="16" t="s">
        <v>676</v>
      </c>
      <c r="F63" s="16" t="s">
        <v>1707</v>
      </c>
      <c r="G63" s="16" t="s">
        <v>657</v>
      </c>
      <c r="L63" s="18">
        <v>40681</v>
      </c>
      <c r="M63" s="19">
        <v>138</v>
      </c>
      <c r="N63" s="16" t="s">
        <v>1611</v>
      </c>
      <c r="O63" s="16" t="s">
        <v>653</v>
      </c>
      <c r="P63" s="16" t="s">
        <v>1611</v>
      </c>
      <c r="Q63" s="16" t="s">
        <v>665</v>
      </c>
      <c r="R63" s="16" t="s">
        <v>1401</v>
      </c>
      <c r="T63" s="20">
        <v>18</v>
      </c>
      <c r="U63" s="20">
        <v>5</v>
      </c>
      <c r="V63" s="16">
        <v>2011</v>
      </c>
      <c r="X63" s="21"/>
      <c r="BU63" s="18">
        <v>40681</v>
      </c>
      <c r="BV63" s="16">
        <v>117.5</v>
      </c>
      <c r="BW63" s="16">
        <v>117</v>
      </c>
      <c r="BX63" s="16">
        <v>117.5</v>
      </c>
      <c r="BY63" s="16">
        <f t="shared" si="7"/>
        <v>117.33333333333333</v>
      </c>
      <c r="BZ63" s="16">
        <v>78</v>
      </c>
      <c r="CA63" s="16">
        <v>78</v>
      </c>
      <c r="CB63" s="16">
        <v>77</v>
      </c>
      <c r="CC63" s="16">
        <f>(BZ63+CA63+CB63)/3</f>
        <v>77.666666666666671</v>
      </c>
      <c r="CD63" s="16" t="s">
        <v>649</v>
      </c>
      <c r="CE63" s="16">
        <v>79.5</v>
      </c>
      <c r="CF63" s="16">
        <v>80</v>
      </c>
      <c r="CG63" s="16">
        <v>80</v>
      </c>
      <c r="CH63" s="16">
        <f t="shared" si="10"/>
        <v>79.833333333333329</v>
      </c>
      <c r="CI63" s="16" t="s">
        <v>649</v>
      </c>
      <c r="CJ63" s="16">
        <v>19.5</v>
      </c>
      <c r="CK63" s="16" t="s">
        <v>649</v>
      </c>
      <c r="CL63" s="16" t="s">
        <v>657</v>
      </c>
      <c r="CM63" s="18"/>
      <c r="CO63" s="18"/>
      <c r="CQ63" s="21"/>
      <c r="CS63" s="21"/>
      <c r="FF63" s="42" t="s">
        <v>1512</v>
      </c>
      <c r="FG63" s="43">
        <v>51811</v>
      </c>
      <c r="FH63" s="44">
        <v>24462.239333333298</v>
      </c>
      <c r="FI63" s="45">
        <v>12.249493907528</v>
      </c>
      <c r="FJ63" s="45">
        <v>688.01</v>
      </c>
      <c r="FK63" s="45">
        <v>0.52976229652928197</v>
      </c>
      <c r="FL63" s="44">
        <v>70353.194000000003</v>
      </c>
      <c r="FM63" s="45">
        <v>35.229441161742599</v>
      </c>
      <c r="FN63" s="45">
        <v>660.8</v>
      </c>
      <c r="FO63" s="45">
        <v>0.43004250636659902</v>
      </c>
      <c r="FP63" s="44">
        <v>61543.328999999998</v>
      </c>
      <c r="FQ63" s="45">
        <v>30.817891337005499</v>
      </c>
      <c r="FR63" s="45">
        <v>639.46666666666704</v>
      </c>
      <c r="FS63" s="45">
        <v>0.43264014322216399</v>
      </c>
      <c r="FT63" s="44">
        <v>50611.908666666699</v>
      </c>
      <c r="FU63" s="45">
        <v>25.343970288766499</v>
      </c>
      <c r="FV63" s="45">
        <v>670.81</v>
      </c>
      <c r="FW63" s="46">
        <v>0.4380341650131</v>
      </c>
    </row>
    <row r="64" spans="1:179" s="16" customFormat="1" ht="15">
      <c r="A64" s="16" t="s">
        <v>1116</v>
      </c>
      <c r="B64" s="17" t="s">
        <v>1390</v>
      </c>
      <c r="C64" s="16" t="s">
        <v>649</v>
      </c>
      <c r="D64" s="16" t="s">
        <v>650</v>
      </c>
      <c r="E64" s="16" t="s">
        <v>1028</v>
      </c>
      <c r="F64" s="16" t="s">
        <v>1392</v>
      </c>
      <c r="G64" s="16" t="s">
        <v>799</v>
      </c>
      <c r="H64" s="22">
        <v>40718</v>
      </c>
      <c r="K64" s="16" t="s">
        <v>1391</v>
      </c>
      <c r="L64" s="18">
        <v>40718</v>
      </c>
      <c r="M64" s="19">
        <v>175</v>
      </c>
      <c r="N64" s="16" t="s">
        <v>1611</v>
      </c>
      <c r="O64" s="16" t="s">
        <v>1611</v>
      </c>
      <c r="P64" s="16" t="s">
        <v>1611</v>
      </c>
      <c r="Q64" s="16" t="s">
        <v>665</v>
      </c>
      <c r="R64" s="16" t="s">
        <v>665</v>
      </c>
      <c r="T64" s="20">
        <v>24</v>
      </c>
      <c r="U64" s="20">
        <v>6</v>
      </c>
      <c r="V64" s="16">
        <v>2011</v>
      </c>
      <c r="W64" s="16" t="s">
        <v>908</v>
      </c>
      <c r="X64" s="21">
        <v>11</v>
      </c>
      <c r="Y64" s="16" t="s">
        <v>654</v>
      </c>
      <c r="Z64" s="22">
        <v>40693</v>
      </c>
      <c r="AA64" s="16" t="str">
        <f>TEXT(DATEVALUE(TEXT(Z64,"m/d/yyyy"))-DATEVALUE("1/1/2011")+1,"000")</f>
        <v>150</v>
      </c>
      <c r="AB64" s="16">
        <v>5</v>
      </c>
      <c r="AC64" s="16">
        <v>5</v>
      </c>
      <c r="AD64" s="16">
        <v>5</v>
      </c>
      <c r="AE64" s="16" t="s">
        <v>673</v>
      </c>
      <c r="AG64" s="16" t="s">
        <v>649</v>
      </c>
      <c r="AH64" s="16" t="s">
        <v>649</v>
      </c>
      <c r="AI64" s="16" t="s">
        <v>674</v>
      </c>
      <c r="AJ64" s="16" t="s">
        <v>908</v>
      </c>
      <c r="AK64" s="16">
        <v>15</v>
      </c>
      <c r="AL64" s="16" t="s">
        <v>657</v>
      </c>
      <c r="AM64" s="16" t="s">
        <v>654</v>
      </c>
      <c r="AN64" s="22">
        <v>40745</v>
      </c>
      <c r="AP64" s="16">
        <v>4</v>
      </c>
      <c r="AQ64" s="16">
        <v>4</v>
      </c>
      <c r="AR64" s="16">
        <v>4</v>
      </c>
      <c r="AS64" s="16" t="s">
        <v>673</v>
      </c>
      <c r="AU64" s="16" t="s">
        <v>657</v>
      </c>
      <c r="BT64" s="16">
        <v>9</v>
      </c>
      <c r="BU64" s="18">
        <v>40718</v>
      </c>
      <c r="BV64" s="16">
        <v>117.5</v>
      </c>
      <c r="BW64" s="16">
        <v>117.5</v>
      </c>
      <c r="BX64" s="16">
        <v>117.5</v>
      </c>
      <c r="BY64" s="16">
        <f t="shared" si="7"/>
        <v>117.5</v>
      </c>
      <c r="BZ64" s="16">
        <v>74.5</v>
      </c>
      <c r="CA64" s="16">
        <v>74.5</v>
      </c>
      <c r="CB64" s="16">
        <v>74.5</v>
      </c>
      <c r="CC64" s="16">
        <f>(BZ64+CA64+CB64)/3</f>
        <v>74.5</v>
      </c>
      <c r="CD64" s="16" t="s">
        <v>649</v>
      </c>
      <c r="CE64" s="16">
        <v>76</v>
      </c>
      <c r="CF64" s="16">
        <v>76</v>
      </c>
      <c r="CG64" s="16">
        <v>76</v>
      </c>
      <c r="CH64" s="16">
        <f t="shared" si="10"/>
        <v>76</v>
      </c>
      <c r="CI64" s="16" t="s">
        <v>649</v>
      </c>
      <c r="CJ64" s="16">
        <v>19</v>
      </c>
      <c r="CK64" s="16" t="s">
        <v>649</v>
      </c>
      <c r="CL64" s="16" t="s">
        <v>657</v>
      </c>
      <c r="CM64" s="18"/>
      <c r="CO64" s="18"/>
      <c r="CQ64" s="21"/>
      <c r="CS64" s="21"/>
      <c r="EB64" s="22">
        <v>40718</v>
      </c>
      <c r="EG64" s="24">
        <v>0.18402777777777779</v>
      </c>
      <c r="EH64" s="24">
        <v>0.18517361111111111</v>
      </c>
      <c r="EI64" s="24">
        <v>0.19578703703703704</v>
      </c>
      <c r="FF64" s="42" t="s">
        <v>1390</v>
      </c>
      <c r="FG64" s="43">
        <v>62411</v>
      </c>
      <c r="FH64" s="44">
        <v>60836.5186666667</v>
      </c>
      <c r="FI64" s="45">
        <v>30.463955266232698</v>
      </c>
      <c r="FJ64" s="45">
        <v>670.80666666666696</v>
      </c>
      <c r="FK64" s="45">
        <v>0.46386659466914598</v>
      </c>
      <c r="FL64" s="44">
        <v>52362.716333333301</v>
      </c>
      <c r="FM64" s="45">
        <v>26.220689200467401</v>
      </c>
      <c r="FN64" s="45">
        <v>680.12666666666701</v>
      </c>
      <c r="FO64" s="45">
        <v>0.47671441396700798</v>
      </c>
      <c r="FP64" s="44">
        <v>60409.358333333301</v>
      </c>
      <c r="FQ64" s="45">
        <v>30.250054248038701</v>
      </c>
      <c r="FR64" s="45">
        <v>660.8</v>
      </c>
      <c r="FS64" s="45">
        <v>0.40829502371683202</v>
      </c>
      <c r="FT64" s="44">
        <v>53688.216</v>
      </c>
      <c r="FU64" s="45">
        <v>26.884434651978001</v>
      </c>
      <c r="FV64" s="45">
        <v>689.13</v>
      </c>
      <c r="FW64" s="46">
        <v>0.48825576582965902</v>
      </c>
    </row>
    <row r="65" spans="1:179" s="16" customFormat="1" ht="15">
      <c r="A65" s="16" t="s">
        <v>1116</v>
      </c>
      <c r="B65" s="16" t="s">
        <v>648</v>
      </c>
      <c r="C65" s="16" t="s">
        <v>649</v>
      </c>
      <c r="D65" s="16" t="s">
        <v>650</v>
      </c>
      <c r="E65" s="16" t="s">
        <v>651</v>
      </c>
      <c r="F65" s="16" t="s">
        <v>388</v>
      </c>
      <c r="G65" s="16" t="s">
        <v>691</v>
      </c>
      <c r="H65" s="31">
        <v>40702</v>
      </c>
      <c r="J65" s="16">
        <v>500</v>
      </c>
      <c r="L65" s="18">
        <v>40688</v>
      </c>
      <c r="M65" s="19">
        <v>145</v>
      </c>
      <c r="N65" s="16" t="s">
        <v>652</v>
      </c>
      <c r="O65" s="16" t="s">
        <v>653</v>
      </c>
      <c r="P65" s="16" t="s">
        <v>653</v>
      </c>
      <c r="Q65" s="16" t="s">
        <v>652</v>
      </c>
      <c r="R65" s="16" t="s">
        <v>652</v>
      </c>
      <c r="T65" s="20">
        <v>25</v>
      </c>
      <c r="U65" s="20">
        <v>5</v>
      </c>
      <c r="V65" s="16">
        <v>2011</v>
      </c>
      <c r="W65" s="16" t="s">
        <v>655</v>
      </c>
      <c r="X65" s="21">
        <v>50</v>
      </c>
      <c r="Y65" s="16" t="s">
        <v>654</v>
      </c>
      <c r="Z65" s="22">
        <v>40697</v>
      </c>
      <c r="AA65" s="16" t="str">
        <f>TEXT(DATEVALUE(TEXT(Z65,"m/d/yyyy"))-DATEVALUE("1/1/2011")+1,"000")</f>
        <v>154</v>
      </c>
      <c r="AB65" s="16">
        <v>5</v>
      </c>
      <c r="AC65" s="16">
        <v>5</v>
      </c>
      <c r="AD65" s="16">
        <v>5</v>
      </c>
      <c r="AE65" s="16" t="s">
        <v>656</v>
      </c>
      <c r="AG65" s="16" t="s">
        <v>649</v>
      </c>
      <c r="AH65" s="16" t="s">
        <v>649</v>
      </c>
      <c r="AJ65" s="16" t="s">
        <v>655</v>
      </c>
      <c r="AK65" s="16">
        <v>28</v>
      </c>
      <c r="AL65" s="16" t="s">
        <v>657</v>
      </c>
      <c r="AM65" s="16" t="s">
        <v>658</v>
      </c>
      <c r="AN65" s="22">
        <v>40742</v>
      </c>
      <c r="AP65" s="16">
        <v>4</v>
      </c>
      <c r="AQ65" s="16">
        <v>4</v>
      </c>
      <c r="AR65" s="16">
        <v>4</v>
      </c>
      <c r="AS65" s="16" t="s">
        <v>656</v>
      </c>
      <c r="AU65" s="16" t="s">
        <v>657</v>
      </c>
      <c r="BT65" s="16">
        <v>9</v>
      </c>
      <c r="BU65" s="18">
        <v>40688</v>
      </c>
      <c r="BV65" s="16">
        <v>120</v>
      </c>
      <c r="BW65" s="16">
        <v>119.5</v>
      </c>
      <c r="BX65" s="16">
        <v>120</v>
      </c>
      <c r="BY65" s="16">
        <f t="shared" si="7"/>
        <v>119.83333333333333</v>
      </c>
      <c r="BZ65" s="16">
        <v>80</v>
      </c>
      <c r="CA65" s="16">
        <v>80</v>
      </c>
      <c r="CB65" s="16">
        <v>80</v>
      </c>
      <c r="CC65" s="16">
        <f>(BZ65+CA65+CB65)/3</f>
        <v>80</v>
      </c>
      <c r="CD65" s="16" t="s">
        <v>649</v>
      </c>
      <c r="CE65" s="16">
        <v>80</v>
      </c>
      <c r="CF65" s="16">
        <v>80</v>
      </c>
      <c r="CG65" s="16">
        <v>80</v>
      </c>
      <c r="CH65" s="16">
        <f t="shared" si="10"/>
        <v>80</v>
      </c>
      <c r="CI65" s="16" t="s">
        <v>649</v>
      </c>
      <c r="CJ65" s="16">
        <v>17.75</v>
      </c>
      <c r="CK65" s="16" t="s">
        <v>649</v>
      </c>
      <c r="CL65" s="16" t="s">
        <v>649</v>
      </c>
      <c r="CM65" s="18">
        <v>40688</v>
      </c>
      <c r="CO65" s="18">
        <v>40702</v>
      </c>
      <c r="CQ65" s="21"/>
      <c r="CS65" s="21"/>
      <c r="DD65" s="16">
        <v>18</v>
      </c>
      <c r="EB65" s="22">
        <v>40702</v>
      </c>
      <c r="EG65" s="24">
        <v>0.21912037037037035</v>
      </c>
      <c r="EH65" s="24"/>
      <c r="EI65" s="24">
        <v>0.23077546296296295</v>
      </c>
      <c r="EJ65" s="24">
        <v>0.23390046296296296</v>
      </c>
      <c r="EK65" s="24">
        <v>0.26631944444444444</v>
      </c>
      <c r="FF65" s="42" t="s">
        <v>648</v>
      </c>
      <c r="FG65" s="43">
        <v>52511</v>
      </c>
      <c r="FH65" s="44">
        <v>26017.233333333301</v>
      </c>
      <c r="FI65" s="45">
        <v>13.028158905024201</v>
      </c>
      <c r="FJ65" s="45">
        <v>684.42</v>
      </c>
      <c r="FK65" s="45">
        <v>0.56294414167626505</v>
      </c>
      <c r="FL65" s="44">
        <v>66937.255666666693</v>
      </c>
      <c r="FM65" s="45">
        <v>33.518906192622303</v>
      </c>
      <c r="FN65" s="45">
        <v>618.13333333333298</v>
      </c>
      <c r="FO65" s="45">
        <v>0.41279581054846598</v>
      </c>
      <c r="FP65" s="44">
        <v>75904.227666666702</v>
      </c>
      <c r="FQ65" s="45">
        <v>38.009127524620297</v>
      </c>
      <c r="FR65" s="45">
        <v>628.45000000000005</v>
      </c>
      <c r="FS65" s="45">
        <v>0.42507420726357797</v>
      </c>
      <c r="FT65" s="44">
        <v>44229.891333333297</v>
      </c>
      <c r="FU65" s="45">
        <v>22.148167918544502</v>
      </c>
      <c r="FV65" s="45">
        <v>618.07000000000005</v>
      </c>
      <c r="FW65" s="46">
        <v>0.50792544550831698</v>
      </c>
    </row>
    <row r="66" spans="1:179" s="16" customFormat="1" ht="15">
      <c r="A66" s="16" t="s">
        <v>144</v>
      </c>
      <c r="B66" s="17" t="s">
        <v>1045</v>
      </c>
      <c r="C66" s="16" t="s">
        <v>1156</v>
      </c>
      <c r="D66" s="16" t="s">
        <v>1181</v>
      </c>
      <c r="E66" s="16" t="s">
        <v>1046</v>
      </c>
      <c r="F66" s="16" t="s">
        <v>1159</v>
      </c>
      <c r="G66" s="16" t="s">
        <v>1160</v>
      </c>
      <c r="L66" s="18">
        <v>40697</v>
      </c>
      <c r="M66" s="19">
        <v>154</v>
      </c>
      <c r="N66" s="16" t="s">
        <v>720</v>
      </c>
      <c r="O66" s="16" t="s">
        <v>1162</v>
      </c>
      <c r="P66" s="16" t="s">
        <v>721</v>
      </c>
      <c r="Q66" s="16" t="s">
        <v>1165</v>
      </c>
      <c r="R66" s="16" t="s">
        <v>801</v>
      </c>
      <c r="T66" s="23">
        <v>3</v>
      </c>
      <c r="U66" s="23">
        <v>6</v>
      </c>
      <c r="V66" s="16">
        <v>2011</v>
      </c>
      <c r="X66" s="21"/>
      <c r="BU66" s="18">
        <v>40697</v>
      </c>
      <c r="BV66" s="16">
        <v>121</v>
      </c>
      <c r="BW66" s="16">
        <v>121</v>
      </c>
      <c r="BX66" s="16">
        <v>121</v>
      </c>
      <c r="BY66" s="16">
        <f t="shared" ref="BY66:BY67" si="11">(BV66+BW66+BX66)/3</f>
        <v>121</v>
      </c>
      <c r="BZ66" s="16">
        <v>87</v>
      </c>
      <c r="CA66" s="16">
        <v>87</v>
      </c>
      <c r="CB66" s="16">
        <v>87</v>
      </c>
      <c r="CC66" s="16">
        <f>(BZ66+CA66+CB66)/3</f>
        <v>87</v>
      </c>
      <c r="CD66" s="16" t="s">
        <v>1156</v>
      </c>
      <c r="CE66" s="16">
        <v>87</v>
      </c>
      <c r="CF66" s="16">
        <v>87</v>
      </c>
      <c r="CG66" s="16">
        <v>86.5</v>
      </c>
      <c r="CH66" s="16">
        <f t="shared" si="10"/>
        <v>86.833333333333329</v>
      </c>
      <c r="CI66" s="16" t="s">
        <v>1172</v>
      </c>
      <c r="CJ66" s="16">
        <v>22.25</v>
      </c>
      <c r="CK66" s="16" t="s">
        <v>1156</v>
      </c>
      <c r="CL66" s="16" t="s">
        <v>1171</v>
      </c>
      <c r="CM66" s="18"/>
      <c r="CO66" s="18">
        <v>40708</v>
      </c>
      <c r="CQ66" s="21"/>
      <c r="CS66" s="21"/>
      <c r="DD66" s="16">
        <v>18</v>
      </c>
      <c r="EB66" s="22"/>
      <c r="EG66" s="24"/>
      <c r="EH66" s="24"/>
      <c r="EI66" s="24"/>
      <c r="FF66" s="42" t="s">
        <v>1880</v>
      </c>
      <c r="FG66" s="43">
        <v>60311</v>
      </c>
      <c r="FH66" s="44">
        <v>35227</v>
      </c>
      <c r="FI66" s="45">
        <v>17.6399599399099</v>
      </c>
      <c r="FJ66" s="45">
        <v>684.45333333333303</v>
      </c>
      <c r="FK66" s="45">
        <v>0.50181880399040402</v>
      </c>
      <c r="FL66" s="44">
        <v>28985.007333333298</v>
      </c>
      <c r="FM66" s="45">
        <v>14.5142750792856</v>
      </c>
      <c r="FN66" s="45">
        <v>681.07333333333304</v>
      </c>
      <c r="FO66" s="45">
        <v>0.53020278873132398</v>
      </c>
      <c r="FP66" s="44">
        <v>46201.182666666697</v>
      </c>
      <c r="FQ66" s="45">
        <v>23.135294274745501</v>
      </c>
      <c r="FR66" s="45">
        <v>651.47666666666703</v>
      </c>
      <c r="FS66" s="45">
        <v>0.48703535546211402</v>
      </c>
      <c r="FT66" s="44">
        <v>43253.542333333302</v>
      </c>
      <c r="FU66" s="45">
        <v>21.659260056751801</v>
      </c>
      <c r="FV66" s="45">
        <v>666.05333333333294</v>
      </c>
      <c r="FW66" s="46">
        <v>0.46216370916742899</v>
      </c>
    </row>
    <row r="67" spans="1:179" s="16" customFormat="1" ht="15">
      <c r="A67" s="16" t="s">
        <v>1116</v>
      </c>
      <c r="B67" s="17" t="s">
        <v>1741</v>
      </c>
      <c r="C67" s="16" t="s">
        <v>649</v>
      </c>
      <c r="D67" s="16" t="s">
        <v>660</v>
      </c>
      <c r="E67" s="16" t="s">
        <v>1028</v>
      </c>
      <c r="F67" s="16" t="s">
        <v>1631</v>
      </c>
      <c r="G67" s="16" t="s">
        <v>691</v>
      </c>
      <c r="H67" s="22">
        <v>40698</v>
      </c>
      <c r="J67" s="16">
        <v>1000</v>
      </c>
      <c r="K67" s="16" t="s">
        <v>1742</v>
      </c>
      <c r="L67" s="18">
        <v>40698</v>
      </c>
      <c r="M67" s="19">
        <v>155</v>
      </c>
      <c r="N67" s="16" t="s">
        <v>202</v>
      </c>
      <c r="O67" s="16" t="s">
        <v>663</v>
      </c>
      <c r="P67" s="16" t="s">
        <v>1611</v>
      </c>
      <c r="Q67" s="16" t="s">
        <v>685</v>
      </c>
      <c r="R67" s="16" t="s">
        <v>699</v>
      </c>
      <c r="T67" s="20">
        <v>4</v>
      </c>
      <c r="U67" s="20">
        <v>6</v>
      </c>
      <c r="V67" s="16">
        <v>2011</v>
      </c>
      <c r="W67" s="16" t="s">
        <v>856</v>
      </c>
      <c r="X67" s="21">
        <v>104</v>
      </c>
      <c r="Y67" s="16" t="s">
        <v>654</v>
      </c>
      <c r="Z67" s="22">
        <v>40691</v>
      </c>
      <c r="AA67" s="16" t="str">
        <f t="shared" ref="AA67:AA82" si="12">TEXT(DATEVALUE(TEXT(Z67,"m/d/yyyy"))-DATEVALUE("1/1/2011")+1,"000")</f>
        <v>148</v>
      </c>
      <c r="AB67" s="16">
        <v>5</v>
      </c>
      <c r="AC67" s="16">
        <v>4</v>
      </c>
      <c r="AD67" s="16">
        <v>4</v>
      </c>
      <c r="AE67" s="16" t="s">
        <v>673</v>
      </c>
      <c r="AG67" s="16" t="s">
        <v>649</v>
      </c>
      <c r="AH67" s="16" t="s">
        <v>649</v>
      </c>
      <c r="AI67" s="16" t="s">
        <v>674</v>
      </c>
      <c r="AJ67" s="16" t="s">
        <v>856</v>
      </c>
      <c r="AK67" s="16">
        <v>54</v>
      </c>
      <c r="AL67" s="16" t="s">
        <v>657</v>
      </c>
      <c r="AM67" s="16" t="s">
        <v>654</v>
      </c>
      <c r="AN67" s="22">
        <v>40737</v>
      </c>
      <c r="AP67" s="16">
        <v>5</v>
      </c>
      <c r="AQ67" s="16">
        <v>4</v>
      </c>
      <c r="AR67" s="16">
        <v>4</v>
      </c>
      <c r="AS67" s="16" t="s">
        <v>673</v>
      </c>
      <c r="AU67" s="16" t="s">
        <v>657</v>
      </c>
      <c r="BT67" s="16">
        <v>8</v>
      </c>
      <c r="BU67" s="18">
        <v>40698</v>
      </c>
      <c r="BV67" s="16">
        <v>123</v>
      </c>
      <c r="BW67" s="16">
        <v>123</v>
      </c>
      <c r="BX67" s="16">
        <v>123</v>
      </c>
      <c r="BY67" s="16">
        <f t="shared" si="11"/>
        <v>123</v>
      </c>
      <c r="BZ67" s="16">
        <v>95</v>
      </c>
      <c r="CA67" s="16">
        <v>95</v>
      </c>
      <c r="CB67" s="16">
        <v>95</v>
      </c>
      <c r="CC67" s="16">
        <f>(BZ67+CA67+CB67)/3</f>
        <v>95</v>
      </c>
      <c r="CD67" s="16" t="s">
        <v>649</v>
      </c>
      <c r="CE67" s="16">
        <v>92</v>
      </c>
      <c r="CF67" s="16">
        <v>92</v>
      </c>
      <c r="CG67" s="16">
        <v>92</v>
      </c>
      <c r="CH67" s="16">
        <f t="shared" si="10"/>
        <v>92</v>
      </c>
      <c r="CI67" s="16" t="s">
        <v>649</v>
      </c>
      <c r="CJ67" s="16">
        <v>18</v>
      </c>
      <c r="CK67" s="16" t="s">
        <v>649</v>
      </c>
      <c r="CL67" s="16" t="s">
        <v>657</v>
      </c>
      <c r="CM67" s="18"/>
      <c r="CO67" s="18"/>
      <c r="CQ67" s="21"/>
      <c r="CS67" s="21"/>
      <c r="EB67" s="22">
        <v>40698</v>
      </c>
      <c r="EG67" s="24">
        <v>0.23565972222222223</v>
      </c>
      <c r="EI67" s="24">
        <v>0.24708333333333332</v>
      </c>
      <c r="EJ67" s="24">
        <v>0.24990740740740738</v>
      </c>
      <c r="EK67" s="24">
        <v>0.28324074074074074</v>
      </c>
      <c r="FF67" s="42" t="s">
        <v>1741</v>
      </c>
      <c r="FG67" s="43">
        <v>60411</v>
      </c>
      <c r="FH67" s="44">
        <v>31088.060666666701</v>
      </c>
      <c r="FI67" s="45">
        <v>15.5673814054415</v>
      </c>
      <c r="FJ67" s="45">
        <v>650.386666666667</v>
      </c>
      <c r="FK67" s="45">
        <v>0.52041251567846303</v>
      </c>
      <c r="FL67" s="44">
        <v>70761.754000000001</v>
      </c>
      <c r="FM67" s="45">
        <v>35.434028042063098</v>
      </c>
      <c r="FN67" s="45">
        <v>600.42666666666696</v>
      </c>
      <c r="FO67" s="45">
        <v>0.40472683009196497</v>
      </c>
      <c r="FP67" s="44">
        <v>71698.666666666701</v>
      </c>
      <c r="FQ67" s="45">
        <v>35.903188115506602</v>
      </c>
      <c r="FR67" s="45">
        <v>605.68666666666695</v>
      </c>
      <c r="FS67" s="45">
        <v>0.39800075424640902</v>
      </c>
      <c r="FT67" s="44">
        <v>63127.803333333301</v>
      </c>
      <c r="FU67" s="45">
        <v>31.611318644633599</v>
      </c>
      <c r="FV67" s="45">
        <v>653.76666666666699</v>
      </c>
      <c r="FW67" s="46">
        <v>0.40849980838523298</v>
      </c>
    </row>
    <row r="68" spans="1:179" s="16" customFormat="1" ht="15">
      <c r="A68" s="16" t="s">
        <v>1116</v>
      </c>
      <c r="B68" s="16" t="s">
        <v>1743</v>
      </c>
      <c r="C68" s="16" t="s">
        <v>649</v>
      </c>
      <c r="D68" s="16" t="s">
        <v>650</v>
      </c>
      <c r="E68" s="16" t="s">
        <v>1583</v>
      </c>
      <c r="F68" s="16" t="s">
        <v>1631</v>
      </c>
      <c r="G68" s="16" t="s">
        <v>691</v>
      </c>
      <c r="H68" s="22">
        <v>40739</v>
      </c>
      <c r="J68" s="16">
        <v>5000</v>
      </c>
      <c r="K68" s="16" t="s">
        <v>1582</v>
      </c>
      <c r="L68" s="18">
        <v>40709</v>
      </c>
      <c r="M68" s="19">
        <v>166</v>
      </c>
      <c r="N68" s="16" t="s">
        <v>663</v>
      </c>
      <c r="O68" s="16" t="s">
        <v>653</v>
      </c>
      <c r="P68" s="16" t="s">
        <v>652</v>
      </c>
      <c r="Q68" s="16" t="s">
        <v>685</v>
      </c>
      <c r="R68" s="16" t="s">
        <v>699</v>
      </c>
      <c r="T68" s="20">
        <v>15</v>
      </c>
      <c r="U68" s="20">
        <v>6</v>
      </c>
      <c r="V68" s="16">
        <v>2011</v>
      </c>
      <c r="W68" s="16" t="s">
        <v>856</v>
      </c>
      <c r="X68" s="21">
        <v>25</v>
      </c>
      <c r="Y68" s="16" t="s">
        <v>654</v>
      </c>
      <c r="Z68" s="22">
        <v>40694</v>
      </c>
      <c r="AA68" s="16" t="str">
        <f t="shared" si="12"/>
        <v>151</v>
      </c>
      <c r="AB68" s="16">
        <v>4</v>
      </c>
      <c r="AC68" s="16">
        <v>4</v>
      </c>
      <c r="AD68" s="16">
        <v>4</v>
      </c>
      <c r="AE68" s="16" t="s">
        <v>673</v>
      </c>
      <c r="AG68" s="16" t="s">
        <v>657</v>
      </c>
      <c r="AH68" s="16" t="s">
        <v>657</v>
      </c>
      <c r="BT68" s="16">
        <v>4</v>
      </c>
      <c r="BU68" s="18">
        <v>40709</v>
      </c>
      <c r="BV68" s="16">
        <v>120</v>
      </c>
      <c r="BW68" s="16">
        <v>120</v>
      </c>
      <c r="BX68" s="16">
        <v>120</v>
      </c>
      <c r="BY68" s="16">
        <v>120</v>
      </c>
      <c r="BZ68" s="16">
        <v>75</v>
      </c>
      <c r="CA68" s="16">
        <v>75</v>
      </c>
      <c r="CB68" s="16">
        <v>75</v>
      </c>
      <c r="CC68" s="16">
        <v>75</v>
      </c>
      <c r="CD68" s="16" t="s">
        <v>649</v>
      </c>
      <c r="CE68" s="16">
        <v>75.5</v>
      </c>
      <c r="CF68" s="16">
        <v>75.5</v>
      </c>
      <c r="CG68" s="16">
        <v>75.5</v>
      </c>
      <c r="CH68" s="16">
        <f t="shared" si="10"/>
        <v>75.5</v>
      </c>
      <c r="CI68" s="16" t="s">
        <v>649</v>
      </c>
      <c r="CJ68" s="16">
        <v>20.5</v>
      </c>
      <c r="CK68" s="16" t="s">
        <v>649</v>
      </c>
      <c r="CL68" s="16" t="s">
        <v>657</v>
      </c>
      <c r="CM68" s="18"/>
      <c r="CO68" s="18">
        <v>40739</v>
      </c>
      <c r="CQ68" s="21"/>
      <c r="CS68" s="21"/>
      <c r="DD68" s="16">
        <v>18</v>
      </c>
      <c r="EB68" s="22">
        <v>40739</v>
      </c>
      <c r="EG68" s="26">
        <v>0.26753472222222224</v>
      </c>
      <c r="EI68" s="24">
        <v>0.27789351851851851</v>
      </c>
      <c r="EJ68" s="24">
        <v>0.27997685185185184</v>
      </c>
      <c r="EK68" s="26">
        <v>0.31238425925925922</v>
      </c>
      <c r="FF68" s="42" t="s">
        <v>1743</v>
      </c>
      <c r="FG68" s="43">
        <v>61511</v>
      </c>
      <c r="FH68" s="44">
        <v>34474.661666666703</v>
      </c>
      <c r="FI68" s="45">
        <v>17.263225671841099</v>
      </c>
      <c r="FJ68" s="45">
        <v>688.756666666667</v>
      </c>
      <c r="FK68" s="45">
        <v>0.43444006486057501</v>
      </c>
      <c r="FL68" s="44">
        <v>75576.318666666702</v>
      </c>
      <c r="FM68" s="45">
        <v>37.844926723418503</v>
      </c>
      <c r="FN68" s="45">
        <v>607.10333333333301</v>
      </c>
      <c r="FO68" s="45">
        <v>0.40086250356866998</v>
      </c>
      <c r="FP68" s="44">
        <v>57005.149666666701</v>
      </c>
      <c r="FQ68" s="45">
        <v>28.545392922717401</v>
      </c>
      <c r="FR68" s="45">
        <v>599.44666666666706</v>
      </c>
      <c r="FS68" s="45">
        <v>0.38972536020777099</v>
      </c>
      <c r="FT68" s="44">
        <v>60023.232333333297</v>
      </c>
      <c r="FU68" s="45">
        <v>30.0567012184944</v>
      </c>
      <c r="FV68" s="45">
        <v>600.15333333333297</v>
      </c>
      <c r="FW68" s="46">
        <v>0.44247310983557198</v>
      </c>
    </row>
    <row r="69" spans="1:179" s="16" customFormat="1" ht="15">
      <c r="A69" s="16" t="s">
        <v>144</v>
      </c>
      <c r="B69" s="16" t="s">
        <v>1584</v>
      </c>
      <c r="C69" s="16" t="s">
        <v>649</v>
      </c>
      <c r="D69" s="16" t="s">
        <v>650</v>
      </c>
      <c r="E69" s="16" t="s">
        <v>1288</v>
      </c>
      <c r="F69" s="16" t="s">
        <v>1631</v>
      </c>
      <c r="G69" s="16" t="s">
        <v>657</v>
      </c>
      <c r="K69" s="16" t="s">
        <v>1585</v>
      </c>
      <c r="L69" s="18">
        <v>40684</v>
      </c>
      <c r="M69" s="19">
        <v>141</v>
      </c>
      <c r="N69" s="16" t="s">
        <v>664</v>
      </c>
      <c r="O69" s="16" t="s">
        <v>653</v>
      </c>
      <c r="P69" s="16" t="s">
        <v>1611</v>
      </c>
      <c r="Q69" s="16" t="s">
        <v>1401</v>
      </c>
      <c r="R69" s="16" t="s">
        <v>670</v>
      </c>
      <c r="T69" s="20">
        <v>21</v>
      </c>
      <c r="U69" s="20">
        <v>5</v>
      </c>
      <c r="V69" s="16">
        <v>2011</v>
      </c>
      <c r="W69" s="16" t="s">
        <v>856</v>
      </c>
      <c r="X69" s="21">
        <v>18</v>
      </c>
      <c r="Y69" s="16" t="s">
        <v>654</v>
      </c>
      <c r="Z69" s="22">
        <v>40697</v>
      </c>
      <c r="AA69" s="16" t="str">
        <f t="shared" si="12"/>
        <v>154</v>
      </c>
      <c r="AB69" s="16">
        <v>5</v>
      </c>
      <c r="AC69" s="16">
        <v>4</v>
      </c>
      <c r="AD69" s="16">
        <v>4</v>
      </c>
      <c r="AE69" s="16" t="s">
        <v>673</v>
      </c>
      <c r="AG69" s="16" t="s">
        <v>649</v>
      </c>
      <c r="AH69" s="16" t="s">
        <v>649</v>
      </c>
      <c r="AI69" s="16" t="s">
        <v>674</v>
      </c>
      <c r="AJ69" s="16" t="s">
        <v>856</v>
      </c>
      <c r="AK69" s="16">
        <v>49</v>
      </c>
      <c r="AL69" s="16" t="s">
        <v>657</v>
      </c>
      <c r="AM69" s="16" t="s">
        <v>654</v>
      </c>
      <c r="AN69" s="22">
        <v>40745</v>
      </c>
      <c r="AP69" s="16">
        <v>4</v>
      </c>
      <c r="AQ69" s="16">
        <v>4</v>
      </c>
      <c r="AR69" s="16">
        <v>4</v>
      </c>
      <c r="AS69" s="16" t="s">
        <v>673</v>
      </c>
      <c r="AU69" s="16" t="s">
        <v>657</v>
      </c>
      <c r="BT69" s="16">
        <v>8</v>
      </c>
      <c r="BU69" s="18">
        <v>40684</v>
      </c>
      <c r="BV69" s="16">
        <v>119</v>
      </c>
      <c r="BW69" s="16">
        <v>118.5</v>
      </c>
      <c r="BX69" s="16">
        <v>119</v>
      </c>
      <c r="BY69" s="16">
        <f t="shared" ref="BY69:BY100" si="13">(BV69+BW69+BX69)/3</f>
        <v>118.83333333333333</v>
      </c>
      <c r="BZ69" s="16">
        <v>80</v>
      </c>
      <c r="CA69" s="16">
        <v>80</v>
      </c>
      <c r="CB69" s="16">
        <v>80</v>
      </c>
      <c r="CC69" s="16">
        <f t="shared" ref="CC69:CC105" si="14">(BZ69+CA69+CB69)/3</f>
        <v>80</v>
      </c>
      <c r="CD69" s="16" t="s">
        <v>649</v>
      </c>
      <c r="CI69" s="16" t="s">
        <v>649</v>
      </c>
      <c r="CJ69" s="16">
        <v>16.5</v>
      </c>
      <c r="CK69" s="16" t="s">
        <v>649</v>
      </c>
      <c r="CL69" s="16" t="s">
        <v>657</v>
      </c>
      <c r="CM69" s="18"/>
      <c r="CO69" s="18">
        <v>40698</v>
      </c>
      <c r="CQ69" s="21"/>
      <c r="CS69" s="21"/>
      <c r="DD69" s="16">
        <v>22.5</v>
      </c>
      <c r="FF69" s="42" t="s">
        <v>1584</v>
      </c>
      <c r="FG69" s="43">
        <v>52111</v>
      </c>
      <c r="FH69" s="44">
        <v>25213.0853333333</v>
      </c>
      <c r="FI69" s="45">
        <v>12.6254808879987</v>
      </c>
      <c r="FJ69" s="45">
        <v>688.756666666667</v>
      </c>
      <c r="FK69" s="45">
        <v>0.57356160527465805</v>
      </c>
      <c r="FL69" s="44">
        <v>49104.082000000002</v>
      </c>
      <c r="FM69" s="45">
        <v>24.588924386579901</v>
      </c>
      <c r="FN69" s="45">
        <v>688.38333333333298</v>
      </c>
      <c r="FO69" s="45">
        <v>0.47103150507971597</v>
      </c>
      <c r="FP69" s="44">
        <v>38739.718333333301</v>
      </c>
      <c r="FQ69" s="45">
        <v>19.398957603071299</v>
      </c>
      <c r="FR69" s="45">
        <v>626.68666666666695</v>
      </c>
      <c r="FS69" s="45">
        <v>0.46000252845733602</v>
      </c>
      <c r="FT69" s="44">
        <v>46272.671666666698</v>
      </c>
      <c r="FU69" s="45">
        <v>23.171092472041401</v>
      </c>
      <c r="FV69" s="45">
        <v>686.08</v>
      </c>
      <c r="FW69" s="46">
        <v>0.47738234165368698</v>
      </c>
    </row>
    <row r="70" spans="1:179" s="16" customFormat="1" ht="15">
      <c r="A70" s="16" t="s">
        <v>144</v>
      </c>
      <c r="B70" s="16" t="s">
        <v>1114</v>
      </c>
      <c r="C70" s="16" t="s">
        <v>649</v>
      </c>
      <c r="D70" s="16" t="s">
        <v>660</v>
      </c>
      <c r="E70" s="16" t="s">
        <v>1116</v>
      </c>
      <c r="F70" s="16" t="s">
        <v>1111</v>
      </c>
      <c r="G70" s="16" t="s">
        <v>657</v>
      </c>
      <c r="K70" s="16" t="s">
        <v>1115</v>
      </c>
      <c r="L70" s="18">
        <v>40716</v>
      </c>
      <c r="M70" s="19">
        <v>173</v>
      </c>
      <c r="N70" s="16" t="s">
        <v>652</v>
      </c>
      <c r="O70" s="16" t="s">
        <v>653</v>
      </c>
      <c r="P70" s="16" t="s">
        <v>653</v>
      </c>
      <c r="Q70" s="16" t="s">
        <v>679</v>
      </c>
      <c r="R70" s="16" t="s">
        <v>679</v>
      </c>
      <c r="T70" s="20">
        <v>22</v>
      </c>
      <c r="U70" s="20">
        <v>6</v>
      </c>
      <c r="V70" s="16">
        <v>2011</v>
      </c>
      <c r="W70" s="16" t="s">
        <v>1117</v>
      </c>
      <c r="X70" s="21">
        <v>3</v>
      </c>
      <c r="Y70" s="16" t="s">
        <v>654</v>
      </c>
      <c r="Z70" s="22">
        <v>40696</v>
      </c>
      <c r="AA70" s="16" t="str">
        <f t="shared" si="12"/>
        <v>153</v>
      </c>
      <c r="AB70" s="16">
        <v>4</v>
      </c>
      <c r="AC70" s="16">
        <v>4</v>
      </c>
      <c r="AD70" s="16">
        <v>3</v>
      </c>
      <c r="AE70" s="16" t="s">
        <v>673</v>
      </c>
      <c r="AF70" s="16" t="s">
        <v>1118</v>
      </c>
      <c r="AG70" s="16" t="s">
        <v>649</v>
      </c>
      <c r="AH70" s="16" t="s">
        <v>649</v>
      </c>
      <c r="AI70" s="16" t="s">
        <v>674</v>
      </c>
      <c r="AJ70" s="16" t="s">
        <v>1117</v>
      </c>
      <c r="AK70" s="16">
        <v>8</v>
      </c>
      <c r="AL70" s="16" t="s">
        <v>657</v>
      </c>
      <c r="AM70" s="16" t="s">
        <v>654</v>
      </c>
      <c r="AN70" s="22">
        <v>40737</v>
      </c>
      <c r="AP70" s="16">
        <v>4</v>
      </c>
      <c r="AQ70" s="16">
        <v>4</v>
      </c>
      <c r="AR70" s="16">
        <v>2</v>
      </c>
      <c r="AS70" s="16" t="s">
        <v>673</v>
      </c>
      <c r="AU70" s="16" t="s">
        <v>657</v>
      </c>
      <c r="BT70" s="16">
        <v>5</v>
      </c>
      <c r="BU70" s="18">
        <v>40716</v>
      </c>
      <c r="BV70" s="16">
        <v>117</v>
      </c>
      <c r="BW70" s="16">
        <v>118</v>
      </c>
      <c r="BX70" s="16">
        <v>118</v>
      </c>
      <c r="BY70" s="16">
        <f t="shared" si="13"/>
        <v>117.66666666666667</v>
      </c>
      <c r="BZ70" s="16">
        <v>97.5</v>
      </c>
      <c r="CA70" s="16">
        <v>97.5</v>
      </c>
      <c r="CB70" s="16">
        <v>97.5</v>
      </c>
      <c r="CC70" s="16">
        <f t="shared" si="14"/>
        <v>97.5</v>
      </c>
      <c r="CD70" s="16" t="s">
        <v>649</v>
      </c>
      <c r="CE70" s="16">
        <v>98</v>
      </c>
      <c r="CF70" s="16">
        <v>98</v>
      </c>
      <c r="CG70" s="16">
        <v>98</v>
      </c>
      <c r="CH70" s="16">
        <f t="shared" ref="CH70:CH105" si="15">(CE70+CF70+CG70)/3</f>
        <v>98</v>
      </c>
      <c r="CI70" s="16" t="s">
        <v>649</v>
      </c>
      <c r="CJ70" s="16">
        <v>16.5</v>
      </c>
      <c r="CK70" s="16" t="s">
        <v>649</v>
      </c>
      <c r="CL70" s="16" t="s">
        <v>657</v>
      </c>
      <c r="CM70" s="18"/>
      <c r="CO70" s="18"/>
      <c r="CQ70" s="21"/>
      <c r="CS70" s="21"/>
      <c r="EB70" s="22"/>
      <c r="EG70" s="24"/>
      <c r="EH70" s="24"/>
      <c r="EI70" s="24"/>
      <c r="EL70" s="22"/>
      <c r="EQ70" s="24"/>
      <c r="ER70" s="24"/>
      <c r="ES70" s="24"/>
      <c r="FF70" s="42" t="s">
        <v>1114</v>
      </c>
      <c r="FG70" s="43">
        <v>62211</v>
      </c>
      <c r="FH70" s="44">
        <v>22062.168666666701</v>
      </c>
      <c r="FI70" s="45">
        <v>11.047655817058899</v>
      </c>
      <c r="FJ70" s="45">
        <v>688.38333333333298</v>
      </c>
      <c r="FK70" s="45">
        <v>0.57840280849321402</v>
      </c>
      <c r="FL70" s="44">
        <v>79477.494000000006</v>
      </c>
      <c r="FM70" s="45">
        <v>39.798444667000503</v>
      </c>
      <c r="FN70" s="45">
        <v>611.16999999999996</v>
      </c>
      <c r="FO70" s="45">
        <v>0.43000103903628401</v>
      </c>
      <c r="FP70" s="44">
        <v>56455.298999999999</v>
      </c>
      <c r="FQ70" s="45">
        <v>28.270054581872799</v>
      </c>
      <c r="FR70" s="45">
        <v>634.09333333333302</v>
      </c>
      <c r="FS70" s="45">
        <v>0.43209866813073899</v>
      </c>
      <c r="FT70" s="44">
        <v>48545.519333333301</v>
      </c>
      <c r="FU70" s="45">
        <v>24.309223501919501</v>
      </c>
      <c r="FV70" s="45">
        <v>627.07333333333304</v>
      </c>
      <c r="FW70" s="46">
        <v>0.46130592367531698</v>
      </c>
    </row>
    <row r="71" spans="1:179" s="16" customFormat="1" ht="15">
      <c r="A71" s="16" t="s">
        <v>144</v>
      </c>
      <c r="B71" s="23" t="s">
        <v>1353</v>
      </c>
      <c r="C71" s="16" t="s">
        <v>649</v>
      </c>
      <c r="D71" s="16" t="s">
        <v>650</v>
      </c>
      <c r="E71" s="16" t="s">
        <v>661</v>
      </c>
      <c r="F71" s="16" t="s">
        <v>1345</v>
      </c>
      <c r="G71" s="16" t="s">
        <v>657</v>
      </c>
      <c r="K71" s="16" t="s">
        <v>1354</v>
      </c>
      <c r="L71" s="18">
        <v>40677</v>
      </c>
      <c r="M71" s="19">
        <v>134</v>
      </c>
      <c r="N71" s="16" t="s">
        <v>663</v>
      </c>
      <c r="O71" s="16" t="s">
        <v>1611</v>
      </c>
      <c r="P71" s="16" t="s">
        <v>1611</v>
      </c>
      <c r="Q71" s="16" t="s">
        <v>685</v>
      </c>
      <c r="R71" s="16" t="s">
        <v>1611</v>
      </c>
      <c r="T71" s="20">
        <v>14</v>
      </c>
      <c r="U71" s="20">
        <v>5</v>
      </c>
      <c r="V71" s="16">
        <v>2011</v>
      </c>
      <c r="W71" s="16" t="s">
        <v>908</v>
      </c>
      <c r="X71" s="21" t="s">
        <v>1355</v>
      </c>
      <c r="Y71" s="16" t="s">
        <v>654</v>
      </c>
      <c r="Z71" s="22">
        <v>40705</v>
      </c>
      <c r="AA71" s="16" t="str">
        <f t="shared" si="12"/>
        <v>162</v>
      </c>
      <c r="AB71" s="16">
        <v>5</v>
      </c>
      <c r="AC71" s="16">
        <v>4</v>
      </c>
      <c r="AD71" s="16">
        <v>3</v>
      </c>
      <c r="AE71" s="16" t="s">
        <v>673</v>
      </c>
      <c r="AF71" s="16" t="s">
        <v>1356</v>
      </c>
      <c r="AG71" s="16" t="s">
        <v>649</v>
      </c>
      <c r="AH71" s="16" t="s">
        <v>649</v>
      </c>
      <c r="AI71" s="16" t="s">
        <v>674</v>
      </c>
      <c r="AJ71" s="16" t="s">
        <v>908</v>
      </c>
      <c r="AK71" s="16" t="s">
        <v>1357</v>
      </c>
      <c r="AL71" s="16" t="s">
        <v>649</v>
      </c>
      <c r="AM71" s="16" t="s">
        <v>654</v>
      </c>
      <c r="AN71" s="22">
        <v>40748</v>
      </c>
      <c r="AP71" s="16">
        <v>4</v>
      </c>
      <c r="AQ71" s="16">
        <v>0</v>
      </c>
      <c r="AR71" s="16">
        <v>0</v>
      </c>
      <c r="AS71" s="16" t="s">
        <v>499</v>
      </c>
      <c r="AT71" s="16" t="s">
        <v>1358</v>
      </c>
      <c r="AU71" s="16" t="s">
        <v>657</v>
      </c>
      <c r="BT71" s="16">
        <v>3</v>
      </c>
      <c r="BU71" s="18">
        <v>40677</v>
      </c>
      <c r="BV71" s="16">
        <v>121</v>
      </c>
      <c r="BW71" s="16">
        <v>121.5</v>
      </c>
      <c r="BX71" s="16">
        <v>121.5</v>
      </c>
      <c r="BY71" s="16">
        <f t="shared" si="13"/>
        <v>121.33333333333333</v>
      </c>
      <c r="BZ71" s="16">
        <v>76</v>
      </c>
      <c r="CA71" s="16">
        <v>76</v>
      </c>
      <c r="CB71" s="16">
        <v>76</v>
      </c>
      <c r="CC71" s="16">
        <f t="shared" si="14"/>
        <v>76</v>
      </c>
      <c r="CD71" s="16" t="s">
        <v>649</v>
      </c>
      <c r="CE71" s="16">
        <v>78</v>
      </c>
      <c r="CF71" s="16">
        <v>78</v>
      </c>
      <c r="CG71" s="16">
        <v>78</v>
      </c>
      <c r="CH71" s="16">
        <f t="shared" si="15"/>
        <v>78</v>
      </c>
      <c r="CI71" s="16" t="s">
        <v>649</v>
      </c>
      <c r="CJ71" s="16">
        <v>18</v>
      </c>
      <c r="CK71" s="16" t="s">
        <v>649</v>
      </c>
      <c r="CL71" s="16" t="s">
        <v>657</v>
      </c>
      <c r="CM71" s="18"/>
      <c r="CO71" s="18"/>
      <c r="CQ71" s="21"/>
      <c r="CS71" s="21"/>
      <c r="FF71" s="42" t="s">
        <v>1353</v>
      </c>
      <c r="FG71" s="43">
        <v>41511</v>
      </c>
      <c r="FH71" s="44">
        <v>24962.368999999999</v>
      </c>
      <c r="FI71" s="45">
        <v>12.499934401602401</v>
      </c>
      <c r="FJ71" s="45">
        <v>665.8</v>
      </c>
      <c r="FK71" s="45">
        <v>0.50135134393610903</v>
      </c>
      <c r="FL71" s="44">
        <v>48845.124666666699</v>
      </c>
      <c r="FM71" s="45">
        <v>24.459251210148601</v>
      </c>
      <c r="FN71" s="45">
        <v>612.756666666667</v>
      </c>
      <c r="FO71" s="45">
        <v>0.48073923810761299</v>
      </c>
      <c r="FP71" s="44">
        <v>54644.120999999999</v>
      </c>
      <c r="FQ71" s="45">
        <v>27.363105157736602</v>
      </c>
      <c r="FR71" s="45">
        <v>590.36666666666702</v>
      </c>
      <c r="FS71" s="45">
        <v>0.43661755976906103</v>
      </c>
      <c r="FT71" s="44">
        <v>39295.415666666697</v>
      </c>
      <c r="FU71" s="45">
        <v>19.6772236688366</v>
      </c>
      <c r="FV71" s="45">
        <v>642.47666666666703</v>
      </c>
      <c r="FW71" s="46">
        <v>0.52088690826360595</v>
      </c>
    </row>
    <row r="72" spans="1:179" s="16" customFormat="1" ht="15">
      <c r="A72" s="16" t="s">
        <v>144</v>
      </c>
      <c r="B72" s="23" t="s">
        <v>1359</v>
      </c>
      <c r="C72" s="16" t="s">
        <v>649</v>
      </c>
      <c r="D72" s="16" t="s">
        <v>650</v>
      </c>
      <c r="E72" s="16" t="s">
        <v>1028</v>
      </c>
      <c r="F72" s="16" t="s">
        <v>1345</v>
      </c>
      <c r="G72" s="16" t="s">
        <v>657</v>
      </c>
      <c r="K72" s="16" t="s">
        <v>1206</v>
      </c>
      <c r="L72" s="18">
        <v>40724</v>
      </c>
      <c r="M72" s="19">
        <v>181</v>
      </c>
      <c r="N72" s="16" t="s">
        <v>652</v>
      </c>
      <c r="O72" s="16" t="s">
        <v>1611</v>
      </c>
      <c r="P72" s="16" t="s">
        <v>652</v>
      </c>
      <c r="Q72" s="16" t="s">
        <v>852</v>
      </c>
      <c r="R72" s="16" t="s">
        <v>665</v>
      </c>
      <c r="T72" s="20">
        <v>30</v>
      </c>
      <c r="U72" s="20">
        <v>6</v>
      </c>
      <c r="V72" s="16">
        <v>2011</v>
      </c>
      <c r="W72" s="16" t="s">
        <v>1360</v>
      </c>
      <c r="X72" s="21">
        <v>40</v>
      </c>
      <c r="Y72" s="16" t="s">
        <v>654</v>
      </c>
      <c r="Z72" s="22">
        <v>40690</v>
      </c>
      <c r="AA72" s="16" t="str">
        <f t="shared" si="12"/>
        <v>147</v>
      </c>
      <c r="AB72" s="16">
        <v>4</v>
      </c>
      <c r="AC72" s="16">
        <v>4</v>
      </c>
      <c r="AD72" s="16">
        <v>0</v>
      </c>
      <c r="AE72" s="16" t="s">
        <v>499</v>
      </c>
      <c r="AF72" s="16" t="s">
        <v>1361</v>
      </c>
      <c r="AG72" s="16" t="s">
        <v>649</v>
      </c>
      <c r="AH72" s="16" t="s">
        <v>649</v>
      </c>
      <c r="AI72" s="16" t="s">
        <v>674</v>
      </c>
      <c r="AJ72" s="16" t="s">
        <v>1360</v>
      </c>
      <c r="AK72" s="16">
        <v>16</v>
      </c>
      <c r="AL72" s="16" t="s">
        <v>657</v>
      </c>
      <c r="AM72" s="16" t="s">
        <v>654</v>
      </c>
      <c r="AN72" s="22">
        <v>40724</v>
      </c>
      <c r="AP72" s="16">
        <v>5</v>
      </c>
      <c r="AQ72" s="16">
        <v>5</v>
      </c>
      <c r="AR72" s="16">
        <v>3</v>
      </c>
      <c r="AS72" s="16" t="s">
        <v>673</v>
      </c>
      <c r="AT72" s="16" t="s">
        <v>1362</v>
      </c>
      <c r="AU72" s="16" t="s">
        <v>657</v>
      </c>
      <c r="BT72" s="16">
        <v>3</v>
      </c>
      <c r="BU72" s="18">
        <v>40724</v>
      </c>
      <c r="BV72" s="16">
        <v>120</v>
      </c>
      <c r="BW72" s="16">
        <v>120</v>
      </c>
      <c r="BX72" s="16">
        <v>120</v>
      </c>
      <c r="BY72" s="16">
        <f t="shared" si="13"/>
        <v>120</v>
      </c>
      <c r="BZ72" s="16">
        <v>79</v>
      </c>
      <c r="CA72" s="16">
        <v>79</v>
      </c>
      <c r="CB72" s="16">
        <v>79</v>
      </c>
      <c r="CC72" s="16">
        <f t="shared" si="14"/>
        <v>79</v>
      </c>
      <c r="CD72" s="16" t="s">
        <v>649</v>
      </c>
      <c r="CE72" s="16">
        <v>82</v>
      </c>
      <c r="CF72" s="16">
        <v>82</v>
      </c>
      <c r="CG72" s="16">
        <v>82</v>
      </c>
      <c r="CH72" s="16">
        <f t="shared" si="15"/>
        <v>82</v>
      </c>
      <c r="CI72" s="16" t="s">
        <v>649</v>
      </c>
      <c r="CJ72" s="16">
        <v>22</v>
      </c>
      <c r="CK72" s="16" t="s">
        <v>649</v>
      </c>
      <c r="CL72" s="16" t="s">
        <v>657</v>
      </c>
      <c r="CM72" s="18"/>
      <c r="CO72" s="18"/>
      <c r="CQ72" s="21"/>
      <c r="CS72" s="21"/>
      <c r="FF72" s="42" t="s">
        <v>1359</v>
      </c>
      <c r="FG72" s="43">
        <v>63011</v>
      </c>
      <c r="FH72" s="44">
        <v>35935.184666666697</v>
      </c>
      <c r="FI72" s="45">
        <v>17.994584209647801</v>
      </c>
      <c r="FJ72" s="45">
        <v>608.36666666666702</v>
      </c>
      <c r="FK72" s="45">
        <v>0.52469543879953096</v>
      </c>
      <c r="FL72" s="44">
        <v>75947.120666666699</v>
      </c>
      <c r="FM72" s="45">
        <v>38.030606242697402</v>
      </c>
      <c r="FN72" s="45">
        <v>605.42666666666696</v>
      </c>
      <c r="FO72" s="45">
        <v>0.39258672465875899</v>
      </c>
      <c r="FP72" s="44">
        <v>91456.143333333297</v>
      </c>
      <c r="FQ72" s="45">
        <v>45.796766816892003</v>
      </c>
      <c r="FR72" s="45">
        <v>593.11</v>
      </c>
      <c r="FS72" s="45">
        <v>0.34568183554981902</v>
      </c>
      <c r="FT72" s="44">
        <v>47846.83</v>
      </c>
      <c r="FU72" s="45">
        <v>23.959354031046601</v>
      </c>
      <c r="FV72" s="45">
        <v>632.84</v>
      </c>
      <c r="FW72" s="46">
        <v>0.45774305438108598</v>
      </c>
    </row>
    <row r="73" spans="1:179" s="16" customFormat="1" ht="15">
      <c r="A73" s="16" t="s">
        <v>1116</v>
      </c>
      <c r="B73" s="23" t="s">
        <v>1360</v>
      </c>
      <c r="C73" s="16" t="s">
        <v>649</v>
      </c>
      <c r="D73" s="16" t="s">
        <v>660</v>
      </c>
      <c r="E73" s="16" t="s">
        <v>1139</v>
      </c>
      <c r="F73" s="16" t="s">
        <v>1345</v>
      </c>
      <c r="G73" s="16" t="s">
        <v>691</v>
      </c>
      <c r="H73" s="22">
        <v>40724</v>
      </c>
      <c r="J73" s="16" t="s">
        <v>1040</v>
      </c>
      <c r="L73" s="18">
        <v>40724</v>
      </c>
      <c r="M73" s="19">
        <v>181</v>
      </c>
      <c r="N73" s="16" t="s">
        <v>692</v>
      </c>
      <c r="O73" s="16" t="s">
        <v>1611</v>
      </c>
      <c r="P73" s="16" t="s">
        <v>518</v>
      </c>
      <c r="Q73" s="16" t="s">
        <v>679</v>
      </c>
      <c r="R73" s="16" t="s">
        <v>679</v>
      </c>
      <c r="T73" s="20">
        <v>14</v>
      </c>
      <c r="U73" s="20">
        <v>5</v>
      </c>
      <c r="V73" s="16">
        <v>2011</v>
      </c>
      <c r="W73" s="16" t="s">
        <v>1359</v>
      </c>
      <c r="X73" s="21">
        <v>40</v>
      </c>
      <c r="Y73" s="16" t="s">
        <v>654</v>
      </c>
      <c r="Z73" s="22">
        <v>40690</v>
      </c>
      <c r="AA73" s="16" t="str">
        <f t="shared" si="12"/>
        <v>147</v>
      </c>
      <c r="AB73" s="16">
        <v>4</v>
      </c>
      <c r="AC73" s="16">
        <v>4</v>
      </c>
      <c r="AD73" s="16">
        <v>0</v>
      </c>
      <c r="AE73" s="16" t="s">
        <v>499</v>
      </c>
      <c r="AF73" s="16" t="s">
        <v>1207</v>
      </c>
      <c r="AG73" s="16" t="s">
        <v>649</v>
      </c>
      <c r="AH73" s="16" t="s">
        <v>649</v>
      </c>
      <c r="AI73" s="16" t="s">
        <v>674</v>
      </c>
      <c r="AJ73" s="16" t="s">
        <v>1359</v>
      </c>
      <c r="AK73" s="16">
        <v>16</v>
      </c>
      <c r="AL73" s="16" t="s">
        <v>657</v>
      </c>
      <c r="AM73" s="16" t="s">
        <v>654</v>
      </c>
      <c r="AN73" s="22">
        <v>40724</v>
      </c>
      <c r="AP73" s="16">
        <v>5</v>
      </c>
      <c r="AQ73" s="16">
        <v>5</v>
      </c>
      <c r="AR73" s="16">
        <v>3</v>
      </c>
      <c r="AS73" s="16" t="s">
        <v>673</v>
      </c>
      <c r="AT73" s="16" t="s">
        <v>1362</v>
      </c>
      <c r="AU73" s="16" t="s">
        <v>657</v>
      </c>
      <c r="BT73" s="16">
        <v>3</v>
      </c>
      <c r="BU73" s="18">
        <v>40677</v>
      </c>
      <c r="BV73" s="16">
        <v>124.5</v>
      </c>
      <c r="BW73" s="16">
        <v>124.5</v>
      </c>
      <c r="BX73" s="16">
        <v>124</v>
      </c>
      <c r="BY73" s="16">
        <f t="shared" si="13"/>
        <v>124.33333333333333</v>
      </c>
      <c r="BZ73" s="16">
        <v>99</v>
      </c>
      <c r="CA73" s="16">
        <v>99</v>
      </c>
      <c r="CB73" s="16">
        <v>99</v>
      </c>
      <c r="CC73" s="16">
        <f t="shared" si="14"/>
        <v>99</v>
      </c>
      <c r="CD73" s="16" t="s">
        <v>649</v>
      </c>
      <c r="CE73" s="16">
        <v>101</v>
      </c>
      <c r="CF73" s="16">
        <v>101</v>
      </c>
      <c r="CG73" s="16">
        <v>101</v>
      </c>
      <c r="CH73" s="16">
        <f t="shared" si="15"/>
        <v>101</v>
      </c>
      <c r="CI73" s="16" t="s">
        <v>649</v>
      </c>
      <c r="CJ73" s="16">
        <v>18</v>
      </c>
      <c r="CK73" s="16" t="s">
        <v>649</v>
      </c>
      <c r="CL73" s="16" t="s">
        <v>657</v>
      </c>
      <c r="CM73" s="18"/>
      <c r="CO73" s="18">
        <v>40700</v>
      </c>
      <c r="CQ73" s="21"/>
      <c r="CS73" s="21"/>
      <c r="DD73" s="16">
        <v>18.5</v>
      </c>
      <c r="DF73" s="22">
        <v>40724</v>
      </c>
      <c r="DG73" s="16">
        <v>124.5</v>
      </c>
      <c r="DH73" s="16">
        <v>125</v>
      </c>
      <c r="DI73" s="16">
        <v>124.5</v>
      </c>
      <c r="DJ73" s="16">
        <f>(DG73+DH73+DI73)/3</f>
        <v>124.66666666666667</v>
      </c>
      <c r="DK73" s="16">
        <v>98.5</v>
      </c>
      <c r="DL73" s="16">
        <v>98.5</v>
      </c>
      <c r="DM73" s="16">
        <v>99</v>
      </c>
      <c r="DN73" s="16">
        <f>(DK73+DL73+DM73)/3</f>
        <v>98.666666666666671</v>
      </c>
      <c r="DO73" s="16" t="s">
        <v>649</v>
      </c>
      <c r="DP73" s="16">
        <v>101</v>
      </c>
      <c r="DQ73" s="16">
        <v>101</v>
      </c>
      <c r="DR73" s="16">
        <v>101</v>
      </c>
      <c r="DS73" s="16">
        <v>101</v>
      </c>
      <c r="DT73" s="16" t="s">
        <v>649</v>
      </c>
      <c r="DU73" s="16">
        <v>17.75</v>
      </c>
      <c r="EB73" s="22">
        <v>40724</v>
      </c>
      <c r="EG73" s="24">
        <v>0.25163194444444442</v>
      </c>
      <c r="EI73" s="24">
        <v>0.26232638888888887</v>
      </c>
      <c r="EJ73" s="24">
        <v>0.2653935185185185</v>
      </c>
      <c r="EK73" s="24">
        <v>0.29895833333333333</v>
      </c>
      <c r="FF73" s="42" t="s">
        <v>1360</v>
      </c>
      <c r="FG73" s="43">
        <v>51411</v>
      </c>
      <c r="FH73" s="44">
        <v>39736.296000000002</v>
      </c>
      <c r="FI73" s="45">
        <v>19.897994992488702</v>
      </c>
      <c r="FJ73" s="45">
        <v>662.12333333333299</v>
      </c>
      <c r="FK73" s="45">
        <v>0.49453058263583399</v>
      </c>
      <c r="FL73" s="44">
        <v>50873.278666666702</v>
      </c>
      <c r="FM73" s="45">
        <v>25.4748516107495</v>
      </c>
      <c r="FN73" s="45">
        <v>664.16</v>
      </c>
      <c r="FO73" s="45">
        <v>0.49219752052537802</v>
      </c>
      <c r="FP73" s="44">
        <v>48846.805999999997</v>
      </c>
      <c r="FQ73" s="45">
        <v>24.460093139709599</v>
      </c>
      <c r="FR73" s="45">
        <v>590.39333333333298</v>
      </c>
      <c r="FS73" s="45">
        <v>0.44834149914120103</v>
      </c>
      <c r="FT73" s="44">
        <v>36113.156666666699</v>
      </c>
      <c r="FU73" s="45">
        <v>18.083703889167101</v>
      </c>
      <c r="FV73" s="45">
        <v>674.17</v>
      </c>
      <c r="FW73" s="46">
        <v>0.51689922803706401</v>
      </c>
    </row>
    <row r="74" spans="1:179" s="16" customFormat="1" ht="15">
      <c r="A74" s="16" t="s">
        <v>1116</v>
      </c>
      <c r="B74" s="17" t="s">
        <v>802</v>
      </c>
      <c r="C74" s="16" t="s">
        <v>1156</v>
      </c>
      <c r="D74" s="16" t="s">
        <v>1181</v>
      </c>
      <c r="E74" s="16" t="s">
        <v>1116</v>
      </c>
      <c r="F74" s="16" t="s">
        <v>1159</v>
      </c>
      <c r="G74" s="16" t="s">
        <v>803</v>
      </c>
      <c r="H74" s="22">
        <v>40763</v>
      </c>
      <c r="J74" s="16" t="s">
        <v>804</v>
      </c>
      <c r="L74" s="18">
        <v>40763</v>
      </c>
      <c r="M74" s="19">
        <v>220</v>
      </c>
      <c r="N74" s="16" t="s">
        <v>805</v>
      </c>
      <c r="O74" s="16" t="s">
        <v>1162</v>
      </c>
      <c r="P74" s="16" t="s">
        <v>1164</v>
      </c>
      <c r="Q74" s="16" t="s">
        <v>1165</v>
      </c>
      <c r="R74" s="16" t="s">
        <v>1164</v>
      </c>
      <c r="T74" s="23">
        <v>8</v>
      </c>
      <c r="U74" s="23">
        <v>8</v>
      </c>
      <c r="V74" s="16">
        <v>2011</v>
      </c>
      <c r="W74" s="16" t="s">
        <v>806</v>
      </c>
      <c r="X74" s="21">
        <v>39</v>
      </c>
      <c r="Y74" s="16" t="s">
        <v>1166</v>
      </c>
      <c r="Z74" s="22">
        <v>40691</v>
      </c>
      <c r="AA74" s="16" t="str">
        <f t="shared" si="12"/>
        <v>148</v>
      </c>
      <c r="AB74" s="16">
        <v>5</v>
      </c>
      <c r="AC74" s="16">
        <v>5</v>
      </c>
      <c r="AD74" s="16">
        <v>4</v>
      </c>
      <c r="AE74" s="16" t="s">
        <v>1168</v>
      </c>
      <c r="AG74" s="16" t="s">
        <v>1156</v>
      </c>
      <c r="AH74" s="16" t="s">
        <v>1156</v>
      </c>
      <c r="AI74" s="16" t="s">
        <v>1169</v>
      </c>
      <c r="AJ74" s="16" t="s">
        <v>806</v>
      </c>
      <c r="AK74" s="16" t="s">
        <v>1170</v>
      </c>
      <c r="AL74" s="16" t="s">
        <v>1156</v>
      </c>
      <c r="AM74" s="16" t="s">
        <v>1166</v>
      </c>
      <c r="AN74" s="22">
        <v>40737</v>
      </c>
      <c r="AP74" s="16">
        <v>5</v>
      </c>
      <c r="AQ74" s="16">
        <v>4</v>
      </c>
      <c r="AR74" s="16">
        <v>4</v>
      </c>
      <c r="AS74" s="16" t="s">
        <v>1168</v>
      </c>
      <c r="AU74" s="16" t="s">
        <v>1171</v>
      </c>
      <c r="BT74" s="16">
        <v>8</v>
      </c>
      <c r="BU74" s="18">
        <v>40763</v>
      </c>
      <c r="BV74" s="16">
        <v>119</v>
      </c>
      <c r="BW74" s="16">
        <v>119</v>
      </c>
      <c r="BX74" s="16">
        <v>119</v>
      </c>
      <c r="BY74" s="16">
        <f t="shared" si="13"/>
        <v>119</v>
      </c>
      <c r="BZ74" s="16">
        <v>90.5</v>
      </c>
      <c r="CA74" s="16">
        <v>90.5</v>
      </c>
      <c r="CB74" s="16">
        <v>90.5</v>
      </c>
      <c r="CC74" s="16">
        <f t="shared" si="14"/>
        <v>90.5</v>
      </c>
      <c r="CD74" s="16" t="s">
        <v>1156</v>
      </c>
      <c r="CE74" s="16">
        <v>91.5</v>
      </c>
      <c r="CF74" s="16">
        <v>92</v>
      </c>
      <c r="CG74" s="16">
        <v>92</v>
      </c>
      <c r="CH74" s="16">
        <f t="shared" si="15"/>
        <v>91.833333333333329</v>
      </c>
      <c r="CI74" s="16" t="s">
        <v>1156</v>
      </c>
      <c r="CJ74" s="16">
        <v>16.5</v>
      </c>
      <c r="CK74" s="16" t="s">
        <v>1156</v>
      </c>
      <c r="CL74" s="16" t="s">
        <v>649</v>
      </c>
      <c r="CM74" s="18">
        <v>40763</v>
      </c>
      <c r="CO74" s="18"/>
      <c r="CQ74" s="21"/>
      <c r="CS74" s="21"/>
      <c r="EB74" s="22">
        <v>40763</v>
      </c>
      <c r="EG74" s="24">
        <v>0.20064814814814813</v>
      </c>
      <c r="EI74" s="24">
        <v>0.21116898148148147</v>
      </c>
      <c r="EJ74" s="24">
        <v>0.21259259259259258</v>
      </c>
      <c r="EK74" s="24">
        <v>0.24334490740740741</v>
      </c>
      <c r="FF74" s="42" t="s">
        <v>1881</v>
      </c>
      <c r="FG74" s="43">
        <v>80811</v>
      </c>
      <c r="FH74" s="44">
        <v>36030.317000000003</v>
      </c>
      <c r="FI74" s="45">
        <v>18.0422218327491</v>
      </c>
      <c r="FJ74" s="45">
        <v>653.73333333333301</v>
      </c>
      <c r="FK74" s="45">
        <v>0.51210422696219404</v>
      </c>
      <c r="FL74" s="44">
        <v>37573.493333333303</v>
      </c>
      <c r="FM74" s="45">
        <v>18.8149691203472</v>
      </c>
      <c r="FN74" s="45">
        <v>621.76</v>
      </c>
      <c r="FO74" s="45">
        <v>0.53387597699189404</v>
      </c>
      <c r="FP74" s="44">
        <v>54045.877</v>
      </c>
      <c r="FQ74" s="45">
        <v>27.063533800701101</v>
      </c>
      <c r="FR74" s="45">
        <v>613.07333333333304</v>
      </c>
      <c r="FS74" s="45">
        <v>0.47626397387629998</v>
      </c>
      <c r="FT74" s="44">
        <v>29083.504000000001</v>
      </c>
      <c r="FU74" s="45">
        <v>14.563597396094099</v>
      </c>
      <c r="FV74" s="45">
        <v>663.40666666666698</v>
      </c>
      <c r="FW74" s="46">
        <v>0.52721001702593095</v>
      </c>
    </row>
    <row r="75" spans="1:179" s="16" customFormat="1" ht="15">
      <c r="A75" s="16" t="s">
        <v>144</v>
      </c>
      <c r="B75" s="16" t="s">
        <v>974</v>
      </c>
      <c r="C75" s="16" t="s">
        <v>1156</v>
      </c>
      <c r="D75" s="16" t="s">
        <v>1181</v>
      </c>
      <c r="E75" s="16" t="s">
        <v>975</v>
      </c>
      <c r="F75" s="16" t="s">
        <v>1159</v>
      </c>
      <c r="G75" s="16" t="s">
        <v>1171</v>
      </c>
      <c r="L75" s="18">
        <v>40708</v>
      </c>
      <c r="M75" s="19">
        <v>165</v>
      </c>
      <c r="N75" s="16" t="s">
        <v>976</v>
      </c>
      <c r="O75" s="16" t="s">
        <v>977</v>
      </c>
      <c r="P75" s="16" t="s">
        <v>1162</v>
      </c>
      <c r="Q75" s="16" t="s">
        <v>1191</v>
      </c>
      <c r="R75" s="16" t="s">
        <v>1163</v>
      </c>
      <c r="T75" s="23">
        <v>14</v>
      </c>
      <c r="U75" s="23">
        <v>6</v>
      </c>
      <c r="V75" s="16">
        <v>2011</v>
      </c>
      <c r="W75" s="16" t="s">
        <v>1193</v>
      </c>
      <c r="X75" s="21">
        <v>14</v>
      </c>
      <c r="Y75" s="16" t="s">
        <v>1166</v>
      </c>
      <c r="Z75" s="22">
        <v>40694</v>
      </c>
      <c r="AA75" s="16" t="str">
        <f t="shared" si="12"/>
        <v>151</v>
      </c>
      <c r="AB75" s="16">
        <v>5</v>
      </c>
      <c r="AC75" s="16">
        <v>5</v>
      </c>
      <c r="AD75" s="16">
        <v>5</v>
      </c>
      <c r="AE75" s="16" t="s">
        <v>1168</v>
      </c>
      <c r="AG75" s="16" t="s">
        <v>1156</v>
      </c>
      <c r="AH75" s="16" t="s">
        <v>1156</v>
      </c>
      <c r="AJ75" s="16" t="s">
        <v>1193</v>
      </c>
      <c r="AK75" s="16">
        <v>115</v>
      </c>
      <c r="AL75" s="16" t="s">
        <v>1171</v>
      </c>
      <c r="AM75" s="16" t="s">
        <v>1198</v>
      </c>
      <c r="AN75" s="22">
        <v>40736</v>
      </c>
      <c r="AP75" s="16">
        <v>5</v>
      </c>
      <c r="AQ75" s="16">
        <v>5</v>
      </c>
      <c r="AR75" s="16">
        <v>0</v>
      </c>
      <c r="AS75" s="16" t="s">
        <v>978</v>
      </c>
      <c r="AU75" s="16" t="s">
        <v>1171</v>
      </c>
      <c r="BT75" s="16">
        <v>5</v>
      </c>
      <c r="BU75" s="18">
        <v>40708</v>
      </c>
      <c r="BV75" s="16">
        <v>120.5</v>
      </c>
      <c r="BW75" s="16">
        <v>120.5</v>
      </c>
      <c r="BX75" s="16">
        <v>120.5</v>
      </c>
      <c r="BY75" s="16">
        <f t="shared" si="13"/>
        <v>120.5</v>
      </c>
      <c r="BZ75" s="16">
        <v>85</v>
      </c>
      <c r="CA75" s="16">
        <v>85</v>
      </c>
      <c r="CB75" s="16">
        <v>85</v>
      </c>
      <c r="CC75" s="16">
        <f t="shared" si="14"/>
        <v>85</v>
      </c>
      <c r="CD75" s="16" t="s">
        <v>1156</v>
      </c>
      <c r="CE75" s="16">
        <v>85</v>
      </c>
      <c r="CF75" s="16">
        <v>85</v>
      </c>
      <c r="CG75" s="16">
        <v>85</v>
      </c>
      <c r="CH75" s="16">
        <f t="shared" si="15"/>
        <v>85</v>
      </c>
      <c r="CI75" s="16" t="s">
        <v>1156</v>
      </c>
      <c r="CJ75" s="16">
        <v>17.5</v>
      </c>
      <c r="CK75" s="16" t="s">
        <v>1156</v>
      </c>
      <c r="CL75" s="16" t="s">
        <v>1171</v>
      </c>
      <c r="CM75" s="18"/>
      <c r="CO75" s="18"/>
      <c r="CQ75" s="21"/>
      <c r="CS75" s="21"/>
      <c r="FF75" s="42" t="s">
        <v>1882</v>
      </c>
      <c r="FG75" s="43">
        <v>61411</v>
      </c>
      <c r="FH75" s="44">
        <v>34250.203333333302</v>
      </c>
      <c r="FI75" s="45">
        <v>17.1508279085295</v>
      </c>
      <c r="FJ75" s="45">
        <v>646.06666666666695</v>
      </c>
      <c r="FK75" s="45">
        <v>0.51960748649244803</v>
      </c>
      <c r="FL75" s="44">
        <v>54097.529000000002</v>
      </c>
      <c r="FM75" s="45">
        <v>27.0893985978968</v>
      </c>
      <c r="FN75" s="45">
        <v>635.41666666666697</v>
      </c>
      <c r="FO75" s="45">
        <v>0.47393160736446899</v>
      </c>
      <c r="FP75" s="44">
        <v>61179.06</v>
      </c>
      <c r="FQ75" s="45">
        <v>30.635483224837301</v>
      </c>
      <c r="FR75" s="45">
        <v>639.78666666666697</v>
      </c>
      <c r="FS75" s="45">
        <v>0.469733504857277</v>
      </c>
      <c r="FT75" s="44">
        <v>39200.597333333302</v>
      </c>
      <c r="FU75" s="45">
        <v>19.6297432815891</v>
      </c>
      <c r="FV75" s="45">
        <v>644.09666666666703</v>
      </c>
      <c r="FW75" s="46">
        <v>0.52253398948521501</v>
      </c>
    </row>
    <row r="76" spans="1:179" s="16" customFormat="1" ht="15">
      <c r="A76" s="16" t="s">
        <v>144</v>
      </c>
      <c r="B76" s="16" t="s">
        <v>666</v>
      </c>
      <c r="C76" s="16" t="s">
        <v>649</v>
      </c>
      <c r="D76" s="16" t="s">
        <v>650</v>
      </c>
      <c r="E76" s="16" t="s">
        <v>667</v>
      </c>
      <c r="F76" s="16" t="s">
        <v>662</v>
      </c>
      <c r="G76" s="16" t="s">
        <v>657</v>
      </c>
      <c r="K76" s="16" t="s">
        <v>668</v>
      </c>
      <c r="L76" s="18">
        <v>40688</v>
      </c>
      <c r="M76" s="19">
        <v>145</v>
      </c>
      <c r="N76" s="16" t="s">
        <v>669</v>
      </c>
      <c r="O76" s="16" t="s">
        <v>653</v>
      </c>
      <c r="P76" s="16" t="s">
        <v>653</v>
      </c>
      <c r="Q76" s="16" t="s">
        <v>665</v>
      </c>
      <c r="R76" s="16" t="s">
        <v>670</v>
      </c>
      <c r="T76" s="20">
        <v>25</v>
      </c>
      <c r="U76" s="20">
        <v>5</v>
      </c>
      <c r="V76" s="16">
        <v>2011</v>
      </c>
      <c r="W76" s="16" t="s">
        <v>672</v>
      </c>
      <c r="X76" s="21" t="s">
        <v>671</v>
      </c>
      <c r="Y76" s="16" t="s">
        <v>654</v>
      </c>
      <c r="Z76" s="22">
        <v>40693</v>
      </c>
      <c r="AA76" s="16" t="str">
        <f t="shared" si="12"/>
        <v>150</v>
      </c>
      <c r="AB76" s="16">
        <v>5</v>
      </c>
      <c r="AC76" s="16">
        <v>5</v>
      </c>
      <c r="AD76" s="16">
        <v>5</v>
      </c>
      <c r="AE76" s="16" t="s">
        <v>673</v>
      </c>
      <c r="AG76" s="16" t="s">
        <v>649</v>
      </c>
      <c r="AH76" s="16" t="s">
        <v>649</v>
      </c>
      <c r="AI76" s="16" t="s">
        <v>674</v>
      </c>
      <c r="AJ76" s="16" t="s">
        <v>672</v>
      </c>
      <c r="AK76" s="16" t="s">
        <v>683</v>
      </c>
      <c r="AL76" s="16" t="s">
        <v>649</v>
      </c>
      <c r="AM76" s="16" t="s">
        <v>654</v>
      </c>
      <c r="AN76" s="22">
        <v>40739</v>
      </c>
      <c r="AP76" s="16">
        <v>5</v>
      </c>
      <c r="AQ76" s="16">
        <v>3</v>
      </c>
      <c r="AR76" s="16">
        <v>3</v>
      </c>
      <c r="AS76" s="16" t="s">
        <v>673</v>
      </c>
      <c r="AU76" s="16" t="s">
        <v>657</v>
      </c>
      <c r="BT76" s="16">
        <v>8</v>
      </c>
      <c r="BU76" s="18">
        <v>40688</v>
      </c>
      <c r="BV76" s="16">
        <v>119.5</v>
      </c>
      <c r="BW76" s="16">
        <v>119</v>
      </c>
      <c r="BX76" s="16">
        <v>119.5</v>
      </c>
      <c r="BY76" s="16">
        <f t="shared" si="13"/>
        <v>119.33333333333333</v>
      </c>
      <c r="BZ76" s="16">
        <v>84</v>
      </c>
      <c r="CA76" s="16">
        <v>84</v>
      </c>
      <c r="CB76" s="16">
        <v>84</v>
      </c>
      <c r="CC76" s="16">
        <f t="shared" si="14"/>
        <v>84</v>
      </c>
      <c r="CD76" s="16" t="s">
        <v>649</v>
      </c>
      <c r="CE76" s="16">
        <v>85</v>
      </c>
      <c r="CF76" s="16">
        <v>85</v>
      </c>
      <c r="CG76" s="16">
        <v>85.5</v>
      </c>
      <c r="CH76" s="16">
        <f t="shared" si="15"/>
        <v>85.166666666666671</v>
      </c>
      <c r="CI76" s="16" t="s">
        <v>649</v>
      </c>
      <c r="CJ76" s="16">
        <v>17.5</v>
      </c>
      <c r="CK76" s="16" t="s">
        <v>649</v>
      </c>
      <c r="CL76" s="16" t="s">
        <v>657</v>
      </c>
      <c r="CM76" s="18"/>
      <c r="CO76" s="18">
        <v>40702</v>
      </c>
      <c r="CQ76" s="21"/>
      <c r="CS76" s="21"/>
      <c r="DD76" s="16">
        <v>19.5</v>
      </c>
      <c r="DF76" s="22">
        <v>40735</v>
      </c>
      <c r="DG76" s="16">
        <v>120</v>
      </c>
      <c r="DH76" s="16">
        <v>120</v>
      </c>
      <c r="DI76" s="16">
        <v>120</v>
      </c>
      <c r="DJ76" s="16">
        <v>120</v>
      </c>
      <c r="DK76" s="16">
        <v>84</v>
      </c>
      <c r="DL76" s="16">
        <v>84</v>
      </c>
      <c r="DM76" s="16">
        <v>84</v>
      </c>
      <c r="DN76" s="16">
        <v>84</v>
      </c>
      <c r="DO76" s="16" t="s">
        <v>649</v>
      </c>
      <c r="DP76" s="16">
        <v>85</v>
      </c>
      <c r="DQ76" s="16">
        <v>85</v>
      </c>
      <c r="DR76" s="16">
        <v>85</v>
      </c>
      <c r="DS76" s="16">
        <v>85</v>
      </c>
      <c r="DT76" s="16" t="s">
        <v>649</v>
      </c>
      <c r="DU76" s="16">
        <v>17</v>
      </c>
      <c r="EB76" s="22"/>
      <c r="EG76" s="24"/>
      <c r="EH76" s="24"/>
      <c r="EI76" s="24"/>
      <c r="FF76" s="42" t="s">
        <v>666</v>
      </c>
      <c r="FG76" s="43">
        <v>52511</v>
      </c>
      <c r="FH76" s="44">
        <v>54692.298999999999</v>
      </c>
      <c r="FI76" s="45">
        <v>27.387230345518301</v>
      </c>
      <c r="FJ76" s="45">
        <v>644.4</v>
      </c>
      <c r="FK76" s="45">
        <v>0.45616002875205403</v>
      </c>
      <c r="FL76" s="44">
        <v>76206.473333333299</v>
      </c>
      <c r="FM76" s="45">
        <v>38.160477382740801</v>
      </c>
      <c r="FN76" s="45">
        <v>612.76333333333298</v>
      </c>
      <c r="FO76" s="45">
        <v>0.439699804425285</v>
      </c>
      <c r="FP76" s="44">
        <v>102760.569333333</v>
      </c>
      <c r="FQ76" s="45">
        <v>51.457470872976103</v>
      </c>
      <c r="FR76" s="45">
        <v>602.73</v>
      </c>
      <c r="FS76" s="45">
        <v>0.35692672302509898</v>
      </c>
      <c r="FT76" s="44">
        <v>48427.13</v>
      </c>
      <c r="FU76" s="45">
        <v>24.2499399098648</v>
      </c>
      <c r="FV76" s="45">
        <v>582.49</v>
      </c>
      <c r="FW76" s="46">
        <v>0.50387472976688596</v>
      </c>
    </row>
    <row r="77" spans="1:179" s="16" customFormat="1" ht="15">
      <c r="A77" s="16" t="s">
        <v>1116</v>
      </c>
      <c r="B77" s="17" t="s">
        <v>979</v>
      </c>
      <c r="C77" s="16" t="s">
        <v>1156</v>
      </c>
      <c r="D77" s="16" t="s">
        <v>1181</v>
      </c>
      <c r="E77" s="16" t="s">
        <v>980</v>
      </c>
      <c r="F77" s="16" t="s">
        <v>1159</v>
      </c>
      <c r="G77" s="16" t="s">
        <v>803</v>
      </c>
      <c r="H77" s="22">
        <v>40708</v>
      </c>
      <c r="J77" s="16">
        <v>1000</v>
      </c>
      <c r="L77" s="18">
        <v>40697</v>
      </c>
      <c r="M77" s="19">
        <v>154</v>
      </c>
      <c r="N77" s="16" t="s">
        <v>981</v>
      </c>
      <c r="O77" s="16" t="s">
        <v>1162</v>
      </c>
      <c r="P77" s="16" t="s">
        <v>1162</v>
      </c>
      <c r="Q77" s="16" t="s">
        <v>1184</v>
      </c>
      <c r="R77" s="16" t="s">
        <v>1165</v>
      </c>
      <c r="T77" s="23">
        <v>3</v>
      </c>
      <c r="U77" s="23">
        <v>6</v>
      </c>
      <c r="V77" s="16">
        <v>2011</v>
      </c>
      <c r="W77" s="16" t="s">
        <v>982</v>
      </c>
      <c r="X77" s="21">
        <v>19</v>
      </c>
      <c r="Y77" s="16" t="s">
        <v>1166</v>
      </c>
      <c r="Z77" s="22">
        <v>40707</v>
      </c>
      <c r="AA77" s="16" t="str">
        <f t="shared" si="12"/>
        <v>164</v>
      </c>
      <c r="AB77" s="16">
        <v>2</v>
      </c>
      <c r="AC77" s="16">
        <v>2</v>
      </c>
      <c r="AD77" s="16">
        <v>2</v>
      </c>
      <c r="AE77" s="16" t="s">
        <v>1168</v>
      </c>
      <c r="AG77" s="16" t="s">
        <v>983</v>
      </c>
      <c r="AH77" s="16" t="s">
        <v>983</v>
      </c>
      <c r="AJ77" s="16" t="s">
        <v>982</v>
      </c>
      <c r="AK77" s="16">
        <v>117</v>
      </c>
      <c r="AL77" s="16" t="s">
        <v>1171</v>
      </c>
      <c r="AM77" s="16" t="s">
        <v>1198</v>
      </c>
      <c r="AN77" s="22">
        <v>40745</v>
      </c>
      <c r="AP77" s="16">
        <v>5</v>
      </c>
      <c r="AQ77" s="16">
        <v>0</v>
      </c>
      <c r="AR77" s="16">
        <v>0</v>
      </c>
      <c r="AS77" s="16" t="s">
        <v>978</v>
      </c>
      <c r="AU77" s="16" t="s">
        <v>1156</v>
      </c>
      <c r="AW77" s="16" t="s">
        <v>984</v>
      </c>
      <c r="AX77" s="16">
        <v>21</v>
      </c>
      <c r="AY77" s="16" t="s">
        <v>1044</v>
      </c>
      <c r="AZ77" s="16" t="s">
        <v>1198</v>
      </c>
      <c r="BA77" s="22">
        <v>40770</v>
      </c>
      <c r="BC77" s="16">
        <v>4</v>
      </c>
      <c r="BD77" s="16">
        <v>1</v>
      </c>
      <c r="BE77" s="16">
        <v>1</v>
      </c>
      <c r="BF77" s="16" t="s">
        <v>1168</v>
      </c>
      <c r="BH77" s="16" t="s">
        <v>1171</v>
      </c>
      <c r="BT77" s="16">
        <v>3</v>
      </c>
      <c r="BU77" s="18">
        <v>40697</v>
      </c>
      <c r="BV77" s="16">
        <v>118</v>
      </c>
      <c r="BW77" s="16">
        <v>117.5</v>
      </c>
      <c r="BX77" s="16">
        <v>117.5</v>
      </c>
      <c r="BY77" s="16">
        <f t="shared" si="13"/>
        <v>117.66666666666667</v>
      </c>
      <c r="BZ77" s="16">
        <v>97</v>
      </c>
      <c r="CA77" s="16">
        <v>97</v>
      </c>
      <c r="CB77" s="16">
        <v>97</v>
      </c>
      <c r="CC77" s="16">
        <f t="shared" si="14"/>
        <v>97</v>
      </c>
      <c r="CD77" s="16" t="s">
        <v>1172</v>
      </c>
      <c r="CE77" s="16">
        <v>99</v>
      </c>
      <c r="CF77" s="16">
        <v>99</v>
      </c>
      <c r="CG77" s="16">
        <v>99</v>
      </c>
      <c r="CH77" s="16">
        <f t="shared" si="15"/>
        <v>99</v>
      </c>
      <c r="CI77" s="16" t="s">
        <v>1156</v>
      </c>
      <c r="CJ77" s="16">
        <v>17.25</v>
      </c>
      <c r="CK77" s="16" t="s">
        <v>1156</v>
      </c>
      <c r="CL77" s="16" t="s">
        <v>1156</v>
      </c>
      <c r="CM77" s="18">
        <v>40697</v>
      </c>
      <c r="CO77" s="18">
        <v>40708</v>
      </c>
      <c r="CQ77" s="21"/>
      <c r="CS77" s="21"/>
      <c r="DD77" s="16">
        <v>17.25</v>
      </c>
      <c r="DF77" s="22">
        <v>40763</v>
      </c>
      <c r="DG77" s="16">
        <v>117.5</v>
      </c>
      <c r="DH77" s="16">
        <v>117.5</v>
      </c>
      <c r="DI77" s="16">
        <v>117.5</v>
      </c>
      <c r="DJ77" s="16">
        <v>117.5</v>
      </c>
      <c r="DK77" s="16">
        <v>97</v>
      </c>
      <c r="DL77" s="16">
        <v>97</v>
      </c>
      <c r="DM77" s="16">
        <v>97</v>
      </c>
      <c r="DN77" s="16">
        <v>97</v>
      </c>
      <c r="DO77" s="16" t="s">
        <v>1156</v>
      </c>
      <c r="DP77" s="16">
        <v>98</v>
      </c>
      <c r="DQ77" s="16">
        <v>98</v>
      </c>
      <c r="DR77" s="16">
        <v>98</v>
      </c>
      <c r="DS77" s="16">
        <v>98</v>
      </c>
      <c r="DT77" s="16" t="s">
        <v>1172</v>
      </c>
      <c r="DU77" s="16">
        <v>17</v>
      </c>
      <c r="EB77" s="22">
        <v>40708</v>
      </c>
      <c r="EG77" s="24">
        <v>0.18814814814814815</v>
      </c>
      <c r="EI77" s="24">
        <v>0.19832175925925924</v>
      </c>
      <c r="EJ77" s="24">
        <v>0.20211805555555554</v>
      </c>
      <c r="EK77" s="24">
        <v>0.23402777777777781</v>
      </c>
      <c r="FF77" s="42" t="s">
        <v>1883</v>
      </c>
      <c r="FG77" s="43">
        <v>60311</v>
      </c>
      <c r="FH77" s="44">
        <v>30679.366999999998</v>
      </c>
      <c r="FI77" s="45">
        <v>15.362727591387101</v>
      </c>
      <c r="FJ77" s="45">
        <v>675.41666666666697</v>
      </c>
      <c r="FK77" s="45">
        <v>0.50315224037642903</v>
      </c>
      <c r="FL77" s="44">
        <v>51304.184999999998</v>
      </c>
      <c r="FM77" s="45">
        <v>25.690628442664</v>
      </c>
      <c r="FN77" s="45">
        <v>619.46333333333303</v>
      </c>
      <c r="FO77" s="45">
        <v>0.48317387063880302</v>
      </c>
      <c r="FP77" s="44">
        <v>46273.618000000002</v>
      </c>
      <c r="FQ77" s="45">
        <v>23.171566349524301</v>
      </c>
      <c r="FR77" s="45">
        <v>624.06333333333305</v>
      </c>
      <c r="FS77" s="45">
        <v>0.47869342390085401</v>
      </c>
      <c r="FT77" s="44">
        <v>46150.953333333302</v>
      </c>
      <c r="FU77" s="45">
        <v>23.110141879485901</v>
      </c>
      <c r="FV77" s="45">
        <v>597.14333333333298</v>
      </c>
      <c r="FW77" s="46">
        <v>0.484487991166901</v>
      </c>
    </row>
    <row r="78" spans="1:179" s="16" customFormat="1" ht="15">
      <c r="A78" s="16" t="s">
        <v>1116</v>
      </c>
      <c r="B78" s="17" t="s">
        <v>405</v>
      </c>
      <c r="C78" s="16" t="s">
        <v>407</v>
      </c>
      <c r="D78" s="16" t="s">
        <v>408</v>
      </c>
      <c r="E78" s="16" t="s">
        <v>409</v>
      </c>
      <c r="F78" s="16" t="s">
        <v>410</v>
      </c>
      <c r="G78" s="16" t="s">
        <v>411</v>
      </c>
      <c r="H78" s="22">
        <v>40725</v>
      </c>
      <c r="J78" s="16" t="s">
        <v>412</v>
      </c>
      <c r="K78" s="16" t="s">
        <v>406</v>
      </c>
      <c r="L78" s="18">
        <v>40725</v>
      </c>
      <c r="M78" s="19">
        <v>182</v>
      </c>
      <c r="N78" s="16" t="s">
        <v>413</v>
      </c>
      <c r="O78" s="16" t="s">
        <v>414</v>
      </c>
      <c r="P78" s="16" t="s">
        <v>414</v>
      </c>
      <c r="Q78" s="16" t="s">
        <v>415</v>
      </c>
      <c r="R78" s="16" t="s">
        <v>415</v>
      </c>
      <c r="T78" s="23">
        <v>1</v>
      </c>
      <c r="U78" s="23">
        <v>7</v>
      </c>
      <c r="V78" s="16">
        <v>2011</v>
      </c>
      <c r="W78" s="16" t="s">
        <v>577</v>
      </c>
      <c r="X78" s="21">
        <v>99</v>
      </c>
      <c r="Y78" s="16" t="s">
        <v>416</v>
      </c>
      <c r="Z78" s="22">
        <v>40699</v>
      </c>
      <c r="AA78" s="16" t="str">
        <f t="shared" si="12"/>
        <v>156</v>
      </c>
      <c r="AB78" s="16">
        <v>4</v>
      </c>
      <c r="AC78" s="16">
        <v>4</v>
      </c>
      <c r="AD78" s="16">
        <v>4</v>
      </c>
      <c r="AE78" s="16" t="s">
        <v>578</v>
      </c>
      <c r="AG78" s="16" t="s">
        <v>579</v>
      </c>
      <c r="AH78" s="16" t="s">
        <v>579</v>
      </c>
      <c r="AI78" s="16" t="s">
        <v>580</v>
      </c>
      <c r="AJ78" s="16" t="s">
        <v>577</v>
      </c>
      <c r="AK78" s="16">
        <v>99</v>
      </c>
      <c r="AL78" s="16" t="s">
        <v>579</v>
      </c>
      <c r="AM78" s="16" t="s">
        <v>581</v>
      </c>
      <c r="AN78" s="22">
        <v>40743</v>
      </c>
      <c r="AP78" s="16">
        <v>5</v>
      </c>
      <c r="AQ78" s="16">
        <v>5</v>
      </c>
      <c r="AR78" s="16">
        <v>5</v>
      </c>
      <c r="AS78" s="16" t="s">
        <v>578</v>
      </c>
      <c r="AU78" s="16" t="s">
        <v>582</v>
      </c>
      <c r="BT78" s="16">
        <v>9</v>
      </c>
      <c r="BU78" s="18">
        <v>40725</v>
      </c>
      <c r="BV78" s="16">
        <v>118</v>
      </c>
      <c r="BW78" s="16">
        <v>118</v>
      </c>
      <c r="BX78" s="16">
        <v>118</v>
      </c>
      <c r="BY78" s="16">
        <f t="shared" si="13"/>
        <v>118</v>
      </c>
      <c r="BZ78" s="16">
        <v>78</v>
      </c>
      <c r="CA78" s="16">
        <v>78</v>
      </c>
      <c r="CB78" s="16">
        <v>78</v>
      </c>
      <c r="CC78" s="16">
        <f t="shared" si="14"/>
        <v>78</v>
      </c>
      <c r="CD78" s="16" t="s">
        <v>579</v>
      </c>
      <c r="CE78" s="16">
        <v>79</v>
      </c>
      <c r="CF78" s="16">
        <v>79</v>
      </c>
      <c r="CG78" s="16">
        <v>79</v>
      </c>
      <c r="CH78" s="16">
        <f t="shared" si="15"/>
        <v>79</v>
      </c>
      <c r="CI78" s="16" t="s">
        <v>583</v>
      </c>
      <c r="CJ78" s="16">
        <v>16.5</v>
      </c>
      <c r="CK78" s="16" t="s">
        <v>579</v>
      </c>
      <c r="CL78" s="16" t="s">
        <v>584</v>
      </c>
      <c r="CM78" s="18"/>
      <c r="CO78" s="18"/>
      <c r="CQ78" s="21"/>
      <c r="CS78" s="21"/>
      <c r="EB78" s="22">
        <v>40725</v>
      </c>
      <c r="EG78" s="24">
        <v>0.22378472222222223</v>
      </c>
      <c r="EI78" s="24">
        <v>0.23490740740740743</v>
      </c>
      <c r="EJ78" s="24">
        <v>0.2366898148148148</v>
      </c>
      <c r="EK78" s="24">
        <v>0.26932870370370371</v>
      </c>
      <c r="FF78" s="42" t="s">
        <v>1884</v>
      </c>
      <c r="FG78" s="43">
        <v>70111</v>
      </c>
      <c r="FH78" s="44">
        <v>32983.982000000004</v>
      </c>
      <c r="FI78" s="45">
        <v>16.516766149223798</v>
      </c>
      <c r="FJ78" s="45">
        <v>665.40666666666698</v>
      </c>
      <c r="FK78" s="45">
        <v>0.54180851321149803</v>
      </c>
      <c r="FL78" s="44">
        <v>58482.341</v>
      </c>
      <c r="FM78" s="45">
        <v>29.285098147220801</v>
      </c>
      <c r="FN78" s="45">
        <v>578.136666666667</v>
      </c>
      <c r="FO78" s="45">
        <v>0.43878733776315898</v>
      </c>
      <c r="FP78" s="44">
        <v>49445.533333333296</v>
      </c>
      <c r="FQ78" s="45">
        <v>24.759906526456401</v>
      </c>
      <c r="FR78" s="45">
        <v>613.72</v>
      </c>
      <c r="FS78" s="45">
        <v>0.46550688009357299</v>
      </c>
      <c r="FT78" s="44">
        <v>26252.1773333333</v>
      </c>
      <c r="FU78" s="45">
        <v>13.1458073777333</v>
      </c>
      <c r="FV78" s="45">
        <v>648.02666666666698</v>
      </c>
      <c r="FW78" s="46">
        <v>0.57570666952679395</v>
      </c>
    </row>
    <row r="79" spans="1:179" s="16" customFormat="1" ht="15">
      <c r="A79" s="16" t="s">
        <v>144</v>
      </c>
      <c r="B79" s="16" t="s">
        <v>1586</v>
      </c>
      <c r="C79" s="16" t="s">
        <v>649</v>
      </c>
      <c r="D79" s="16" t="s">
        <v>660</v>
      </c>
      <c r="E79" s="16" t="s">
        <v>1037</v>
      </c>
      <c r="F79" s="16" t="s">
        <v>1631</v>
      </c>
      <c r="G79" s="16" t="s">
        <v>657</v>
      </c>
      <c r="L79" s="18">
        <v>40739</v>
      </c>
      <c r="M79" s="19">
        <v>196</v>
      </c>
      <c r="N79" s="16" t="s">
        <v>202</v>
      </c>
      <c r="O79" s="16" t="s">
        <v>664</v>
      </c>
      <c r="P79" s="16" t="s">
        <v>664</v>
      </c>
      <c r="Q79" s="16" t="s">
        <v>1611</v>
      </c>
      <c r="R79" s="16" t="s">
        <v>670</v>
      </c>
      <c r="T79" s="20">
        <v>15</v>
      </c>
      <c r="U79" s="20">
        <v>7</v>
      </c>
      <c r="V79" s="16">
        <v>2011</v>
      </c>
      <c r="W79" s="16" t="s">
        <v>1587</v>
      </c>
      <c r="X79" s="21">
        <v>114</v>
      </c>
      <c r="Y79" s="16" t="s">
        <v>375</v>
      </c>
      <c r="Z79" s="22">
        <v>40750</v>
      </c>
      <c r="AA79" s="16" t="str">
        <f t="shared" si="12"/>
        <v>207</v>
      </c>
      <c r="AB79" s="16">
        <v>4</v>
      </c>
      <c r="AC79" s="16">
        <v>4</v>
      </c>
      <c r="AD79" s="16">
        <v>4</v>
      </c>
      <c r="AE79" s="16" t="s">
        <v>673</v>
      </c>
      <c r="AG79" s="16" t="s">
        <v>657</v>
      </c>
      <c r="AH79" s="16" t="s">
        <v>657</v>
      </c>
      <c r="BT79" s="16">
        <v>4</v>
      </c>
      <c r="BU79" s="18">
        <v>40739</v>
      </c>
      <c r="BV79" s="16">
        <v>126</v>
      </c>
      <c r="BW79" s="16">
        <v>126</v>
      </c>
      <c r="BX79" s="16">
        <v>126</v>
      </c>
      <c r="BY79" s="16">
        <f t="shared" si="13"/>
        <v>126</v>
      </c>
      <c r="BZ79" s="16">
        <v>103</v>
      </c>
      <c r="CA79" s="16">
        <v>103</v>
      </c>
      <c r="CB79" s="16">
        <v>103</v>
      </c>
      <c r="CC79" s="16">
        <f t="shared" si="14"/>
        <v>103</v>
      </c>
      <c r="CD79" s="16" t="s">
        <v>649</v>
      </c>
      <c r="CE79" s="16">
        <v>102.5</v>
      </c>
      <c r="CF79" s="16">
        <v>103</v>
      </c>
      <c r="CG79" s="16">
        <v>102.5</v>
      </c>
      <c r="CH79" s="16">
        <f t="shared" si="15"/>
        <v>102.66666666666667</v>
      </c>
      <c r="CI79" s="16" t="s">
        <v>649</v>
      </c>
      <c r="CJ79" s="16">
        <v>18</v>
      </c>
      <c r="CK79" s="16" t="s">
        <v>649</v>
      </c>
      <c r="CL79" s="16" t="s">
        <v>657</v>
      </c>
      <c r="CM79" s="18"/>
      <c r="CO79" s="18"/>
      <c r="CQ79" s="21"/>
      <c r="CS79" s="21"/>
      <c r="FF79" s="42" t="s">
        <v>1586</v>
      </c>
      <c r="FG79" s="43">
        <v>71511</v>
      </c>
      <c r="FH79" s="44">
        <v>24798.824000000001</v>
      </c>
      <c r="FI79" s="45">
        <v>12.418039058587899</v>
      </c>
      <c r="FJ79" s="45">
        <v>679.40333333333297</v>
      </c>
      <c r="FK79" s="45">
        <v>0.53951543777475197</v>
      </c>
      <c r="FL79" s="44">
        <v>49818.493666666698</v>
      </c>
      <c r="FM79" s="45">
        <v>24.946666833583699</v>
      </c>
      <c r="FN79" s="45">
        <v>661.80333333333294</v>
      </c>
      <c r="FO79" s="45">
        <v>0.47380746119937001</v>
      </c>
      <c r="FP79" s="44">
        <v>47081.046333333303</v>
      </c>
      <c r="FQ79" s="45">
        <v>23.575886997162399</v>
      </c>
      <c r="FR79" s="45">
        <v>612.81666666666695</v>
      </c>
      <c r="FS79" s="45">
        <v>0.470599252552654</v>
      </c>
      <c r="FT79" s="44">
        <v>31006.27</v>
      </c>
      <c r="FU79" s="45">
        <v>15.526424636955401</v>
      </c>
      <c r="FV79" s="45">
        <v>657.42</v>
      </c>
      <c r="FW79" s="46">
        <v>0.53353372759838102</v>
      </c>
    </row>
    <row r="80" spans="1:179" s="16" customFormat="1" ht="15">
      <c r="A80" s="16" t="s">
        <v>144</v>
      </c>
      <c r="B80" s="16" t="s">
        <v>954</v>
      </c>
      <c r="C80" s="16" t="s">
        <v>593</v>
      </c>
      <c r="D80" s="16" t="s">
        <v>627</v>
      </c>
      <c r="E80" s="16" t="s">
        <v>1116</v>
      </c>
      <c r="F80" s="16" t="s">
        <v>595</v>
      </c>
      <c r="G80" s="16" t="s">
        <v>464</v>
      </c>
      <c r="L80" s="18">
        <v>40710</v>
      </c>
      <c r="M80" s="19">
        <v>167</v>
      </c>
      <c r="N80" s="16" t="s">
        <v>955</v>
      </c>
      <c r="O80" s="16" t="s">
        <v>598</v>
      </c>
      <c r="P80" s="16" t="s">
        <v>599</v>
      </c>
      <c r="Q80" s="16" t="s">
        <v>466</v>
      </c>
      <c r="R80" s="16" t="s">
        <v>600</v>
      </c>
      <c r="T80" s="20">
        <v>16</v>
      </c>
      <c r="U80" s="20">
        <v>6</v>
      </c>
      <c r="V80" s="16">
        <v>2011</v>
      </c>
      <c r="W80" s="16" t="s">
        <v>624</v>
      </c>
      <c r="X80" s="21">
        <v>78</v>
      </c>
      <c r="Y80" s="16" t="s">
        <v>602</v>
      </c>
      <c r="Z80" s="22">
        <v>40700</v>
      </c>
      <c r="AA80" s="16" t="str">
        <f t="shared" si="12"/>
        <v>157</v>
      </c>
      <c r="AB80" s="16">
        <v>2</v>
      </c>
      <c r="AC80" s="16">
        <v>0</v>
      </c>
      <c r="AD80" s="16">
        <v>0</v>
      </c>
      <c r="AE80" s="16" t="s">
        <v>956</v>
      </c>
      <c r="AG80" s="16" t="s">
        <v>596</v>
      </c>
      <c r="AH80" s="16" t="s">
        <v>593</v>
      </c>
      <c r="AJ80" s="16" t="s">
        <v>624</v>
      </c>
      <c r="AK80" s="16">
        <v>29</v>
      </c>
      <c r="AL80" s="16" t="s">
        <v>367</v>
      </c>
      <c r="AM80" s="16" t="s">
        <v>281</v>
      </c>
      <c r="AN80" s="22">
        <v>40703</v>
      </c>
      <c r="AP80" s="16">
        <v>1</v>
      </c>
      <c r="AQ80" s="16">
        <v>0</v>
      </c>
      <c r="AR80" s="16">
        <v>0</v>
      </c>
      <c r="AS80" s="16" t="s">
        <v>956</v>
      </c>
      <c r="AU80" s="16" t="s">
        <v>593</v>
      </c>
      <c r="AW80" s="16" t="s">
        <v>624</v>
      </c>
      <c r="AX80" s="16">
        <v>108</v>
      </c>
      <c r="AY80" s="16" t="s">
        <v>367</v>
      </c>
      <c r="AZ80" s="16" t="s">
        <v>281</v>
      </c>
      <c r="BA80" s="22">
        <v>40732</v>
      </c>
      <c r="BC80" s="16">
        <v>5</v>
      </c>
      <c r="BD80" s="16">
        <v>3</v>
      </c>
      <c r="BE80" s="16">
        <v>2</v>
      </c>
      <c r="BF80" s="16" t="s">
        <v>604</v>
      </c>
      <c r="BH80" s="16" t="s">
        <v>957</v>
      </c>
      <c r="BT80" s="16">
        <v>2</v>
      </c>
      <c r="BU80" s="18">
        <v>40710</v>
      </c>
      <c r="BV80" s="16">
        <v>121.5</v>
      </c>
      <c r="BW80" s="16">
        <v>122</v>
      </c>
      <c r="BX80" s="16">
        <v>122</v>
      </c>
      <c r="BY80" s="16">
        <f t="shared" si="13"/>
        <v>121.83333333333333</v>
      </c>
      <c r="BZ80" s="16">
        <v>79.5</v>
      </c>
      <c r="CA80" s="16">
        <v>80</v>
      </c>
      <c r="CB80" s="16">
        <v>79.5</v>
      </c>
      <c r="CC80" s="16">
        <f t="shared" si="14"/>
        <v>79.666666666666671</v>
      </c>
      <c r="CD80" s="16" t="s">
        <v>593</v>
      </c>
      <c r="CE80" s="16">
        <v>79</v>
      </c>
      <c r="CF80" s="16">
        <v>79</v>
      </c>
      <c r="CG80" s="16">
        <v>79</v>
      </c>
      <c r="CH80" s="16">
        <f t="shared" si="15"/>
        <v>79</v>
      </c>
      <c r="CI80" s="16" t="s">
        <v>593</v>
      </c>
      <c r="CJ80" s="16">
        <v>19.5</v>
      </c>
      <c r="CK80" s="16" t="s">
        <v>593</v>
      </c>
      <c r="CL80" s="16" t="s">
        <v>593</v>
      </c>
      <c r="CM80" s="18">
        <v>40710</v>
      </c>
      <c r="CO80" s="18"/>
      <c r="CQ80" s="21"/>
      <c r="CS80" s="21"/>
      <c r="EB80" s="22"/>
      <c r="EG80" s="24"/>
      <c r="EH80" s="24"/>
      <c r="EI80" s="24"/>
      <c r="FF80" s="42" t="s">
        <v>1885</v>
      </c>
      <c r="FG80" s="43">
        <v>61611</v>
      </c>
      <c r="FH80" s="44">
        <v>35338.165333333302</v>
      </c>
      <c r="FI80" s="45">
        <v>17.695626105825401</v>
      </c>
      <c r="FJ80" s="45">
        <v>621.14333333333298</v>
      </c>
      <c r="FK80" s="45">
        <v>0.53966231171498902</v>
      </c>
      <c r="FL80" s="44">
        <v>55848.892999999996</v>
      </c>
      <c r="FM80" s="45">
        <v>27.966396094141199</v>
      </c>
      <c r="FN80" s="45">
        <v>578.43333333333305</v>
      </c>
      <c r="FO80" s="45">
        <v>0.461837228892088</v>
      </c>
      <c r="FP80" s="44">
        <v>59412.910666666699</v>
      </c>
      <c r="FQ80" s="45">
        <v>29.751081956267701</v>
      </c>
      <c r="FR80" s="45">
        <v>613.12333333333299</v>
      </c>
      <c r="FS80" s="45">
        <v>0.41934296070516802</v>
      </c>
      <c r="FT80" s="44">
        <v>50607.502</v>
      </c>
      <c r="FU80" s="45">
        <v>25.341763645468198</v>
      </c>
      <c r="FV80" s="45">
        <v>660.16</v>
      </c>
      <c r="FW80" s="46">
        <v>0.46698772293415403</v>
      </c>
    </row>
    <row r="81" spans="1:179" s="16" customFormat="1" ht="15">
      <c r="A81" s="16" t="s">
        <v>144</v>
      </c>
      <c r="B81" s="16" t="s">
        <v>675</v>
      </c>
      <c r="C81" s="16" t="s">
        <v>649</v>
      </c>
      <c r="D81" s="16" t="s">
        <v>650</v>
      </c>
      <c r="E81" s="16" t="s">
        <v>677</v>
      </c>
      <c r="F81" s="16" t="s">
        <v>389</v>
      </c>
      <c r="G81" s="16" t="s">
        <v>657</v>
      </c>
      <c r="L81" s="18">
        <v>40688</v>
      </c>
      <c r="M81" s="19">
        <v>145</v>
      </c>
      <c r="N81" s="16" t="s">
        <v>678</v>
      </c>
      <c r="O81" s="16" t="s">
        <v>653</v>
      </c>
      <c r="P81" s="16" t="s">
        <v>653</v>
      </c>
      <c r="Q81" s="16" t="s">
        <v>652</v>
      </c>
      <c r="R81" s="16" t="s">
        <v>679</v>
      </c>
      <c r="T81" s="20">
        <v>25</v>
      </c>
      <c r="U81" s="20">
        <v>5</v>
      </c>
      <c r="V81" s="16">
        <v>2011</v>
      </c>
      <c r="W81" s="16" t="s">
        <v>681</v>
      </c>
      <c r="X81" s="21" t="s">
        <v>680</v>
      </c>
      <c r="Y81" s="16" t="s">
        <v>654</v>
      </c>
      <c r="Z81" s="22">
        <v>40691</v>
      </c>
      <c r="AA81" s="16" t="str">
        <f t="shared" si="12"/>
        <v>148</v>
      </c>
      <c r="AB81" s="16">
        <v>5</v>
      </c>
      <c r="AC81" s="16">
        <v>5</v>
      </c>
      <c r="AD81" s="16">
        <v>5</v>
      </c>
      <c r="AE81" s="16" t="s">
        <v>673</v>
      </c>
      <c r="AG81" s="16" t="s">
        <v>649</v>
      </c>
      <c r="AH81" s="16" t="s">
        <v>649</v>
      </c>
      <c r="AI81" s="16" t="s">
        <v>674</v>
      </c>
      <c r="AJ81" s="16" t="s">
        <v>1711</v>
      </c>
      <c r="AK81" s="16" t="s">
        <v>682</v>
      </c>
      <c r="AL81" s="16" t="s">
        <v>649</v>
      </c>
      <c r="AM81" s="16" t="s">
        <v>654</v>
      </c>
      <c r="AN81" s="22">
        <v>40740</v>
      </c>
      <c r="AP81" s="16">
        <v>5</v>
      </c>
      <c r="AQ81" s="16">
        <v>5</v>
      </c>
      <c r="AR81" s="16">
        <v>5</v>
      </c>
      <c r="AS81" s="16" t="s">
        <v>673</v>
      </c>
      <c r="AU81" s="16" t="s">
        <v>657</v>
      </c>
      <c r="BT81" s="16">
        <v>10</v>
      </c>
      <c r="BU81" s="18">
        <v>40688</v>
      </c>
      <c r="BV81" s="16">
        <v>117.5</v>
      </c>
      <c r="BW81" s="16">
        <v>118</v>
      </c>
      <c r="BX81" s="16">
        <v>117.5</v>
      </c>
      <c r="BY81" s="16">
        <f t="shared" si="13"/>
        <v>117.66666666666667</v>
      </c>
      <c r="BZ81" s="16">
        <v>80.5</v>
      </c>
      <c r="CA81" s="16">
        <v>80.5</v>
      </c>
      <c r="CB81" s="16">
        <v>80.5</v>
      </c>
      <c r="CC81" s="16">
        <f t="shared" si="14"/>
        <v>80.5</v>
      </c>
      <c r="CD81" s="16" t="s">
        <v>649</v>
      </c>
      <c r="CE81" s="16">
        <v>81</v>
      </c>
      <c r="CF81" s="16">
        <v>81</v>
      </c>
      <c r="CG81" s="16">
        <v>81</v>
      </c>
      <c r="CH81" s="16">
        <f t="shared" si="15"/>
        <v>81</v>
      </c>
      <c r="CI81" s="16" t="s">
        <v>649</v>
      </c>
      <c r="CJ81" s="16">
        <v>18</v>
      </c>
      <c r="CK81" s="16" t="s">
        <v>649</v>
      </c>
      <c r="CL81" s="16" t="s">
        <v>657</v>
      </c>
      <c r="CM81" s="18"/>
      <c r="CO81" s="18">
        <v>40702</v>
      </c>
      <c r="CQ81" s="21"/>
      <c r="CS81" s="21"/>
      <c r="DD81" s="16">
        <v>20</v>
      </c>
      <c r="FF81" s="42" t="s">
        <v>675</v>
      </c>
      <c r="FG81" s="43">
        <v>52511</v>
      </c>
      <c r="FH81" s="44">
        <v>45735.001333333297</v>
      </c>
      <c r="FI81" s="45">
        <v>22.901853446836899</v>
      </c>
      <c r="FJ81" s="45">
        <v>614.73333333333301</v>
      </c>
      <c r="FK81" s="45">
        <v>0.469042473584593</v>
      </c>
      <c r="FL81" s="44">
        <v>72595.202000000005</v>
      </c>
      <c r="FM81" s="45">
        <v>36.352129193790702</v>
      </c>
      <c r="FN81" s="45">
        <v>615.76</v>
      </c>
      <c r="FO81" s="45">
        <v>0.41662964216371401</v>
      </c>
      <c r="FP81" s="44">
        <v>61987.084666666698</v>
      </c>
      <c r="FQ81" s="45">
        <v>31.040102487063901</v>
      </c>
      <c r="FR81" s="45">
        <v>602.39666666666699</v>
      </c>
      <c r="FS81" s="45">
        <v>0.42857712318066499</v>
      </c>
      <c r="FT81" s="44">
        <v>38539.808333333298</v>
      </c>
      <c r="FU81" s="45">
        <v>19.298852445334699</v>
      </c>
      <c r="FV81" s="45">
        <v>627.43666666666695</v>
      </c>
      <c r="FW81" s="46">
        <v>0.53358031751567003</v>
      </c>
    </row>
    <row r="82" spans="1:179" s="16" customFormat="1" ht="15">
      <c r="A82" s="16" t="s">
        <v>144</v>
      </c>
      <c r="B82" s="16" t="s">
        <v>792</v>
      </c>
      <c r="C82" s="16" t="s">
        <v>782</v>
      </c>
      <c r="D82" s="16" t="s">
        <v>783</v>
      </c>
      <c r="E82" s="16" t="s">
        <v>784</v>
      </c>
      <c r="F82" s="16" t="s">
        <v>621</v>
      </c>
      <c r="G82" s="16" t="s">
        <v>947</v>
      </c>
      <c r="L82" s="18">
        <v>40744</v>
      </c>
      <c r="M82" s="19">
        <v>201</v>
      </c>
      <c r="N82" s="16" t="s">
        <v>948</v>
      </c>
      <c r="O82" s="16" t="s">
        <v>949</v>
      </c>
      <c r="P82" s="16" t="s">
        <v>786</v>
      </c>
      <c r="Q82" s="16" t="s">
        <v>787</v>
      </c>
      <c r="R82" s="16" t="s">
        <v>951</v>
      </c>
      <c r="T82" s="20">
        <v>20</v>
      </c>
      <c r="U82" s="20">
        <v>7</v>
      </c>
      <c r="V82" s="16">
        <v>2011</v>
      </c>
      <c r="W82" s="16" t="s">
        <v>789</v>
      </c>
      <c r="X82" s="21">
        <v>4</v>
      </c>
      <c r="Y82" s="16" t="s">
        <v>788</v>
      </c>
      <c r="Z82" s="22">
        <v>40691</v>
      </c>
      <c r="AA82" s="16" t="str">
        <f t="shared" si="12"/>
        <v>148</v>
      </c>
      <c r="AB82" s="16">
        <v>5</v>
      </c>
      <c r="AC82" s="16">
        <v>2</v>
      </c>
      <c r="AD82" s="16">
        <v>2</v>
      </c>
      <c r="AE82" s="16" t="s">
        <v>291</v>
      </c>
      <c r="AF82" s="16" t="s">
        <v>834</v>
      </c>
      <c r="AG82" s="16" t="s">
        <v>483</v>
      </c>
      <c r="AH82" s="16" t="s">
        <v>483</v>
      </c>
      <c r="AJ82" s="16" t="s">
        <v>790</v>
      </c>
      <c r="AK82" s="16">
        <v>3</v>
      </c>
      <c r="AL82" s="16" t="s">
        <v>480</v>
      </c>
      <c r="AM82" s="16" t="s">
        <v>836</v>
      </c>
      <c r="AN82" s="22">
        <v>40701</v>
      </c>
      <c r="AP82" s="16">
        <v>5</v>
      </c>
      <c r="AQ82" s="16">
        <v>0</v>
      </c>
      <c r="AR82" s="16">
        <v>0</v>
      </c>
      <c r="AS82" s="16" t="s">
        <v>837</v>
      </c>
      <c r="AT82" s="16" t="s">
        <v>1709</v>
      </c>
      <c r="AU82" s="16" t="s">
        <v>747</v>
      </c>
      <c r="AV82" s="16" t="s">
        <v>838</v>
      </c>
      <c r="AW82" s="16" t="s">
        <v>790</v>
      </c>
      <c r="AX82" s="16">
        <v>3</v>
      </c>
      <c r="AY82" s="16" t="s">
        <v>747</v>
      </c>
      <c r="AZ82" s="16" t="s">
        <v>836</v>
      </c>
      <c r="BA82" s="22">
        <v>40747</v>
      </c>
      <c r="BC82" s="16">
        <v>5</v>
      </c>
      <c r="BD82" s="16">
        <v>5</v>
      </c>
      <c r="BE82" s="16">
        <v>5</v>
      </c>
      <c r="BF82" s="16" t="s">
        <v>291</v>
      </c>
      <c r="BH82" s="16" t="s">
        <v>480</v>
      </c>
      <c r="BT82" s="16">
        <v>7</v>
      </c>
      <c r="BU82" s="18">
        <v>40744</v>
      </c>
      <c r="BV82" s="16">
        <v>121.5</v>
      </c>
      <c r="BW82" s="16">
        <v>121.5</v>
      </c>
      <c r="BX82" s="16">
        <v>121</v>
      </c>
      <c r="BY82" s="16">
        <f t="shared" si="13"/>
        <v>121.33333333333333</v>
      </c>
      <c r="BZ82" s="16">
        <v>93</v>
      </c>
      <c r="CA82" s="16">
        <v>93</v>
      </c>
      <c r="CB82" s="16">
        <v>93</v>
      </c>
      <c r="CC82" s="16">
        <f t="shared" si="14"/>
        <v>93</v>
      </c>
      <c r="CD82" s="16" t="s">
        <v>791</v>
      </c>
      <c r="CE82" s="16">
        <v>94</v>
      </c>
      <c r="CF82" s="16">
        <v>94</v>
      </c>
      <c r="CG82" s="16">
        <v>94</v>
      </c>
      <c r="CH82" s="16">
        <f t="shared" si="15"/>
        <v>94</v>
      </c>
      <c r="CI82" s="16" t="s">
        <v>791</v>
      </c>
      <c r="CJ82" s="16">
        <v>17.5</v>
      </c>
      <c r="CK82" s="16" t="s">
        <v>791</v>
      </c>
      <c r="CL82" s="16" t="s">
        <v>618</v>
      </c>
      <c r="CM82" s="18"/>
      <c r="CO82" s="18"/>
      <c r="CQ82" s="21"/>
      <c r="CS82" s="21"/>
      <c r="FF82" s="42" t="s">
        <v>1886</v>
      </c>
      <c r="FG82" s="43">
        <v>72011</v>
      </c>
      <c r="FH82" s="44">
        <v>40758.742666666702</v>
      </c>
      <c r="FI82" s="45">
        <v>20.409986312802499</v>
      </c>
      <c r="FJ82" s="45">
        <v>664.78333333333296</v>
      </c>
      <c r="FK82" s="45">
        <v>0.48445971704976798</v>
      </c>
      <c r="FL82" s="44">
        <v>41776.4656666667</v>
      </c>
      <c r="FM82" s="45">
        <v>20.919612251710902</v>
      </c>
      <c r="FN82" s="45">
        <v>638.42999999999995</v>
      </c>
      <c r="FO82" s="45">
        <v>0.49595620944240199</v>
      </c>
      <c r="FP82" s="44">
        <v>39616.425333333304</v>
      </c>
      <c r="FQ82" s="45">
        <v>19.837969621098299</v>
      </c>
      <c r="FR82" s="45">
        <v>623.39333333333298</v>
      </c>
      <c r="FS82" s="45">
        <v>0.47025344369606498</v>
      </c>
      <c r="FT82" s="44">
        <v>40687.497666666699</v>
      </c>
      <c r="FU82" s="45">
        <v>20.374310298781499</v>
      </c>
      <c r="FV82" s="45">
        <v>624.03666666666697</v>
      </c>
      <c r="FW82" s="46">
        <v>0.49997356208582699</v>
      </c>
    </row>
    <row r="83" spans="1:179" s="16" customFormat="1" ht="15">
      <c r="A83" s="16" t="s">
        <v>144</v>
      </c>
      <c r="B83" s="16" t="s">
        <v>74</v>
      </c>
      <c r="C83" s="16" t="s">
        <v>277</v>
      </c>
      <c r="D83" s="16" t="s">
        <v>264</v>
      </c>
      <c r="E83" s="16" t="s">
        <v>1564</v>
      </c>
      <c r="F83" s="16" t="s">
        <v>238</v>
      </c>
      <c r="G83" s="16" t="s">
        <v>276</v>
      </c>
      <c r="L83" s="18">
        <v>40709</v>
      </c>
      <c r="M83" s="19">
        <v>166</v>
      </c>
      <c r="N83" s="16" t="s">
        <v>75</v>
      </c>
      <c r="O83" s="16" t="s">
        <v>269</v>
      </c>
      <c r="P83" s="16" t="s">
        <v>269</v>
      </c>
      <c r="Q83" s="16" t="s">
        <v>269</v>
      </c>
      <c r="R83" s="16" t="s">
        <v>270</v>
      </c>
      <c r="T83" s="20">
        <v>15</v>
      </c>
      <c r="U83" s="20">
        <v>6</v>
      </c>
      <c r="V83" s="16">
        <v>2011</v>
      </c>
      <c r="X83" s="21"/>
      <c r="BU83" s="18">
        <v>40709</v>
      </c>
      <c r="BV83" s="16">
        <v>117</v>
      </c>
      <c r="BW83" s="16">
        <v>117</v>
      </c>
      <c r="BX83" s="16">
        <v>117</v>
      </c>
      <c r="BY83" s="16">
        <f t="shared" si="13"/>
        <v>117</v>
      </c>
      <c r="BZ83" s="16">
        <v>82</v>
      </c>
      <c r="CA83" s="16">
        <v>82</v>
      </c>
      <c r="CB83" s="16">
        <v>82</v>
      </c>
      <c r="CC83" s="16">
        <f t="shared" si="14"/>
        <v>82</v>
      </c>
      <c r="CD83" s="16" t="s">
        <v>277</v>
      </c>
      <c r="CE83" s="16">
        <v>81</v>
      </c>
      <c r="CF83" s="16">
        <v>82</v>
      </c>
      <c r="CG83" s="16">
        <v>81</v>
      </c>
      <c r="CH83" s="16">
        <f t="shared" si="15"/>
        <v>81.333333333333329</v>
      </c>
      <c r="CI83" s="16" t="s">
        <v>277</v>
      </c>
      <c r="CJ83" s="16">
        <v>20</v>
      </c>
      <c r="CK83" s="16" t="s">
        <v>277</v>
      </c>
      <c r="CL83" s="16" t="s">
        <v>276</v>
      </c>
      <c r="CM83" s="18"/>
      <c r="CO83" s="18">
        <v>40732</v>
      </c>
      <c r="CQ83" s="21"/>
      <c r="CS83" s="21"/>
      <c r="DD83" s="16">
        <f>23.5-4.5</f>
        <v>19</v>
      </c>
      <c r="FF83" s="42" t="s">
        <v>1887</v>
      </c>
      <c r="FG83" s="43">
        <v>61511</v>
      </c>
      <c r="FH83" s="44">
        <v>43600.821333333297</v>
      </c>
      <c r="FI83" s="45">
        <v>21.8331604072776</v>
      </c>
      <c r="FJ83" s="45">
        <v>595.80333333333294</v>
      </c>
      <c r="FK83" s="45">
        <v>0.46963394571261602</v>
      </c>
      <c r="FL83" s="44">
        <v>116565.451</v>
      </c>
      <c r="FM83" s="45">
        <v>58.370280921382097</v>
      </c>
      <c r="FN83" s="45">
        <v>617.07000000000005</v>
      </c>
      <c r="FO83" s="45">
        <v>0.33476783487737499</v>
      </c>
      <c r="FP83" s="44">
        <v>90739.517333333293</v>
      </c>
      <c r="FQ83" s="45">
        <v>45.437915539976601</v>
      </c>
      <c r="FR83" s="45">
        <v>593.37333333333299</v>
      </c>
      <c r="FS83" s="45">
        <v>0.36077957624631501</v>
      </c>
      <c r="FT83" s="44">
        <v>54769.5926666667</v>
      </c>
      <c r="FU83" s="45">
        <v>27.425935236187598</v>
      </c>
      <c r="FV83" s="45">
        <v>592.03333333333296</v>
      </c>
      <c r="FW83" s="46">
        <v>0.44515579512171999</v>
      </c>
    </row>
    <row r="84" spans="1:179" s="16" customFormat="1" ht="15">
      <c r="A84" s="16" t="s">
        <v>144</v>
      </c>
      <c r="B84" s="17" t="s">
        <v>76</v>
      </c>
      <c r="C84" s="16" t="s">
        <v>277</v>
      </c>
      <c r="D84" s="16" t="s">
        <v>264</v>
      </c>
      <c r="E84" s="16" t="s">
        <v>77</v>
      </c>
      <c r="F84" s="16" t="s">
        <v>238</v>
      </c>
      <c r="G84" s="16" t="s">
        <v>276</v>
      </c>
      <c r="L84" s="18">
        <v>40696</v>
      </c>
      <c r="M84" s="19">
        <v>153</v>
      </c>
      <c r="N84" s="16" t="s">
        <v>75</v>
      </c>
      <c r="O84" s="16" t="s">
        <v>269</v>
      </c>
      <c r="P84" s="16" t="s">
        <v>269</v>
      </c>
      <c r="Q84" s="16" t="s">
        <v>271</v>
      </c>
      <c r="R84" s="16" t="s">
        <v>270</v>
      </c>
      <c r="T84" s="20">
        <v>2</v>
      </c>
      <c r="U84" s="20">
        <v>6</v>
      </c>
      <c r="V84" s="16">
        <v>2011</v>
      </c>
      <c r="W84" s="16" t="s">
        <v>79</v>
      </c>
      <c r="X84" s="21" t="s">
        <v>78</v>
      </c>
      <c r="Y84" s="16" t="s">
        <v>273</v>
      </c>
      <c r="Z84" s="22">
        <v>40732</v>
      </c>
      <c r="AA84" s="16" t="str">
        <f>TEXT(DATEVALUE(TEXT(Z84,"m/d/yyyy"))-DATEVALUE("1/1/2011")+1,"000")</f>
        <v>189</v>
      </c>
      <c r="AB84" s="21">
        <v>3</v>
      </c>
      <c r="AC84" s="16">
        <v>3</v>
      </c>
      <c r="AD84" s="21">
        <v>3</v>
      </c>
      <c r="AE84" s="16" t="s">
        <v>275</v>
      </c>
      <c r="AG84" s="16" t="s">
        <v>277</v>
      </c>
      <c r="AH84" s="16" t="s">
        <v>277</v>
      </c>
      <c r="AJ84" s="16" t="s">
        <v>80</v>
      </c>
      <c r="AK84" s="16">
        <v>23</v>
      </c>
      <c r="AL84" s="16" t="s">
        <v>276</v>
      </c>
      <c r="AM84" s="16" t="s">
        <v>326</v>
      </c>
      <c r="AN84" s="22">
        <v>40740</v>
      </c>
      <c r="AP84" s="16">
        <v>5</v>
      </c>
      <c r="AQ84" s="16">
        <v>5</v>
      </c>
      <c r="AR84" s="16">
        <v>1</v>
      </c>
      <c r="AS84" s="16" t="s">
        <v>324</v>
      </c>
      <c r="AT84" s="16" t="s">
        <v>81</v>
      </c>
      <c r="AU84" s="16" t="s">
        <v>276</v>
      </c>
      <c r="BT84" s="16">
        <v>4</v>
      </c>
      <c r="BU84" s="18">
        <v>40696</v>
      </c>
      <c r="BV84" s="16">
        <v>120</v>
      </c>
      <c r="BW84" s="16">
        <v>120</v>
      </c>
      <c r="BX84" s="16">
        <v>120</v>
      </c>
      <c r="BY84" s="16">
        <f t="shared" si="13"/>
        <v>120</v>
      </c>
      <c r="BZ84" s="16">
        <v>81</v>
      </c>
      <c r="CA84" s="16">
        <v>81</v>
      </c>
      <c r="CB84" s="16">
        <v>81</v>
      </c>
      <c r="CC84" s="16">
        <f t="shared" si="14"/>
        <v>81</v>
      </c>
      <c r="CD84" s="16" t="s">
        <v>277</v>
      </c>
      <c r="CE84" s="16">
        <v>81</v>
      </c>
      <c r="CF84" s="16">
        <v>81</v>
      </c>
      <c r="CG84" s="16">
        <v>81</v>
      </c>
      <c r="CH84" s="16">
        <f t="shared" si="15"/>
        <v>81</v>
      </c>
      <c r="CI84" s="16" t="s">
        <v>277</v>
      </c>
      <c r="CJ84" s="16">
        <v>24.5</v>
      </c>
      <c r="CK84" s="16" t="s">
        <v>277</v>
      </c>
      <c r="CL84" s="16" t="s">
        <v>276</v>
      </c>
      <c r="CM84" s="18"/>
      <c r="CO84" s="18">
        <v>40709</v>
      </c>
      <c r="CQ84" s="21"/>
      <c r="CS84" s="21"/>
      <c r="DD84" s="16">
        <v>21.5</v>
      </c>
      <c r="DF84" s="22">
        <v>40732</v>
      </c>
      <c r="DG84" s="16">
        <v>120</v>
      </c>
      <c r="DH84" s="16">
        <v>120</v>
      </c>
      <c r="DI84" s="16">
        <v>120</v>
      </c>
      <c r="DJ84" s="16">
        <v>120</v>
      </c>
      <c r="DK84" s="16">
        <v>80</v>
      </c>
      <c r="DL84" s="16">
        <v>80</v>
      </c>
      <c r="DM84" s="16">
        <v>80</v>
      </c>
      <c r="DN84" s="16">
        <v>80</v>
      </c>
      <c r="DO84" s="16" t="s">
        <v>97</v>
      </c>
      <c r="DP84" s="16">
        <v>81</v>
      </c>
      <c r="DQ84" s="16">
        <v>81</v>
      </c>
      <c r="DR84" s="16">
        <v>81</v>
      </c>
      <c r="DS84" s="16">
        <v>81</v>
      </c>
      <c r="DT84" s="16" t="s">
        <v>277</v>
      </c>
      <c r="DU84" s="16">
        <f>27-4.5</f>
        <v>22.5</v>
      </c>
      <c r="FF84" s="42" t="s">
        <v>1888</v>
      </c>
      <c r="FG84" s="43">
        <v>60211</v>
      </c>
      <c r="FH84" s="44">
        <v>42477.2</v>
      </c>
      <c r="FI84" s="45">
        <v>21.270505758637999</v>
      </c>
      <c r="FJ84" s="45">
        <v>670.71333333333303</v>
      </c>
      <c r="FK84" s="45">
        <v>0.46736737694626002</v>
      </c>
      <c r="FL84" s="44">
        <v>59852.834333333303</v>
      </c>
      <c r="FM84" s="45">
        <v>29.971374228008699</v>
      </c>
      <c r="FN84" s="45">
        <v>619.05999999999995</v>
      </c>
      <c r="FO84" s="45">
        <v>0.46268887647919599</v>
      </c>
      <c r="FP84" s="44">
        <v>51916.579666666701</v>
      </c>
      <c r="FQ84" s="45">
        <v>25.9972857619763</v>
      </c>
      <c r="FR84" s="45">
        <v>613.72333333333302</v>
      </c>
      <c r="FS84" s="45">
        <v>0.49819128793223799</v>
      </c>
      <c r="FT84" s="44">
        <v>44077.016666666699</v>
      </c>
      <c r="FU84" s="45">
        <v>22.0716157569688</v>
      </c>
      <c r="FV84" s="45">
        <v>638.44000000000005</v>
      </c>
      <c r="FW84" s="46">
        <v>0.53056927960365896</v>
      </c>
    </row>
    <row r="85" spans="1:179" s="16" customFormat="1" ht="15">
      <c r="A85" s="16" t="s">
        <v>144</v>
      </c>
      <c r="B85" s="17" t="s">
        <v>999</v>
      </c>
      <c r="C85" s="16" t="s">
        <v>649</v>
      </c>
      <c r="D85" s="16" t="s">
        <v>660</v>
      </c>
      <c r="E85" s="16" t="s">
        <v>1116</v>
      </c>
      <c r="F85" s="16" t="s">
        <v>998</v>
      </c>
      <c r="G85" s="16" t="s">
        <v>657</v>
      </c>
      <c r="K85" s="16" t="s">
        <v>1149</v>
      </c>
      <c r="L85" s="18">
        <v>40680</v>
      </c>
      <c r="M85" s="19">
        <v>137</v>
      </c>
      <c r="N85" s="16" t="s">
        <v>1042</v>
      </c>
      <c r="O85" s="16" t="s">
        <v>653</v>
      </c>
      <c r="P85" s="16" t="s">
        <v>653</v>
      </c>
      <c r="Q85" s="16" t="s">
        <v>652</v>
      </c>
      <c r="R85" s="16" t="s">
        <v>699</v>
      </c>
      <c r="T85" s="20">
        <v>17</v>
      </c>
      <c r="U85" s="20">
        <v>5</v>
      </c>
      <c r="V85" s="16">
        <v>2011</v>
      </c>
      <c r="W85" s="16" t="s">
        <v>996</v>
      </c>
      <c r="X85" s="21">
        <v>56</v>
      </c>
      <c r="Y85" s="16" t="s">
        <v>375</v>
      </c>
      <c r="Z85" s="22">
        <v>40698</v>
      </c>
      <c r="AA85" s="16" t="str">
        <f>TEXT(DATEVALUE(TEXT(Z85,"m/d/yyyy"))-DATEVALUE("1/1/2011")+1,"000")</f>
        <v>155</v>
      </c>
      <c r="AB85" s="16">
        <v>5</v>
      </c>
      <c r="AC85" s="16">
        <v>5</v>
      </c>
      <c r="AD85" s="16">
        <v>4</v>
      </c>
      <c r="AE85" s="16" t="s">
        <v>673</v>
      </c>
      <c r="AG85" s="16" t="s">
        <v>649</v>
      </c>
      <c r="AH85" s="16" t="s">
        <v>649</v>
      </c>
      <c r="AI85" s="16" t="s">
        <v>674</v>
      </c>
      <c r="AJ85" s="16" t="s">
        <v>996</v>
      </c>
      <c r="AK85" s="16">
        <v>51</v>
      </c>
      <c r="AL85" s="16" t="s">
        <v>657</v>
      </c>
      <c r="AM85" s="16" t="s">
        <v>654</v>
      </c>
      <c r="AN85" s="22">
        <v>41120</v>
      </c>
      <c r="AP85" s="16">
        <v>4</v>
      </c>
      <c r="AQ85" s="16">
        <v>4</v>
      </c>
      <c r="AR85" s="16">
        <v>3</v>
      </c>
      <c r="AS85" s="16" t="s">
        <v>673</v>
      </c>
      <c r="AT85" s="16" t="s">
        <v>1147</v>
      </c>
      <c r="AU85" s="16" t="s">
        <v>657</v>
      </c>
      <c r="BT85" s="16">
        <v>7</v>
      </c>
      <c r="BU85" s="18">
        <v>40680</v>
      </c>
      <c r="BV85" s="16">
        <v>116.5</v>
      </c>
      <c r="BW85" s="16">
        <v>116.5</v>
      </c>
      <c r="BX85" s="16">
        <v>117</v>
      </c>
      <c r="BY85" s="16">
        <f t="shared" si="13"/>
        <v>116.66666666666667</v>
      </c>
      <c r="BZ85" s="16">
        <v>91</v>
      </c>
      <c r="CA85" s="16">
        <v>91</v>
      </c>
      <c r="CB85" s="16">
        <v>91</v>
      </c>
      <c r="CC85" s="16">
        <f t="shared" si="14"/>
        <v>91</v>
      </c>
      <c r="CD85" s="16" t="s">
        <v>649</v>
      </c>
      <c r="CE85" s="16">
        <v>89</v>
      </c>
      <c r="CF85" s="16">
        <v>89</v>
      </c>
      <c r="CG85" s="16">
        <v>90</v>
      </c>
      <c r="CH85" s="16">
        <f t="shared" si="15"/>
        <v>89.333333333333329</v>
      </c>
      <c r="CI85" s="16" t="s">
        <v>649</v>
      </c>
      <c r="CJ85" s="16">
        <v>15.25</v>
      </c>
      <c r="CK85" s="16" t="s">
        <v>649</v>
      </c>
      <c r="CL85" s="16" t="s">
        <v>657</v>
      </c>
      <c r="CM85" s="18">
        <v>40715</v>
      </c>
      <c r="CO85" s="18"/>
      <c r="CQ85" s="21"/>
      <c r="CS85" s="21"/>
      <c r="DD85" s="16">
        <v>16</v>
      </c>
      <c r="FF85" s="42" t="s">
        <v>999</v>
      </c>
      <c r="FG85" s="43">
        <v>51711</v>
      </c>
      <c r="FH85" s="44">
        <v>20985.582666666702</v>
      </c>
      <c r="FI85" s="45">
        <v>10.5085541645802</v>
      </c>
      <c r="FJ85" s="45">
        <v>665.77666666666698</v>
      </c>
      <c r="FK85" s="45">
        <v>0.54880797004273596</v>
      </c>
      <c r="FL85" s="44">
        <v>46148.624333333297</v>
      </c>
      <c r="FM85" s="45">
        <v>23.1089756301118</v>
      </c>
      <c r="FN85" s="45">
        <v>627.81666666666695</v>
      </c>
      <c r="FO85" s="45">
        <v>0.48595079043635803</v>
      </c>
      <c r="FP85" s="44">
        <v>34584.2366666667</v>
      </c>
      <c r="FQ85" s="45">
        <v>17.318095476548201</v>
      </c>
      <c r="FR85" s="45">
        <v>658.42</v>
      </c>
      <c r="FS85" s="45">
        <v>0.44680528853697998</v>
      </c>
      <c r="FT85" s="44">
        <v>38060.988333333298</v>
      </c>
      <c r="FU85" s="45">
        <v>19.059082790852901</v>
      </c>
      <c r="FV85" s="45">
        <v>656.12666666666701</v>
      </c>
      <c r="FW85" s="46">
        <v>0.50933978906769894</v>
      </c>
    </row>
    <row r="86" spans="1:179" s="16" customFormat="1" ht="15">
      <c r="A86" s="16" t="s">
        <v>144</v>
      </c>
      <c r="B86" s="17" t="s">
        <v>219</v>
      </c>
      <c r="C86" s="16" t="s">
        <v>649</v>
      </c>
      <c r="D86" s="16" t="s">
        <v>650</v>
      </c>
      <c r="E86" s="16" t="s">
        <v>221</v>
      </c>
      <c r="F86" s="16" t="s">
        <v>1094</v>
      </c>
      <c r="G86" s="16" t="s">
        <v>657</v>
      </c>
      <c r="K86" s="16" t="s">
        <v>220</v>
      </c>
      <c r="L86" s="18">
        <v>40687</v>
      </c>
      <c r="M86" s="19">
        <v>144</v>
      </c>
      <c r="N86" s="16" t="s">
        <v>698</v>
      </c>
      <c r="O86" s="16" t="s">
        <v>653</v>
      </c>
      <c r="P86" s="16" t="s">
        <v>653</v>
      </c>
      <c r="Q86" s="16" t="s">
        <v>670</v>
      </c>
      <c r="R86" s="16" t="s">
        <v>670</v>
      </c>
      <c r="T86" s="23">
        <v>24</v>
      </c>
      <c r="U86" s="23">
        <v>5</v>
      </c>
      <c r="V86" s="16">
        <v>2011</v>
      </c>
      <c r="X86" s="21"/>
      <c r="BU86" s="18">
        <v>40687</v>
      </c>
      <c r="BV86" s="16">
        <v>116</v>
      </c>
      <c r="BW86" s="16">
        <v>116.5</v>
      </c>
      <c r="BX86" s="16">
        <v>116.5</v>
      </c>
      <c r="BY86" s="16">
        <f t="shared" si="13"/>
        <v>116.33333333333333</v>
      </c>
      <c r="BZ86" s="16">
        <v>78</v>
      </c>
      <c r="CA86" s="16">
        <v>78</v>
      </c>
      <c r="CB86" s="16">
        <v>78</v>
      </c>
      <c r="CC86" s="16">
        <f t="shared" si="14"/>
        <v>78</v>
      </c>
      <c r="CD86" s="16" t="s">
        <v>649</v>
      </c>
      <c r="CE86" s="16">
        <v>80</v>
      </c>
      <c r="CF86" s="16">
        <v>80</v>
      </c>
      <c r="CG86" s="16">
        <v>80</v>
      </c>
      <c r="CH86" s="16">
        <f t="shared" si="15"/>
        <v>80</v>
      </c>
      <c r="CI86" s="16" t="s">
        <v>649</v>
      </c>
      <c r="CJ86" s="16">
        <f>23-4.25</f>
        <v>18.75</v>
      </c>
      <c r="CK86" s="16" t="s">
        <v>649</v>
      </c>
      <c r="CL86" s="16" t="s">
        <v>657</v>
      </c>
      <c r="CM86" s="18"/>
      <c r="CO86" s="18">
        <v>40750</v>
      </c>
      <c r="CP86" s="16">
        <v>116</v>
      </c>
      <c r="CQ86" s="21">
        <v>116</v>
      </c>
      <c r="CR86" s="21">
        <v>115.5</v>
      </c>
      <c r="CS86" s="21">
        <f>(CP86+CQ86+CR86)/3</f>
        <v>115.83333333333333</v>
      </c>
      <c r="CT86" s="21">
        <v>81</v>
      </c>
      <c r="CU86" s="21">
        <v>81</v>
      </c>
      <c r="CV86" s="21">
        <v>81</v>
      </c>
      <c r="CW86" s="21">
        <v>81</v>
      </c>
      <c r="CX86" s="16" t="s">
        <v>649</v>
      </c>
      <c r="CY86" s="16">
        <v>80</v>
      </c>
      <c r="CZ86" s="16">
        <v>80</v>
      </c>
      <c r="DA86" s="16">
        <v>80</v>
      </c>
      <c r="DB86" s="16">
        <v>80</v>
      </c>
      <c r="DC86" s="16" t="s">
        <v>649</v>
      </c>
      <c r="DD86" s="16">
        <v>18</v>
      </c>
      <c r="EB86" s="22"/>
      <c r="EG86" s="24"/>
      <c r="EI86" s="24"/>
      <c r="EJ86" s="24"/>
      <c r="EK86" s="24"/>
      <c r="FF86" s="42" t="s">
        <v>219</v>
      </c>
      <c r="FG86" s="43">
        <v>52411</v>
      </c>
      <c r="FH86" s="44">
        <v>31190.941999999999</v>
      </c>
      <c r="FI86" s="45">
        <v>15.618899349023501</v>
      </c>
      <c r="FJ86" s="45">
        <v>643.12666666666701</v>
      </c>
      <c r="FK86" s="45">
        <v>0.532241116494099</v>
      </c>
      <c r="FL86" s="44">
        <v>62775.829333333299</v>
      </c>
      <c r="FM86" s="45">
        <v>31.435067267568002</v>
      </c>
      <c r="FN86" s="45">
        <v>632.4</v>
      </c>
      <c r="FO86" s="45">
        <v>0.44811587681820397</v>
      </c>
      <c r="FP86" s="44">
        <v>39651.21</v>
      </c>
      <c r="FQ86" s="45">
        <v>19.855388082123199</v>
      </c>
      <c r="FR86" s="45">
        <v>574.75</v>
      </c>
      <c r="FS86" s="45">
        <v>0.45186570751310501</v>
      </c>
      <c r="FT86" s="44">
        <v>45526.625333333301</v>
      </c>
      <c r="FU86" s="45">
        <v>22.797508930061799</v>
      </c>
      <c r="FV86" s="45">
        <v>634.12666666666701</v>
      </c>
      <c r="FW86" s="46">
        <v>0.50387496285373901</v>
      </c>
    </row>
    <row r="87" spans="1:179" s="16" customFormat="1" ht="15">
      <c r="A87" s="16" t="s">
        <v>144</v>
      </c>
      <c r="B87" s="16" t="s">
        <v>874</v>
      </c>
      <c r="C87" s="16" t="s">
        <v>782</v>
      </c>
      <c r="D87" s="16" t="s">
        <v>783</v>
      </c>
      <c r="E87" s="16" t="s">
        <v>1116</v>
      </c>
      <c r="F87" s="16" t="s">
        <v>870</v>
      </c>
      <c r="G87" s="16" t="s">
        <v>875</v>
      </c>
      <c r="L87" s="18">
        <v>40715</v>
      </c>
      <c r="M87" s="19">
        <v>171</v>
      </c>
      <c r="N87" s="16" t="s">
        <v>876</v>
      </c>
      <c r="O87" s="16" t="s">
        <v>949</v>
      </c>
      <c r="P87" s="16" t="s">
        <v>949</v>
      </c>
      <c r="Q87" s="16" t="s">
        <v>1026</v>
      </c>
      <c r="R87" s="16" t="s">
        <v>1026</v>
      </c>
      <c r="T87" s="20">
        <v>21</v>
      </c>
      <c r="U87" s="20">
        <v>6</v>
      </c>
      <c r="V87" s="16">
        <v>2011</v>
      </c>
      <c r="W87" s="16" t="s">
        <v>878</v>
      </c>
      <c r="X87" s="21" t="s">
        <v>877</v>
      </c>
      <c r="Y87" s="16" t="s">
        <v>788</v>
      </c>
      <c r="Z87" s="22">
        <v>40691</v>
      </c>
      <c r="AA87" s="16" t="str">
        <f t="shared" ref="AA87:AA93" si="16">TEXT(DATEVALUE(TEXT(Z87,"m/d/yyyy"))-DATEVALUE("1/1/2011")+1,"000")</f>
        <v>148</v>
      </c>
      <c r="AB87" s="16">
        <v>5</v>
      </c>
      <c r="AC87" s="16">
        <v>0</v>
      </c>
      <c r="AD87" s="16">
        <v>0</v>
      </c>
      <c r="AE87" s="16" t="s">
        <v>781</v>
      </c>
      <c r="AG87" s="16" t="s">
        <v>618</v>
      </c>
      <c r="AH87" s="16" t="s">
        <v>879</v>
      </c>
      <c r="AI87" s="16" t="s">
        <v>880</v>
      </c>
      <c r="AJ87" s="16" t="s">
        <v>882</v>
      </c>
      <c r="AK87" s="16" t="s">
        <v>877</v>
      </c>
      <c r="AL87" s="16" t="s">
        <v>881</v>
      </c>
      <c r="AM87" s="16" t="s">
        <v>456</v>
      </c>
      <c r="AN87" s="22">
        <v>40741</v>
      </c>
      <c r="AP87" s="16">
        <v>3</v>
      </c>
      <c r="AQ87" s="16">
        <v>3</v>
      </c>
      <c r="AR87" s="16">
        <v>3</v>
      </c>
      <c r="AS87" s="16" t="s">
        <v>609</v>
      </c>
      <c r="AU87" s="16" t="s">
        <v>618</v>
      </c>
      <c r="BT87" s="16">
        <v>3</v>
      </c>
      <c r="BU87" s="18">
        <v>40715</v>
      </c>
      <c r="BV87" s="16">
        <v>119.5</v>
      </c>
      <c r="BW87" s="16">
        <v>119.5</v>
      </c>
      <c r="BX87" s="16">
        <v>119.5</v>
      </c>
      <c r="BY87" s="16">
        <f t="shared" si="13"/>
        <v>119.5</v>
      </c>
      <c r="BZ87" s="16">
        <v>95</v>
      </c>
      <c r="CA87" s="16">
        <v>95</v>
      </c>
      <c r="CB87" s="16">
        <v>95</v>
      </c>
      <c r="CC87" s="16">
        <f t="shared" si="14"/>
        <v>95</v>
      </c>
      <c r="CD87" s="16" t="s">
        <v>782</v>
      </c>
      <c r="CE87" s="16">
        <v>94</v>
      </c>
      <c r="CF87" s="16">
        <v>94</v>
      </c>
      <c r="CG87" s="16">
        <v>94</v>
      </c>
      <c r="CH87" s="16">
        <f t="shared" si="15"/>
        <v>94</v>
      </c>
      <c r="CI87" s="16" t="s">
        <v>782</v>
      </c>
      <c r="CJ87" s="16">
        <v>17.5</v>
      </c>
      <c r="CK87" s="16" t="s">
        <v>782</v>
      </c>
      <c r="CL87" s="16" t="s">
        <v>618</v>
      </c>
      <c r="CM87" s="18"/>
      <c r="CO87" s="18"/>
      <c r="CQ87" s="21"/>
      <c r="CS87" s="21"/>
      <c r="FF87" s="42" t="s">
        <v>1889</v>
      </c>
      <c r="FG87" s="43">
        <v>62111</v>
      </c>
      <c r="FH87" s="44">
        <v>30315.898666666701</v>
      </c>
      <c r="FI87" s="45">
        <v>15.180720413954299</v>
      </c>
      <c r="FJ87" s="45">
        <v>621.41333333333296</v>
      </c>
      <c r="FK87" s="45">
        <v>0.50621416887660697</v>
      </c>
      <c r="FL87" s="44">
        <v>44482.946666666699</v>
      </c>
      <c r="FM87" s="45">
        <v>22.274885661826101</v>
      </c>
      <c r="FN87" s="45">
        <v>638.42999999999995</v>
      </c>
      <c r="FO87" s="45">
        <v>0.51190568109432699</v>
      </c>
      <c r="FP87" s="44">
        <v>51997.167666666697</v>
      </c>
      <c r="FQ87" s="45">
        <v>26.037640293774</v>
      </c>
      <c r="FR87" s="45">
        <v>609.10666666666702</v>
      </c>
      <c r="FS87" s="45">
        <v>0.416063016657091</v>
      </c>
      <c r="FT87" s="44">
        <v>49062.079333333299</v>
      </c>
      <c r="FU87" s="45">
        <v>24.567891503922599</v>
      </c>
      <c r="FV87" s="45">
        <v>630.04</v>
      </c>
      <c r="FW87" s="46">
        <v>0.45043386504874899</v>
      </c>
    </row>
    <row r="88" spans="1:179" s="16" customFormat="1" ht="15">
      <c r="A88" s="16" t="s">
        <v>1116</v>
      </c>
      <c r="B88" s="16" t="s">
        <v>222</v>
      </c>
      <c r="C88" s="16" t="s">
        <v>649</v>
      </c>
      <c r="D88" s="16" t="s">
        <v>650</v>
      </c>
      <c r="E88" s="16" t="s">
        <v>224</v>
      </c>
      <c r="F88" s="16" t="s">
        <v>1094</v>
      </c>
      <c r="G88" s="16" t="s">
        <v>691</v>
      </c>
      <c r="H88" s="22">
        <v>40705</v>
      </c>
      <c r="J88" s="16">
        <v>500</v>
      </c>
      <c r="K88" s="16" t="s">
        <v>223</v>
      </c>
      <c r="L88" s="18">
        <v>40687</v>
      </c>
      <c r="M88" s="19">
        <v>144</v>
      </c>
      <c r="N88" s="16" t="s">
        <v>692</v>
      </c>
      <c r="O88" s="16" t="s">
        <v>653</v>
      </c>
      <c r="P88" s="16" t="s">
        <v>653</v>
      </c>
      <c r="Q88" s="16" t="s">
        <v>852</v>
      </c>
      <c r="R88" s="16" t="s">
        <v>653</v>
      </c>
      <c r="T88" s="23">
        <v>24</v>
      </c>
      <c r="U88" s="23">
        <v>5</v>
      </c>
      <c r="V88" s="16">
        <v>2011</v>
      </c>
      <c r="W88" s="16" t="s">
        <v>908</v>
      </c>
      <c r="X88" s="21">
        <v>49</v>
      </c>
      <c r="Y88" s="16" t="s">
        <v>654</v>
      </c>
      <c r="Z88" s="22">
        <v>40729</v>
      </c>
      <c r="AA88" s="16" t="str">
        <f t="shared" si="16"/>
        <v>186</v>
      </c>
      <c r="AB88" s="16">
        <v>3</v>
      </c>
      <c r="AC88" s="16">
        <v>0</v>
      </c>
      <c r="AD88" s="16">
        <v>0</v>
      </c>
      <c r="AE88" s="16" t="s">
        <v>1087</v>
      </c>
      <c r="AF88" s="16" t="s">
        <v>225</v>
      </c>
      <c r="AG88" s="16" t="s">
        <v>657</v>
      </c>
      <c r="AH88" s="16" t="s">
        <v>657</v>
      </c>
      <c r="BT88" s="16">
        <v>0</v>
      </c>
      <c r="BU88" s="18">
        <v>40687</v>
      </c>
      <c r="BV88" s="16">
        <v>119</v>
      </c>
      <c r="BW88" s="16">
        <v>119</v>
      </c>
      <c r="BX88" s="16">
        <v>119</v>
      </c>
      <c r="BY88" s="16">
        <f t="shared" si="13"/>
        <v>119</v>
      </c>
      <c r="BZ88" s="16">
        <v>83.5</v>
      </c>
      <c r="CA88" s="16">
        <v>83.5</v>
      </c>
      <c r="CB88" s="16">
        <v>83</v>
      </c>
      <c r="CC88" s="16">
        <f t="shared" si="14"/>
        <v>83.333333333333329</v>
      </c>
      <c r="CD88" s="16" t="s">
        <v>649</v>
      </c>
      <c r="CE88" s="16">
        <v>83</v>
      </c>
      <c r="CF88" s="16">
        <v>83</v>
      </c>
      <c r="CG88" s="16">
        <v>83</v>
      </c>
      <c r="CH88" s="16">
        <f t="shared" si="15"/>
        <v>83</v>
      </c>
      <c r="CI88" s="16" t="s">
        <v>649</v>
      </c>
      <c r="CJ88" s="16">
        <v>16.5</v>
      </c>
      <c r="CK88" s="16" t="s">
        <v>649</v>
      </c>
      <c r="CL88" s="16" t="s">
        <v>657</v>
      </c>
      <c r="CM88" s="18"/>
      <c r="CO88" s="18">
        <v>40705</v>
      </c>
      <c r="CQ88" s="21"/>
      <c r="CS88" s="21"/>
      <c r="CX88" s="16" t="s">
        <v>657</v>
      </c>
      <c r="DD88" s="16">
        <v>19.5</v>
      </c>
      <c r="DF88" s="22">
        <v>40750</v>
      </c>
      <c r="DG88" s="16">
        <v>120</v>
      </c>
      <c r="DH88" s="16">
        <v>120</v>
      </c>
      <c r="DI88" s="16">
        <v>120</v>
      </c>
      <c r="DJ88" s="16">
        <v>120</v>
      </c>
      <c r="DN88" s="16">
        <v>0</v>
      </c>
      <c r="DO88" s="16" t="s">
        <v>657</v>
      </c>
      <c r="DS88" s="16">
        <v>0</v>
      </c>
      <c r="DT88" s="16" t="s">
        <v>657</v>
      </c>
      <c r="DU88" s="16">
        <f>18.75-3.5</f>
        <v>15.25</v>
      </c>
      <c r="EB88" s="22">
        <v>40705</v>
      </c>
      <c r="EG88" s="24">
        <v>0.18807870370370372</v>
      </c>
      <c r="EH88" s="26"/>
      <c r="EI88" s="24">
        <v>0.19877314814814814</v>
      </c>
      <c r="EJ88" s="24">
        <v>0.20216435185185186</v>
      </c>
      <c r="EK88" s="24">
        <v>0.23597222222222222</v>
      </c>
      <c r="FF88" s="42" t="s">
        <v>222</v>
      </c>
      <c r="FG88" s="43">
        <v>52411</v>
      </c>
      <c r="FH88" s="44">
        <v>21831.5863333333</v>
      </c>
      <c r="FI88" s="45">
        <v>10.9321914538474</v>
      </c>
      <c r="FJ88" s="45">
        <v>658.77333333333297</v>
      </c>
      <c r="FK88" s="45">
        <v>0.54758949009204905</v>
      </c>
      <c r="FL88" s="44">
        <v>71366.974333333303</v>
      </c>
      <c r="FM88" s="45">
        <v>35.737092805875498</v>
      </c>
      <c r="FN88" s="45">
        <v>617.77666666666698</v>
      </c>
      <c r="FO88" s="45">
        <v>0.42342734329555498</v>
      </c>
      <c r="FP88" s="44">
        <v>47303.896000000001</v>
      </c>
      <c r="FQ88" s="45">
        <v>23.687479218828202</v>
      </c>
      <c r="FR88" s="45">
        <v>622.04999999999995</v>
      </c>
      <c r="FS88" s="45">
        <v>0.50329025768483504</v>
      </c>
      <c r="FT88" s="44">
        <v>45853.158000000003</v>
      </c>
      <c r="FU88" s="45">
        <v>22.961020530796201</v>
      </c>
      <c r="FV88" s="45">
        <v>643.35666666666702</v>
      </c>
      <c r="FW88" s="46">
        <v>0.48126573281588098</v>
      </c>
    </row>
    <row r="89" spans="1:179" s="16" customFormat="1" ht="15">
      <c r="A89" s="16" t="s">
        <v>144</v>
      </c>
      <c r="B89" s="23" t="s">
        <v>1208</v>
      </c>
      <c r="C89" s="16" t="s">
        <v>649</v>
      </c>
      <c r="D89" s="16" t="s">
        <v>650</v>
      </c>
      <c r="E89" s="16" t="s">
        <v>1028</v>
      </c>
      <c r="F89" s="16" t="s">
        <v>1345</v>
      </c>
      <c r="G89" s="16" t="s">
        <v>657</v>
      </c>
      <c r="L89" s="18">
        <v>40677</v>
      </c>
      <c r="M89" s="19">
        <v>134</v>
      </c>
      <c r="N89" s="16" t="s">
        <v>1042</v>
      </c>
      <c r="O89" s="16" t="s">
        <v>1611</v>
      </c>
      <c r="P89" s="16" t="s">
        <v>1611</v>
      </c>
      <c r="Q89" s="16" t="s">
        <v>685</v>
      </c>
      <c r="R89" s="16" t="s">
        <v>665</v>
      </c>
      <c r="T89" s="20">
        <v>14</v>
      </c>
      <c r="U89" s="20">
        <v>5</v>
      </c>
      <c r="V89" s="16">
        <v>2011</v>
      </c>
      <c r="W89" s="16" t="s">
        <v>1210</v>
      </c>
      <c r="X89" s="21" t="s">
        <v>1209</v>
      </c>
      <c r="Y89" s="16" t="s">
        <v>654</v>
      </c>
      <c r="Z89" s="22">
        <v>40710</v>
      </c>
      <c r="AA89" s="16" t="str">
        <f t="shared" si="16"/>
        <v>167</v>
      </c>
      <c r="AB89" s="16">
        <v>5</v>
      </c>
      <c r="AC89" s="16">
        <v>4</v>
      </c>
      <c r="AD89" s="16">
        <v>0</v>
      </c>
      <c r="AE89" s="16" t="s">
        <v>361</v>
      </c>
      <c r="AF89" s="16" t="s">
        <v>1211</v>
      </c>
      <c r="AG89" s="16" t="s">
        <v>649</v>
      </c>
      <c r="AH89" s="16" t="s">
        <v>649</v>
      </c>
      <c r="AI89" s="16" t="s">
        <v>674</v>
      </c>
      <c r="AJ89" s="16" t="s">
        <v>1210</v>
      </c>
      <c r="AK89" s="16" t="s">
        <v>1212</v>
      </c>
      <c r="AL89" s="16" t="s">
        <v>649</v>
      </c>
      <c r="AM89" s="16" t="s">
        <v>654</v>
      </c>
      <c r="AN89" s="22">
        <v>40747</v>
      </c>
      <c r="AP89" s="16">
        <v>4</v>
      </c>
      <c r="AQ89" s="16">
        <v>0</v>
      </c>
      <c r="AR89" s="16">
        <v>0</v>
      </c>
      <c r="AS89" s="16" t="s">
        <v>1352</v>
      </c>
      <c r="AT89" s="16" t="s">
        <v>1213</v>
      </c>
      <c r="AU89" s="16" t="s">
        <v>657</v>
      </c>
      <c r="BT89" s="16">
        <v>0</v>
      </c>
      <c r="BU89" s="18">
        <v>40677</v>
      </c>
      <c r="BV89" s="16">
        <v>121</v>
      </c>
      <c r="BW89" s="16">
        <v>120.5</v>
      </c>
      <c r="BX89" s="16">
        <v>121</v>
      </c>
      <c r="BY89" s="16">
        <f t="shared" si="13"/>
        <v>120.83333333333333</v>
      </c>
      <c r="BZ89" s="16">
        <v>84</v>
      </c>
      <c r="CA89" s="16">
        <v>85</v>
      </c>
      <c r="CB89" s="16">
        <v>85</v>
      </c>
      <c r="CC89" s="16">
        <f t="shared" si="14"/>
        <v>84.666666666666671</v>
      </c>
      <c r="CD89" s="16" t="s">
        <v>649</v>
      </c>
      <c r="CE89" s="16">
        <v>86</v>
      </c>
      <c r="CF89" s="16">
        <v>86</v>
      </c>
      <c r="CG89" s="16">
        <v>86</v>
      </c>
      <c r="CH89" s="16">
        <f t="shared" si="15"/>
        <v>86</v>
      </c>
      <c r="CI89" s="16" t="s">
        <v>649</v>
      </c>
      <c r="CJ89" s="16">
        <f>21-4.5</f>
        <v>16.5</v>
      </c>
      <c r="CK89" s="16" t="s">
        <v>649</v>
      </c>
      <c r="CL89" s="16" t="s">
        <v>657</v>
      </c>
      <c r="CM89" s="18"/>
      <c r="CO89" s="18"/>
      <c r="CQ89" s="21"/>
      <c r="CS89" s="21"/>
      <c r="FF89" s="42" t="s">
        <v>1208</v>
      </c>
      <c r="FG89" s="43">
        <v>51411</v>
      </c>
      <c r="FH89" s="44">
        <v>27041.137666666698</v>
      </c>
      <c r="FI89" s="45">
        <v>13.5408801535637</v>
      </c>
      <c r="FJ89" s="45">
        <v>660.81666666666695</v>
      </c>
      <c r="FK89" s="45">
        <v>0.53092554170366302</v>
      </c>
      <c r="FL89" s="44">
        <v>58710.619333333299</v>
      </c>
      <c r="FM89" s="45">
        <v>29.399408779836399</v>
      </c>
      <c r="FN89" s="45">
        <v>634.08666666666704</v>
      </c>
      <c r="FO89" s="45">
        <v>0.452906699052537</v>
      </c>
      <c r="FP89" s="44">
        <v>54309.894999999997</v>
      </c>
      <c r="FQ89" s="45">
        <v>27.195741111667498</v>
      </c>
      <c r="FR89" s="45">
        <v>612.37</v>
      </c>
      <c r="FS89" s="45">
        <v>0.43548549125699598</v>
      </c>
      <c r="FT89" s="44">
        <v>49098.499000000003</v>
      </c>
      <c r="FU89" s="45">
        <v>24.586128693039601</v>
      </c>
      <c r="FV89" s="45">
        <v>654.76333333333298</v>
      </c>
      <c r="FW89" s="46">
        <v>0.47743203818915197</v>
      </c>
    </row>
    <row r="90" spans="1:179" s="16" customFormat="1" ht="15">
      <c r="A90" s="16" t="s">
        <v>144</v>
      </c>
      <c r="B90" s="23" t="s">
        <v>1217</v>
      </c>
      <c r="C90" s="16" t="s">
        <v>649</v>
      </c>
      <c r="D90" s="16" t="s">
        <v>660</v>
      </c>
      <c r="E90" s="16" t="s">
        <v>1219</v>
      </c>
      <c r="F90" s="16" t="s">
        <v>1345</v>
      </c>
      <c r="G90" s="16" t="s">
        <v>657</v>
      </c>
      <c r="L90" s="18">
        <v>40677</v>
      </c>
      <c r="M90" s="19">
        <v>134</v>
      </c>
      <c r="N90" s="16" t="s">
        <v>202</v>
      </c>
      <c r="O90" s="16" t="s">
        <v>1611</v>
      </c>
      <c r="P90" s="16" t="s">
        <v>1611</v>
      </c>
      <c r="Q90" s="16" t="s">
        <v>852</v>
      </c>
      <c r="R90" s="16" t="s">
        <v>852</v>
      </c>
      <c r="T90" s="20">
        <v>14</v>
      </c>
      <c r="U90" s="20">
        <v>5</v>
      </c>
      <c r="V90" s="16">
        <v>2011</v>
      </c>
      <c r="W90" s="16" t="s">
        <v>1214</v>
      </c>
      <c r="X90" s="21" t="s">
        <v>1216</v>
      </c>
      <c r="Y90" s="16" t="s">
        <v>654</v>
      </c>
      <c r="Z90" s="22">
        <v>40702</v>
      </c>
      <c r="AA90" s="16" t="str">
        <f t="shared" si="16"/>
        <v>159</v>
      </c>
      <c r="AB90" s="16">
        <v>4</v>
      </c>
      <c r="AC90" s="16">
        <v>4</v>
      </c>
      <c r="AD90" s="16">
        <v>4</v>
      </c>
      <c r="AE90" s="16" t="s">
        <v>673</v>
      </c>
      <c r="AG90" s="16" t="s">
        <v>649</v>
      </c>
      <c r="AH90" s="16" t="s">
        <v>649</v>
      </c>
      <c r="AI90" s="16" t="s">
        <v>674</v>
      </c>
      <c r="AJ90" s="16" t="s">
        <v>1214</v>
      </c>
      <c r="AK90" s="16" t="s">
        <v>1218</v>
      </c>
      <c r="AL90" s="16" t="s">
        <v>649</v>
      </c>
      <c r="AM90" s="16" t="s">
        <v>654</v>
      </c>
      <c r="AN90" s="22">
        <v>40748</v>
      </c>
      <c r="AP90" s="16">
        <v>5</v>
      </c>
      <c r="AQ90" s="16">
        <v>0</v>
      </c>
      <c r="AR90" s="16">
        <v>0</v>
      </c>
      <c r="AS90" s="16" t="s">
        <v>1352</v>
      </c>
      <c r="AT90" s="16" t="s">
        <v>1213</v>
      </c>
      <c r="AU90" s="16" t="s">
        <v>657</v>
      </c>
      <c r="BT90" s="16">
        <v>4</v>
      </c>
      <c r="BU90" s="18">
        <v>40677</v>
      </c>
      <c r="BV90" s="16">
        <v>124</v>
      </c>
      <c r="BW90" s="16">
        <v>124</v>
      </c>
      <c r="BX90" s="16">
        <v>124</v>
      </c>
      <c r="BY90" s="16">
        <f t="shared" si="13"/>
        <v>124</v>
      </c>
      <c r="BZ90" s="16">
        <v>89</v>
      </c>
      <c r="CA90" s="16">
        <v>89</v>
      </c>
      <c r="CB90" s="16">
        <v>88.5</v>
      </c>
      <c r="CC90" s="16">
        <f t="shared" si="14"/>
        <v>88.833333333333329</v>
      </c>
      <c r="CD90" s="16" t="s">
        <v>649</v>
      </c>
      <c r="CE90" s="16">
        <v>87</v>
      </c>
      <c r="CF90" s="16">
        <v>87</v>
      </c>
      <c r="CG90" s="16">
        <v>87</v>
      </c>
      <c r="CH90" s="16">
        <f t="shared" si="15"/>
        <v>87</v>
      </c>
      <c r="CI90" s="16" t="s">
        <v>649</v>
      </c>
      <c r="CJ90" s="16">
        <v>17.5</v>
      </c>
      <c r="CK90" s="16" t="s">
        <v>649</v>
      </c>
      <c r="CL90" s="16" t="s">
        <v>657</v>
      </c>
      <c r="CM90" s="18"/>
      <c r="CO90" s="18">
        <v>40700</v>
      </c>
      <c r="CQ90" s="21"/>
      <c r="CS90" s="21"/>
      <c r="DD90" s="16">
        <v>18</v>
      </c>
      <c r="DF90" s="22">
        <v>40724</v>
      </c>
      <c r="DG90" s="16">
        <v>124</v>
      </c>
      <c r="DH90" s="16">
        <v>124</v>
      </c>
      <c r="DI90" s="16">
        <v>124</v>
      </c>
      <c r="DJ90" s="16">
        <f>(DG90+DH90+DI90)/3</f>
        <v>124</v>
      </c>
      <c r="DK90" s="16">
        <v>87</v>
      </c>
      <c r="DL90" s="16">
        <v>87</v>
      </c>
      <c r="DM90" s="16">
        <v>87</v>
      </c>
      <c r="DN90" s="16">
        <f>(DK90+DL90+DM90)/3</f>
        <v>87</v>
      </c>
      <c r="DO90" s="16" t="s">
        <v>649</v>
      </c>
      <c r="DP90" s="16">
        <v>86</v>
      </c>
      <c r="DQ90" s="16">
        <v>86</v>
      </c>
      <c r="DR90" s="16">
        <v>86</v>
      </c>
      <c r="DS90" s="16">
        <v>86</v>
      </c>
      <c r="DT90" s="16" t="s">
        <v>649</v>
      </c>
      <c r="DU90" s="16">
        <v>16.5</v>
      </c>
      <c r="FF90" s="42" t="s">
        <v>1217</v>
      </c>
      <c r="FG90" s="43">
        <v>51411</v>
      </c>
      <c r="FH90" s="44">
        <v>20786.824000000001</v>
      </c>
      <c r="FI90" s="45">
        <v>10.4090255383075</v>
      </c>
      <c r="FJ90" s="45">
        <v>687.76</v>
      </c>
      <c r="FK90" s="45">
        <v>0.53834763103663796</v>
      </c>
      <c r="FL90" s="44">
        <v>42481.836000000003</v>
      </c>
      <c r="FM90" s="45">
        <v>21.2728272408613</v>
      </c>
      <c r="FN90" s="45">
        <v>640.07333333333304</v>
      </c>
      <c r="FO90" s="45">
        <v>0.46122318376045102</v>
      </c>
      <c r="FP90" s="44">
        <v>43947.743333333303</v>
      </c>
      <c r="FQ90" s="45">
        <v>22.006881989651099</v>
      </c>
      <c r="FR90" s="45">
        <v>640.40333333333297</v>
      </c>
      <c r="FS90" s="45">
        <v>0.49909265738338698</v>
      </c>
      <c r="FT90" s="44">
        <v>17648.8173333333</v>
      </c>
      <c r="FU90" s="45">
        <v>8.8376651644132895</v>
      </c>
      <c r="FV90" s="45">
        <v>662.71</v>
      </c>
      <c r="FW90" s="46">
        <v>0.57486649777868504</v>
      </c>
    </row>
    <row r="91" spans="1:179" s="16" customFormat="1" ht="15">
      <c r="A91" s="16" t="s">
        <v>144</v>
      </c>
      <c r="B91" s="23" t="s">
        <v>1222</v>
      </c>
      <c r="C91" s="16" t="s">
        <v>649</v>
      </c>
      <c r="D91" s="16" t="s">
        <v>660</v>
      </c>
      <c r="E91" s="16" t="s">
        <v>1226</v>
      </c>
      <c r="F91" s="16" t="s">
        <v>1345</v>
      </c>
      <c r="G91" s="16" t="s">
        <v>657</v>
      </c>
      <c r="L91" s="18">
        <v>40677</v>
      </c>
      <c r="M91" s="19">
        <v>134</v>
      </c>
      <c r="N91" s="16" t="s">
        <v>663</v>
      </c>
      <c r="O91" s="16" t="s">
        <v>1611</v>
      </c>
      <c r="P91" s="16" t="s">
        <v>1611</v>
      </c>
      <c r="Q91" s="16" t="s">
        <v>679</v>
      </c>
      <c r="R91" s="16" t="s">
        <v>652</v>
      </c>
      <c r="T91" s="20">
        <v>14</v>
      </c>
      <c r="U91" s="20">
        <v>5</v>
      </c>
      <c r="V91" s="16">
        <v>2011</v>
      </c>
      <c r="W91" s="16" t="s">
        <v>1220</v>
      </c>
      <c r="X91" s="21" t="s">
        <v>1221</v>
      </c>
      <c r="Y91" s="16" t="s">
        <v>654</v>
      </c>
      <c r="Z91" s="22">
        <v>40690</v>
      </c>
      <c r="AA91" s="16" t="str">
        <f t="shared" si="16"/>
        <v>147</v>
      </c>
      <c r="AB91" s="16">
        <v>5</v>
      </c>
      <c r="AC91" s="16">
        <v>0</v>
      </c>
      <c r="AD91" s="16">
        <v>0</v>
      </c>
      <c r="AE91" s="16" t="s">
        <v>499</v>
      </c>
      <c r="AG91" s="16" t="s">
        <v>657</v>
      </c>
      <c r="AH91" s="16" t="s">
        <v>649</v>
      </c>
      <c r="AI91" s="16" t="s">
        <v>1621</v>
      </c>
      <c r="AJ91" s="16" t="s">
        <v>1220</v>
      </c>
      <c r="AK91" s="16">
        <v>18</v>
      </c>
      <c r="AL91" s="16" t="s">
        <v>657</v>
      </c>
      <c r="AM91" s="16" t="s">
        <v>654</v>
      </c>
      <c r="AN91" s="22">
        <v>40714</v>
      </c>
      <c r="AP91" s="16">
        <v>4</v>
      </c>
      <c r="AQ91" s="16">
        <v>4</v>
      </c>
      <c r="AR91" s="16">
        <v>2</v>
      </c>
      <c r="AS91" s="16" t="s">
        <v>673</v>
      </c>
      <c r="AT91" s="16" t="s">
        <v>1223</v>
      </c>
      <c r="AU91" s="16" t="s">
        <v>649</v>
      </c>
      <c r="AV91" s="16" t="s">
        <v>674</v>
      </c>
      <c r="AW91" s="16" t="s">
        <v>1220</v>
      </c>
      <c r="AX91" s="16" t="s">
        <v>1224</v>
      </c>
      <c r="AY91" s="16" t="s">
        <v>649</v>
      </c>
      <c r="AZ91" s="16" t="s">
        <v>654</v>
      </c>
      <c r="BA91" s="22">
        <v>40748</v>
      </c>
      <c r="BC91" s="16">
        <v>4</v>
      </c>
      <c r="BD91" s="16">
        <v>0</v>
      </c>
      <c r="BE91" s="16">
        <v>0</v>
      </c>
      <c r="BF91" s="16" t="s">
        <v>1352</v>
      </c>
      <c r="BG91" s="16" t="s">
        <v>1225</v>
      </c>
      <c r="BT91" s="16">
        <v>2</v>
      </c>
      <c r="BU91" s="18">
        <v>40677</v>
      </c>
      <c r="BV91" s="16">
        <v>124</v>
      </c>
      <c r="BW91" s="16">
        <v>123</v>
      </c>
      <c r="BX91" s="16">
        <v>123.5</v>
      </c>
      <c r="BY91" s="16">
        <f t="shared" si="13"/>
        <v>123.5</v>
      </c>
      <c r="BZ91" s="16">
        <v>94</v>
      </c>
      <c r="CA91" s="16">
        <v>95</v>
      </c>
      <c r="CB91" s="16">
        <v>95</v>
      </c>
      <c r="CC91" s="16">
        <f t="shared" si="14"/>
        <v>94.666666666666671</v>
      </c>
      <c r="CD91" s="16" t="s">
        <v>649</v>
      </c>
      <c r="CE91" s="16">
        <v>93</v>
      </c>
      <c r="CF91" s="16">
        <v>93</v>
      </c>
      <c r="CG91" s="16">
        <v>93.5</v>
      </c>
      <c r="CH91" s="16">
        <f t="shared" si="15"/>
        <v>93.166666666666671</v>
      </c>
      <c r="CI91" s="16" t="s">
        <v>649</v>
      </c>
      <c r="CJ91" s="16" t="s">
        <v>657</v>
      </c>
      <c r="CK91" s="16" t="s">
        <v>649</v>
      </c>
      <c r="CL91" s="16" t="s">
        <v>657</v>
      </c>
      <c r="CM91" s="18"/>
      <c r="CO91" s="18">
        <v>40700</v>
      </c>
      <c r="CQ91" s="21"/>
      <c r="CS91" s="21"/>
      <c r="DD91" s="16">
        <v>18.5</v>
      </c>
      <c r="FF91" s="42" t="s">
        <v>1222</v>
      </c>
      <c r="FG91" s="43">
        <v>51411</v>
      </c>
      <c r="FH91" s="44">
        <v>25952.673666666698</v>
      </c>
      <c r="FI91" s="45">
        <v>12.995830579202099</v>
      </c>
      <c r="FJ91" s="45">
        <v>677.76</v>
      </c>
      <c r="FK91" s="45">
        <v>0.54949171301135202</v>
      </c>
      <c r="FL91" s="44">
        <v>46768.788999999997</v>
      </c>
      <c r="FM91" s="45">
        <v>23.4195237856785</v>
      </c>
      <c r="FN91" s="45">
        <v>641.4</v>
      </c>
      <c r="FO91" s="45">
        <v>0.48961991089086698</v>
      </c>
      <c r="FP91" s="44">
        <v>43179.960666666702</v>
      </c>
      <c r="FQ91" s="45">
        <v>21.622413954264701</v>
      </c>
      <c r="FR91" s="45">
        <v>611.07666666666705</v>
      </c>
      <c r="FS91" s="45">
        <v>0.496331030999763</v>
      </c>
      <c r="FT91" s="44">
        <v>38363.366999999998</v>
      </c>
      <c r="FU91" s="45">
        <v>19.210499248873301</v>
      </c>
      <c r="FV91" s="45">
        <v>660.09333333333302</v>
      </c>
      <c r="FW91" s="46">
        <v>0.49238121210933899</v>
      </c>
    </row>
    <row r="92" spans="1:179" s="16" customFormat="1" ht="15">
      <c r="A92" s="16" t="s">
        <v>144</v>
      </c>
      <c r="B92" s="23" t="s">
        <v>1214</v>
      </c>
      <c r="C92" s="16" t="s">
        <v>649</v>
      </c>
      <c r="D92" s="16" t="s">
        <v>650</v>
      </c>
      <c r="E92" s="16" t="s">
        <v>1215</v>
      </c>
      <c r="F92" s="16" t="s">
        <v>1345</v>
      </c>
      <c r="G92" s="16" t="s">
        <v>657</v>
      </c>
      <c r="L92" s="18">
        <v>40677</v>
      </c>
      <c r="M92" s="19">
        <v>134</v>
      </c>
      <c r="N92" s="16" t="s">
        <v>664</v>
      </c>
      <c r="O92" s="16" t="s">
        <v>1611</v>
      </c>
      <c r="P92" s="16" t="s">
        <v>1611</v>
      </c>
      <c r="Q92" s="16" t="s">
        <v>679</v>
      </c>
      <c r="R92" s="16" t="s">
        <v>664</v>
      </c>
      <c r="T92" s="20">
        <v>14</v>
      </c>
      <c r="U92" s="20">
        <v>5</v>
      </c>
      <c r="V92" s="16">
        <v>2011</v>
      </c>
      <c r="W92" s="16" t="s">
        <v>1217</v>
      </c>
      <c r="X92" s="21" t="s">
        <v>1216</v>
      </c>
      <c r="Y92" s="16" t="s">
        <v>654</v>
      </c>
      <c r="Z92" s="22">
        <v>40702</v>
      </c>
      <c r="AA92" s="16" t="str">
        <f t="shared" si="16"/>
        <v>159</v>
      </c>
      <c r="AB92" s="16">
        <v>4</v>
      </c>
      <c r="AC92" s="16">
        <v>4</v>
      </c>
      <c r="AD92" s="16">
        <v>4</v>
      </c>
      <c r="AE92" s="16" t="s">
        <v>673</v>
      </c>
      <c r="AG92" s="16" t="s">
        <v>649</v>
      </c>
      <c r="AH92" s="16" t="s">
        <v>649</v>
      </c>
      <c r="AI92" s="16" t="s">
        <v>674</v>
      </c>
      <c r="AJ92" s="16" t="s">
        <v>1217</v>
      </c>
      <c r="AK92" s="16" t="s">
        <v>1218</v>
      </c>
      <c r="AL92" s="16" t="s">
        <v>649</v>
      </c>
      <c r="AM92" s="16" t="s">
        <v>654</v>
      </c>
      <c r="AN92" s="22">
        <v>40748</v>
      </c>
      <c r="AP92" s="16">
        <v>5</v>
      </c>
      <c r="AQ92" s="16">
        <v>0</v>
      </c>
      <c r="AR92" s="16">
        <v>0</v>
      </c>
      <c r="AS92" s="16" t="s">
        <v>1352</v>
      </c>
      <c r="AT92" s="16" t="s">
        <v>1213</v>
      </c>
      <c r="AU92" s="16" t="s">
        <v>657</v>
      </c>
      <c r="BT92" s="16">
        <v>4</v>
      </c>
      <c r="BU92" s="18">
        <v>40677</v>
      </c>
      <c r="BV92" s="16">
        <v>116</v>
      </c>
      <c r="BW92" s="16">
        <v>116</v>
      </c>
      <c r="BX92" s="16">
        <v>116</v>
      </c>
      <c r="BY92" s="16">
        <f t="shared" si="13"/>
        <v>116</v>
      </c>
      <c r="BZ92" s="16">
        <v>77</v>
      </c>
      <c r="CA92" s="16">
        <v>77</v>
      </c>
      <c r="CB92" s="16">
        <v>77</v>
      </c>
      <c r="CC92" s="16">
        <f t="shared" si="14"/>
        <v>77</v>
      </c>
      <c r="CD92" s="16" t="s">
        <v>649</v>
      </c>
      <c r="CE92" s="16">
        <v>76</v>
      </c>
      <c r="CF92" s="16">
        <v>76</v>
      </c>
      <c r="CG92" s="16">
        <v>76</v>
      </c>
      <c r="CH92" s="16">
        <f t="shared" si="15"/>
        <v>76</v>
      </c>
      <c r="CI92" s="16" t="s">
        <v>649</v>
      </c>
      <c r="CJ92" s="16">
        <v>17</v>
      </c>
      <c r="CK92" s="16" t="s">
        <v>649</v>
      </c>
      <c r="CL92" s="16" t="s">
        <v>657</v>
      </c>
      <c r="CM92" s="18"/>
      <c r="CO92" s="18">
        <v>40700</v>
      </c>
      <c r="CQ92" s="21"/>
      <c r="CS92" s="21"/>
      <c r="DD92" s="16">
        <v>22.5</v>
      </c>
      <c r="FF92" s="42" t="s">
        <v>1214</v>
      </c>
      <c r="FG92" s="43">
        <v>51411</v>
      </c>
      <c r="FH92" s="44">
        <v>22946.492333333299</v>
      </c>
      <c r="FI92" s="45">
        <v>11.4904818895009</v>
      </c>
      <c r="FJ92" s="45">
        <v>669.363333333333</v>
      </c>
      <c r="FK92" s="45">
        <v>0.56317658465332798</v>
      </c>
      <c r="FL92" s="44">
        <v>58572.540999999997</v>
      </c>
      <c r="FM92" s="45">
        <v>29.3302658988483</v>
      </c>
      <c r="FN92" s="45">
        <v>635.77666666666698</v>
      </c>
      <c r="FO92" s="45">
        <v>0.48180760725148702</v>
      </c>
      <c r="FP92" s="44">
        <v>32813.612999999998</v>
      </c>
      <c r="FQ92" s="45">
        <v>16.4314536805208</v>
      </c>
      <c r="FR92" s="45">
        <v>623.79666666666697</v>
      </c>
      <c r="FS92" s="45">
        <v>0.46913049564180298</v>
      </c>
      <c r="FT92" s="44">
        <v>40929.678</v>
      </c>
      <c r="FU92" s="45">
        <v>20.4955823735603</v>
      </c>
      <c r="FV92" s="45">
        <v>674.42</v>
      </c>
      <c r="FW92" s="46">
        <v>0.46474345132922401</v>
      </c>
    </row>
    <row r="93" spans="1:179" s="16" customFormat="1" ht="15">
      <c r="A93" s="16" t="s">
        <v>1116</v>
      </c>
      <c r="B93" s="17" t="s">
        <v>1363</v>
      </c>
      <c r="C93" s="16" t="s">
        <v>649</v>
      </c>
      <c r="D93" s="16" t="s">
        <v>650</v>
      </c>
      <c r="E93" s="16" t="s">
        <v>1028</v>
      </c>
      <c r="F93" s="16" t="s">
        <v>1365</v>
      </c>
      <c r="G93" s="16" t="s">
        <v>799</v>
      </c>
      <c r="H93" s="16" t="s">
        <v>1500</v>
      </c>
      <c r="K93" s="16" t="s">
        <v>1364</v>
      </c>
      <c r="L93" s="18">
        <v>40707</v>
      </c>
      <c r="M93" s="19">
        <v>164</v>
      </c>
      <c r="N93" s="16" t="s">
        <v>1036</v>
      </c>
      <c r="O93" s="16" t="s">
        <v>1611</v>
      </c>
      <c r="P93" s="16" t="s">
        <v>1611</v>
      </c>
      <c r="Q93" s="16" t="s">
        <v>652</v>
      </c>
      <c r="R93" s="16" t="s">
        <v>664</v>
      </c>
      <c r="T93" s="20">
        <v>13</v>
      </c>
      <c r="U93" s="20">
        <v>6</v>
      </c>
      <c r="V93" s="16">
        <v>2011</v>
      </c>
      <c r="W93" s="16" t="s">
        <v>1367</v>
      </c>
      <c r="X93" s="21" t="s">
        <v>1366</v>
      </c>
      <c r="Y93" s="16" t="s">
        <v>654</v>
      </c>
      <c r="Z93" s="22">
        <v>40695</v>
      </c>
      <c r="AA93" s="16" t="str">
        <f t="shared" si="16"/>
        <v>152</v>
      </c>
      <c r="AB93" s="16">
        <v>5</v>
      </c>
      <c r="AC93" s="16">
        <v>5</v>
      </c>
      <c r="AD93" s="16">
        <v>5</v>
      </c>
      <c r="AE93" s="16" t="s">
        <v>673</v>
      </c>
      <c r="AG93" s="16" t="s">
        <v>649</v>
      </c>
      <c r="AH93" s="16" t="s">
        <v>649</v>
      </c>
      <c r="AI93" s="16" t="s">
        <v>674</v>
      </c>
      <c r="AJ93" s="16" t="s">
        <v>1369</v>
      </c>
      <c r="AK93" s="16" t="s">
        <v>1368</v>
      </c>
      <c r="AL93" s="16" t="s">
        <v>649</v>
      </c>
      <c r="AM93" s="16" t="s">
        <v>654</v>
      </c>
      <c r="AN93" s="22">
        <v>40743</v>
      </c>
      <c r="AP93" s="16">
        <v>5</v>
      </c>
      <c r="AQ93" s="16">
        <v>5</v>
      </c>
      <c r="AR93" s="16">
        <v>4</v>
      </c>
      <c r="AS93" s="16" t="s">
        <v>673</v>
      </c>
      <c r="AU93" s="16" t="s">
        <v>657</v>
      </c>
      <c r="BT93" s="16">
        <v>9</v>
      </c>
      <c r="BU93" s="18">
        <v>40707</v>
      </c>
      <c r="BV93" s="16">
        <v>120</v>
      </c>
      <c r="BW93" s="16">
        <v>120</v>
      </c>
      <c r="BX93" s="16">
        <v>119.5</v>
      </c>
      <c r="BY93" s="16">
        <f t="shared" si="13"/>
        <v>119.83333333333333</v>
      </c>
      <c r="BZ93" s="16">
        <v>83</v>
      </c>
      <c r="CA93" s="16">
        <v>82.5</v>
      </c>
      <c r="CB93" s="16">
        <v>83</v>
      </c>
      <c r="CC93" s="16">
        <f t="shared" si="14"/>
        <v>82.833333333333329</v>
      </c>
      <c r="CD93" s="16" t="s">
        <v>649</v>
      </c>
      <c r="CE93" s="16">
        <v>83</v>
      </c>
      <c r="CF93" s="16">
        <v>83</v>
      </c>
      <c r="CG93" s="16">
        <v>83</v>
      </c>
      <c r="CH93" s="16">
        <f t="shared" si="15"/>
        <v>83</v>
      </c>
      <c r="CI93" s="16" t="s">
        <v>649</v>
      </c>
      <c r="CJ93" s="16">
        <v>22</v>
      </c>
      <c r="CK93" s="16" t="s">
        <v>649</v>
      </c>
      <c r="CL93" s="16" t="s">
        <v>657</v>
      </c>
      <c r="CM93" s="18"/>
      <c r="CO93" s="18">
        <v>40723</v>
      </c>
      <c r="CQ93" s="21"/>
      <c r="CS93" s="21"/>
      <c r="DD93" s="16">
        <v>18.5</v>
      </c>
      <c r="EB93" s="22">
        <v>40707</v>
      </c>
      <c r="EG93" s="24">
        <v>0.21525462962962963</v>
      </c>
      <c r="EH93" s="24">
        <v>0.21604166666666666</v>
      </c>
      <c r="EI93" s="24">
        <v>0.22586805555555556</v>
      </c>
      <c r="EL93" s="22">
        <v>40723</v>
      </c>
      <c r="EQ93" s="24">
        <v>0.21736111111111112</v>
      </c>
      <c r="ER93" s="24">
        <v>0.21858796296296298</v>
      </c>
      <c r="ES93" s="24">
        <v>0.22817129629629629</v>
      </c>
      <c r="FF93" s="42" t="s">
        <v>1363</v>
      </c>
      <c r="FG93" s="43">
        <v>61311</v>
      </c>
      <c r="FH93" s="44">
        <v>24755.771333333301</v>
      </c>
      <c r="FI93" s="45">
        <v>12.3964803872475</v>
      </c>
      <c r="FJ93" s="45">
        <v>679.06666666666695</v>
      </c>
      <c r="FK93" s="45">
        <v>0.53028427593204797</v>
      </c>
      <c r="FL93" s="44">
        <v>46195.925666666699</v>
      </c>
      <c r="FM93" s="45">
        <v>23.1326618260724</v>
      </c>
      <c r="FN93" s="45">
        <v>644.13</v>
      </c>
      <c r="FO93" s="45">
        <v>0.49401037468387998</v>
      </c>
      <c r="FP93" s="44">
        <v>57585.698333333297</v>
      </c>
      <c r="FQ93" s="45">
        <v>28.836103321649102</v>
      </c>
      <c r="FR93" s="45">
        <v>627.84</v>
      </c>
      <c r="FS93" s="45">
        <v>0.40980118943625998</v>
      </c>
      <c r="FT93" s="44">
        <v>37759.351999999999</v>
      </c>
      <c r="FU93" s="45">
        <v>18.908038057085601</v>
      </c>
      <c r="FV93" s="45">
        <v>627.46</v>
      </c>
      <c r="FW93" s="46">
        <v>0.48773586610445002</v>
      </c>
    </row>
    <row r="94" spans="1:179" s="16" customFormat="1" ht="15">
      <c r="A94" s="16" t="s">
        <v>144</v>
      </c>
      <c r="B94" s="16" t="s">
        <v>1513</v>
      </c>
      <c r="C94" s="16" t="s">
        <v>649</v>
      </c>
      <c r="D94" s="16" t="s">
        <v>402</v>
      </c>
      <c r="E94" s="16" t="s">
        <v>651</v>
      </c>
      <c r="F94" s="16" t="s">
        <v>1707</v>
      </c>
      <c r="G94" s="16" t="s">
        <v>691</v>
      </c>
      <c r="H94" s="22">
        <v>40694</v>
      </c>
      <c r="J94" s="16">
        <v>500</v>
      </c>
      <c r="L94" s="18">
        <v>40681</v>
      </c>
      <c r="M94" s="19">
        <v>138</v>
      </c>
      <c r="N94" s="16" t="s">
        <v>1042</v>
      </c>
      <c r="O94" s="16" t="s">
        <v>653</v>
      </c>
      <c r="P94" s="16" t="s">
        <v>1611</v>
      </c>
      <c r="Q94" s="16" t="s">
        <v>665</v>
      </c>
      <c r="R94" s="16" t="s">
        <v>685</v>
      </c>
      <c r="T94" s="20">
        <v>18</v>
      </c>
      <c r="U94" s="20">
        <v>5</v>
      </c>
      <c r="V94" s="16">
        <v>2011</v>
      </c>
      <c r="X94" s="21"/>
      <c r="BU94" s="18">
        <v>40681</v>
      </c>
      <c r="BV94" s="16">
        <v>118</v>
      </c>
      <c r="BW94" s="16">
        <v>118</v>
      </c>
      <c r="BX94" s="16">
        <v>118</v>
      </c>
      <c r="BY94" s="16">
        <f t="shared" si="13"/>
        <v>118</v>
      </c>
      <c r="BZ94" s="16">
        <v>83</v>
      </c>
      <c r="CA94" s="16">
        <v>83</v>
      </c>
      <c r="CB94" s="16">
        <v>83</v>
      </c>
      <c r="CC94" s="16">
        <f t="shared" si="14"/>
        <v>83</v>
      </c>
      <c r="CD94" s="16" t="s">
        <v>649</v>
      </c>
      <c r="CE94" s="16">
        <v>86</v>
      </c>
      <c r="CF94" s="16">
        <v>86</v>
      </c>
      <c r="CG94" s="16">
        <v>86</v>
      </c>
      <c r="CH94" s="16">
        <f t="shared" si="15"/>
        <v>86</v>
      </c>
      <c r="CI94" s="16" t="s">
        <v>649</v>
      </c>
      <c r="CJ94" s="16">
        <v>18.5</v>
      </c>
      <c r="CK94" s="16" t="s">
        <v>649</v>
      </c>
      <c r="CL94" s="16" t="s">
        <v>657</v>
      </c>
      <c r="CM94" s="18"/>
      <c r="CO94" s="18">
        <v>40694</v>
      </c>
      <c r="CQ94" s="21"/>
      <c r="CS94" s="21"/>
      <c r="DD94" s="16">
        <v>19</v>
      </c>
      <c r="EB94" s="22">
        <v>40694</v>
      </c>
      <c r="EG94" s="24">
        <v>0.21527777777777779</v>
      </c>
      <c r="EI94" s="24">
        <v>0.22569444444444445</v>
      </c>
      <c r="EJ94" s="28"/>
      <c r="EK94" s="24">
        <v>0.28055555555555556</v>
      </c>
      <c r="FF94" s="42" t="s">
        <v>1890</v>
      </c>
      <c r="FG94" s="43">
        <v>51811</v>
      </c>
      <c r="FH94" s="44">
        <v>37046.252333333301</v>
      </c>
      <c r="FI94" s="45">
        <v>18.550952595559998</v>
      </c>
      <c r="FJ94" s="45">
        <v>637.1</v>
      </c>
      <c r="FK94" s="45">
        <v>0.49877165858658401</v>
      </c>
      <c r="FL94" s="44">
        <v>37255.053666666703</v>
      </c>
      <c r="FM94" s="45">
        <v>18.655510098481098</v>
      </c>
      <c r="FN94" s="45">
        <v>650.76333333333298</v>
      </c>
      <c r="FO94" s="45">
        <v>0.49774621309598399</v>
      </c>
      <c r="FP94" s="44">
        <v>46840.658666666699</v>
      </c>
      <c r="FQ94" s="45">
        <v>23.455512602236698</v>
      </c>
      <c r="FR94" s="45">
        <v>643.363333333333</v>
      </c>
      <c r="FS94" s="45">
        <v>0.45267468157128998</v>
      </c>
      <c r="FT94" s="44">
        <v>36843.114999999998</v>
      </c>
      <c r="FU94" s="45">
        <v>18.4492313470205</v>
      </c>
      <c r="FV94" s="45">
        <v>670.386666666667</v>
      </c>
      <c r="FW94" s="46">
        <v>0.51204700539965597</v>
      </c>
    </row>
    <row r="95" spans="1:179" s="16" customFormat="1" ht="15">
      <c r="A95" s="16" t="s">
        <v>144</v>
      </c>
      <c r="B95" s="16" t="s">
        <v>684</v>
      </c>
      <c r="C95" s="16" t="s">
        <v>649</v>
      </c>
      <c r="D95" s="16" t="s">
        <v>660</v>
      </c>
      <c r="E95" s="16" t="s">
        <v>661</v>
      </c>
      <c r="F95" s="16" t="s">
        <v>389</v>
      </c>
      <c r="G95" s="16" t="s">
        <v>657</v>
      </c>
      <c r="L95" s="18">
        <v>40688</v>
      </c>
      <c r="M95" s="19">
        <v>145</v>
      </c>
      <c r="N95" s="16" t="s">
        <v>663</v>
      </c>
      <c r="O95" s="16" t="s">
        <v>653</v>
      </c>
      <c r="P95" s="16" t="s">
        <v>653</v>
      </c>
      <c r="Q95" s="16" t="s">
        <v>685</v>
      </c>
      <c r="R95" s="16" t="s">
        <v>852</v>
      </c>
      <c r="T95" s="20">
        <v>25</v>
      </c>
      <c r="U95" s="20">
        <v>5</v>
      </c>
      <c r="V95" s="16">
        <v>2011</v>
      </c>
      <c r="W95" s="16" t="s">
        <v>854</v>
      </c>
      <c r="X95" s="21" t="s">
        <v>853</v>
      </c>
      <c r="Y95" s="16" t="s">
        <v>654</v>
      </c>
      <c r="Z95" s="22">
        <v>40692</v>
      </c>
      <c r="AA95" s="16" t="str">
        <f t="shared" ref="AA95:AA113" si="17">TEXT(DATEVALUE(TEXT(Z95,"m/d/yyyy"))-DATEVALUE("1/1/2011")+1,"000")</f>
        <v>149</v>
      </c>
      <c r="AB95" s="16">
        <v>5</v>
      </c>
      <c r="AC95" s="16">
        <v>5</v>
      </c>
      <c r="AD95" s="16">
        <v>4</v>
      </c>
      <c r="AE95" s="16" t="s">
        <v>673</v>
      </c>
      <c r="AG95" s="16" t="s">
        <v>649</v>
      </c>
      <c r="AH95" s="16" t="s">
        <v>649</v>
      </c>
      <c r="AI95" s="16" t="s">
        <v>674</v>
      </c>
      <c r="AJ95" s="16" t="s">
        <v>856</v>
      </c>
      <c r="AK95" s="16" t="s">
        <v>855</v>
      </c>
      <c r="AL95" s="16" t="s">
        <v>649</v>
      </c>
      <c r="AM95" s="16" t="s">
        <v>654</v>
      </c>
      <c r="AN95" s="22">
        <v>40742</v>
      </c>
      <c r="AP95" s="16">
        <v>3</v>
      </c>
      <c r="AQ95" s="16">
        <v>2</v>
      </c>
      <c r="AR95" s="16">
        <v>2</v>
      </c>
      <c r="AS95" s="16" t="s">
        <v>673</v>
      </c>
      <c r="AU95" s="16" t="s">
        <v>657</v>
      </c>
      <c r="BT95" s="16">
        <v>6</v>
      </c>
      <c r="BU95" s="18">
        <v>40688</v>
      </c>
      <c r="BV95" s="16">
        <v>118.5</v>
      </c>
      <c r="BW95" s="16">
        <v>119</v>
      </c>
      <c r="BX95" s="16">
        <v>118.5</v>
      </c>
      <c r="BY95" s="16">
        <f t="shared" si="13"/>
        <v>118.66666666666667</v>
      </c>
      <c r="BZ95" s="16">
        <v>84</v>
      </c>
      <c r="CA95" s="16">
        <v>84</v>
      </c>
      <c r="CB95" s="16">
        <v>83.5</v>
      </c>
      <c r="CC95" s="16">
        <f t="shared" si="14"/>
        <v>83.833333333333329</v>
      </c>
      <c r="CD95" s="16" t="s">
        <v>649</v>
      </c>
      <c r="CE95" s="16">
        <v>84</v>
      </c>
      <c r="CF95" s="16">
        <v>84.5</v>
      </c>
      <c r="CG95" s="16">
        <v>84.5</v>
      </c>
      <c r="CH95" s="16">
        <f t="shared" si="15"/>
        <v>84.333333333333329</v>
      </c>
      <c r="CI95" s="16" t="s">
        <v>649</v>
      </c>
      <c r="CJ95" s="16">
        <v>19.25</v>
      </c>
      <c r="CK95" s="16" t="s">
        <v>649</v>
      </c>
      <c r="CL95" s="16" t="s">
        <v>657</v>
      </c>
      <c r="CM95" s="18"/>
      <c r="CO95" s="18"/>
      <c r="CQ95" s="21"/>
      <c r="CS95" s="21"/>
      <c r="FF95" s="42" t="s">
        <v>684</v>
      </c>
      <c r="FG95" s="43">
        <v>52511</v>
      </c>
      <c r="FH95" s="44">
        <v>20894.008333333299</v>
      </c>
      <c r="FI95" s="45">
        <v>10.462698213987601</v>
      </c>
      <c r="FJ95" s="45">
        <v>688.01</v>
      </c>
      <c r="FK95" s="45">
        <v>0.55158359263363699</v>
      </c>
      <c r="FL95" s="44">
        <v>64101.877999999997</v>
      </c>
      <c r="FM95" s="45">
        <v>32.099087631447198</v>
      </c>
      <c r="FN95" s="45">
        <v>610.78333333333296</v>
      </c>
      <c r="FO95" s="45">
        <v>0.44845022018581998</v>
      </c>
      <c r="FP95" s="44">
        <v>38089.081333333299</v>
      </c>
      <c r="FQ95" s="45">
        <v>19.073150392255101</v>
      </c>
      <c r="FR95" s="45">
        <v>610.39666666666699</v>
      </c>
      <c r="FS95" s="45">
        <v>0.48635207200644598</v>
      </c>
      <c r="FT95" s="44">
        <v>53791.6626666667</v>
      </c>
      <c r="FU95" s="45">
        <v>26.936235686863601</v>
      </c>
      <c r="FV95" s="45">
        <v>636.79333333333295</v>
      </c>
      <c r="FW95" s="46">
        <v>0.46044919628500303</v>
      </c>
    </row>
    <row r="96" spans="1:179" s="16" customFormat="1" ht="15">
      <c r="A96" s="16" t="s">
        <v>144</v>
      </c>
      <c r="B96" s="16" t="s">
        <v>857</v>
      </c>
      <c r="C96" s="16" t="s">
        <v>649</v>
      </c>
      <c r="D96" s="16" t="s">
        <v>660</v>
      </c>
      <c r="E96" s="16" t="s">
        <v>858</v>
      </c>
      <c r="F96" s="16" t="s">
        <v>389</v>
      </c>
      <c r="G96" s="16" t="s">
        <v>657</v>
      </c>
      <c r="L96" s="18">
        <v>40702</v>
      </c>
      <c r="M96" s="19">
        <v>159</v>
      </c>
      <c r="N96" s="16" t="s">
        <v>663</v>
      </c>
      <c r="O96" s="16" t="s">
        <v>653</v>
      </c>
      <c r="P96" s="16" t="s">
        <v>653</v>
      </c>
      <c r="Q96" s="16" t="s">
        <v>652</v>
      </c>
      <c r="R96" s="16" t="s">
        <v>665</v>
      </c>
      <c r="T96" s="20">
        <v>25</v>
      </c>
      <c r="U96" s="20">
        <v>5</v>
      </c>
      <c r="V96" s="16">
        <v>2011</v>
      </c>
      <c r="W96" s="16" t="s">
        <v>860</v>
      </c>
      <c r="X96" s="21" t="s">
        <v>859</v>
      </c>
      <c r="Y96" s="16" t="s">
        <v>654</v>
      </c>
      <c r="Z96" s="22">
        <v>40707</v>
      </c>
      <c r="AA96" s="16" t="str">
        <f t="shared" si="17"/>
        <v>164</v>
      </c>
      <c r="AB96" s="16">
        <v>5</v>
      </c>
      <c r="AC96" s="16">
        <v>5</v>
      </c>
      <c r="AD96" s="16">
        <v>5</v>
      </c>
      <c r="AE96" s="16" t="s">
        <v>673</v>
      </c>
      <c r="AG96" s="16" t="s">
        <v>649</v>
      </c>
      <c r="AH96" s="16" t="s">
        <v>649</v>
      </c>
      <c r="AI96" s="16" t="s">
        <v>674</v>
      </c>
      <c r="AJ96" s="16" t="s">
        <v>860</v>
      </c>
      <c r="AK96" s="16" t="s">
        <v>688</v>
      </c>
      <c r="AL96" s="16" t="s">
        <v>649</v>
      </c>
      <c r="AM96" s="16" t="s">
        <v>654</v>
      </c>
      <c r="AN96" s="22">
        <v>40756</v>
      </c>
      <c r="AP96" s="16">
        <v>4</v>
      </c>
      <c r="AQ96" s="16">
        <v>3</v>
      </c>
      <c r="AR96" s="16">
        <v>3</v>
      </c>
      <c r="AS96" s="16" t="s">
        <v>673</v>
      </c>
      <c r="AU96" s="16" t="s">
        <v>657</v>
      </c>
      <c r="BT96" s="16">
        <v>8</v>
      </c>
      <c r="BU96" s="18">
        <v>40702</v>
      </c>
      <c r="BV96" s="16">
        <v>116</v>
      </c>
      <c r="BW96" s="16">
        <v>116.5</v>
      </c>
      <c r="BX96" s="16">
        <v>116.5</v>
      </c>
      <c r="BY96" s="16">
        <f t="shared" si="13"/>
        <v>116.33333333333333</v>
      </c>
      <c r="BZ96" s="16">
        <v>95</v>
      </c>
      <c r="CA96" s="16">
        <v>95.5</v>
      </c>
      <c r="CB96" s="16">
        <v>95</v>
      </c>
      <c r="CC96" s="16">
        <f t="shared" si="14"/>
        <v>95.166666666666671</v>
      </c>
      <c r="CD96" s="16" t="s">
        <v>649</v>
      </c>
      <c r="CE96" s="16">
        <v>92</v>
      </c>
      <c r="CF96" s="16">
        <v>91</v>
      </c>
      <c r="CG96" s="16">
        <v>91</v>
      </c>
      <c r="CH96" s="16">
        <f t="shared" si="15"/>
        <v>91.333333333333329</v>
      </c>
      <c r="CI96" s="16" t="s">
        <v>649</v>
      </c>
      <c r="CJ96" s="16">
        <v>17</v>
      </c>
      <c r="CK96" s="16" t="s">
        <v>649</v>
      </c>
      <c r="CL96" s="16" t="s">
        <v>657</v>
      </c>
      <c r="CM96" s="18"/>
      <c r="CO96" s="18">
        <v>40730</v>
      </c>
      <c r="CQ96" s="21"/>
      <c r="CS96" s="21"/>
      <c r="DD96" s="16">
        <v>18.5</v>
      </c>
      <c r="FF96" s="42" t="s">
        <v>857</v>
      </c>
      <c r="FG96" s="43">
        <v>60811</v>
      </c>
      <c r="FH96" s="44">
        <v>32988.516000000003</v>
      </c>
      <c r="FI96" s="45">
        <v>16.519036554832201</v>
      </c>
      <c r="FJ96" s="45">
        <v>661.18</v>
      </c>
      <c r="FK96" s="45">
        <v>0.48942197875791599</v>
      </c>
      <c r="FL96" s="44">
        <v>63205.682000000001</v>
      </c>
      <c r="FM96" s="45">
        <v>31.650316474712099</v>
      </c>
      <c r="FN96" s="45">
        <v>628.16</v>
      </c>
      <c r="FO96" s="45">
        <v>0.41243373632518099</v>
      </c>
      <c r="FP96" s="44">
        <v>34015.925999999999</v>
      </c>
      <c r="FQ96" s="45">
        <v>17.033513269904901</v>
      </c>
      <c r="FR96" s="45">
        <v>643.363333333333</v>
      </c>
      <c r="FS96" s="45">
        <v>0.43540581988590499</v>
      </c>
      <c r="FT96" s="44">
        <v>37361.399333333298</v>
      </c>
      <c r="FU96" s="45">
        <v>18.708762810883002</v>
      </c>
      <c r="FV96" s="45">
        <v>644.51</v>
      </c>
      <c r="FW96" s="46">
        <v>0.535855844457644</v>
      </c>
    </row>
    <row r="97" spans="1:179" s="16" customFormat="1" ht="15">
      <c r="A97" s="16" t="s">
        <v>1116</v>
      </c>
      <c r="B97" s="16" t="s">
        <v>689</v>
      </c>
      <c r="C97" s="16" t="s">
        <v>649</v>
      </c>
      <c r="D97" s="16" t="s">
        <v>650</v>
      </c>
      <c r="E97" s="16" t="s">
        <v>690</v>
      </c>
      <c r="F97" s="16" t="s">
        <v>389</v>
      </c>
      <c r="G97" s="16" t="s">
        <v>691</v>
      </c>
      <c r="H97" s="22">
        <v>40735</v>
      </c>
      <c r="J97" s="16">
        <v>5000</v>
      </c>
      <c r="L97" s="18">
        <v>40688</v>
      </c>
      <c r="M97" s="19">
        <v>145</v>
      </c>
      <c r="N97" s="16" t="s">
        <v>692</v>
      </c>
      <c r="O97" s="16" t="s">
        <v>653</v>
      </c>
      <c r="P97" s="16" t="s">
        <v>652</v>
      </c>
      <c r="Q97" s="16" t="s">
        <v>852</v>
      </c>
      <c r="R97" s="16" t="s">
        <v>665</v>
      </c>
      <c r="T97" s="20">
        <v>25</v>
      </c>
      <c r="U97" s="20">
        <v>5</v>
      </c>
      <c r="V97" s="16">
        <v>2011</v>
      </c>
      <c r="W97" s="16" t="s">
        <v>694</v>
      </c>
      <c r="X97" s="21" t="s">
        <v>693</v>
      </c>
      <c r="Y97" s="16" t="s">
        <v>654</v>
      </c>
      <c r="Z97" s="22">
        <v>40693</v>
      </c>
      <c r="AA97" s="16" t="str">
        <f t="shared" si="17"/>
        <v>150</v>
      </c>
      <c r="AB97" s="16">
        <v>5</v>
      </c>
      <c r="AC97" s="16">
        <v>5</v>
      </c>
      <c r="AD97" s="16">
        <v>5</v>
      </c>
      <c r="AE97" s="16" t="s">
        <v>673</v>
      </c>
      <c r="AG97" s="16" t="s">
        <v>649</v>
      </c>
      <c r="AH97" s="16" t="s">
        <v>649</v>
      </c>
      <c r="AI97" s="16" t="s">
        <v>674</v>
      </c>
      <c r="AJ97" s="16" t="s">
        <v>694</v>
      </c>
      <c r="AK97" s="16" t="s">
        <v>695</v>
      </c>
      <c r="AL97" s="16" t="s">
        <v>649</v>
      </c>
      <c r="AM97" s="16" t="s">
        <v>654</v>
      </c>
      <c r="AN97" s="22">
        <v>40738</v>
      </c>
      <c r="AP97" s="16">
        <v>5</v>
      </c>
      <c r="AQ97" s="16">
        <v>3</v>
      </c>
      <c r="AR97" s="16">
        <v>3</v>
      </c>
      <c r="AS97" s="16" t="s">
        <v>673</v>
      </c>
      <c r="AU97" s="16" t="s">
        <v>657</v>
      </c>
      <c r="BT97" s="16">
        <v>8</v>
      </c>
      <c r="BU97" s="18">
        <v>40688</v>
      </c>
      <c r="BV97" s="16">
        <v>117</v>
      </c>
      <c r="BW97" s="16">
        <v>117</v>
      </c>
      <c r="BX97" s="16">
        <v>117</v>
      </c>
      <c r="BY97" s="16">
        <f t="shared" si="13"/>
        <v>117</v>
      </c>
      <c r="BZ97" s="16">
        <v>76</v>
      </c>
      <c r="CA97" s="16">
        <v>76</v>
      </c>
      <c r="CB97" s="16">
        <v>76</v>
      </c>
      <c r="CC97" s="16">
        <f t="shared" si="14"/>
        <v>76</v>
      </c>
      <c r="CD97" s="16" t="s">
        <v>649</v>
      </c>
      <c r="CE97" s="16">
        <v>76</v>
      </c>
      <c r="CF97" s="16">
        <v>76.5</v>
      </c>
      <c r="CG97" s="16">
        <v>76.5</v>
      </c>
      <c r="CH97" s="16">
        <f t="shared" si="15"/>
        <v>76.333333333333329</v>
      </c>
      <c r="CI97" s="16" t="s">
        <v>649</v>
      </c>
      <c r="CJ97" s="16">
        <v>18</v>
      </c>
      <c r="CK97" s="16" t="s">
        <v>649</v>
      </c>
      <c r="CL97" s="16" t="s">
        <v>657</v>
      </c>
      <c r="CM97" s="18"/>
      <c r="CO97" s="18">
        <v>40702</v>
      </c>
      <c r="CQ97" s="21"/>
      <c r="CS97" s="21"/>
      <c r="DD97" s="16">
        <v>18.5</v>
      </c>
      <c r="DF97" s="22">
        <v>40735</v>
      </c>
      <c r="DG97" s="16">
        <v>117</v>
      </c>
      <c r="DH97" s="16">
        <v>117</v>
      </c>
      <c r="DI97" s="16">
        <v>117</v>
      </c>
      <c r="DJ97" s="16">
        <v>117</v>
      </c>
      <c r="DK97" s="16">
        <v>75.5</v>
      </c>
      <c r="DL97" s="16">
        <v>75.5</v>
      </c>
      <c r="DM97" s="16">
        <v>75.5</v>
      </c>
      <c r="DN97" s="16">
        <v>75.5</v>
      </c>
      <c r="DO97" s="16" t="s">
        <v>649</v>
      </c>
      <c r="DP97" s="16">
        <v>76.5</v>
      </c>
      <c r="DQ97" s="16">
        <v>76.5</v>
      </c>
      <c r="DR97" s="16">
        <v>76.5</v>
      </c>
      <c r="DS97" s="16">
        <v>76.5</v>
      </c>
      <c r="DT97" s="16" t="s">
        <v>649</v>
      </c>
      <c r="DU97" s="16">
        <v>18</v>
      </c>
      <c r="EB97" s="22">
        <v>40735</v>
      </c>
      <c r="EG97" s="24">
        <v>0.21653935185185183</v>
      </c>
      <c r="EI97" s="24">
        <v>0.22702546296296297</v>
      </c>
      <c r="EJ97" s="24">
        <v>0.23</v>
      </c>
      <c r="EK97" s="24">
        <v>0.26326388888888891</v>
      </c>
      <c r="FF97" s="42" t="s">
        <v>689</v>
      </c>
      <c r="FG97" s="43">
        <v>52511</v>
      </c>
      <c r="FH97" s="44">
        <v>46552.368999999999</v>
      </c>
      <c r="FI97" s="45">
        <v>23.311151226840298</v>
      </c>
      <c r="FJ97" s="45">
        <v>590.13</v>
      </c>
      <c r="FK97" s="45">
        <v>0.498407002562058</v>
      </c>
      <c r="FL97" s="44">
        <v>64262.0016666667</v>
      </c>
      <c r="FM97" s="45">
        <v>32.179269737940203</v>
      </c>
      <c r="FN97" s="45">
        <v>620.14666666666699</v>
      </c>
      <c r="FO97" s="45">
        <v>0.42914223857553102</v>
      </c>
      <c r="FP97" s="44">
        <v>71924.144</v>
      </c>
      <c r="FQ97" s="45">
        <v>36.016096144216299</v>
      </c>
      <c r="FR97" s="45">
        <v>648.44333333333304</v>
      </c>
      <c r="FS97" s="45">
        <v>0.37582551544370801</v>
      </c>
      <c r="FT97" s="44">
        <v>52272.868999999999</v>
      </c>
      <c r="FU97" s="45">
        <v>26.1756980470706</v>
      </c>
      <c r="FV97" s="45">
        <v>602.36</v>
      </c>
      <c r="FW97" s="46">
        <v>0.47729887081105798</v>
      </c>
    </row>
    <row r="98" spans="1:179" s="16" customFormat="1" ht="15">
      <c r="A98" s="16" t="s">
        <v>1116</v>
      </c>
      <c r="B98" s="16" t="s">
        <v>1436</v>
      </c>
      <c r="C98" s="16" t="s">
        <v>649</v>
      </c>
      <c r="D98" s="16" t="s">
        <v>660</v>
      </c>
      <c r="E98" s="16" t="s">
        <v>1437</v>
      </c>
      <c r="F98" s="16" t="s">
        <v>1631</v>
      </c>
      <c r="G98" s="16" t="s">
        <v>691</v>
      </c>
      <c r="H98" s="22">
        <v>40698</v>
      </c>
      <c r="J98" s="16" t="s">
        <v>1040</v>
      </c>
      <c r="K98" s="16" t="s">
        <v>1441</v>
      </c>
      <c r="L98" s="18">
        <v>40684</v>
      </c>
      <c r="M98" s="19">
        <v>141</v>
      </c>
      <c r="N98" s="16" t="s">
        <v>664</v>
      </c>
      <c r="O98" s="16" t="s">
        <v>663</v>
      </c>
      <c r="P98" s="16" t="s">
        <v>664</v>
      </c>
      <c r="Q98" s="16" t="s">
        <v>652</v>
      </c>
      <c r="R98" s="16" t="s">
        <v>670</v>
      </c>
      <c r="T98" s="20">
        <v>21</v>
      </c>
      <c r="U98" s="20">
        <v>5</v>
      </c>
      <c r="V98" s="16">
        <v>2011</v>
      </c>
      <c r="W98" s="16" t="s">
        <v>1439</v>
      </c>
      <c r="X98" s="21" t="s">
        <v>1438</v>
      </c>
      <c r="Y98" s="16" t="s">
        <v>654</v>
      </c>
      <c r="Z98" s="22">
        <v>40698</v>
      </c>
      <c r="AA98" s="16" t="str">
        <f t="shared" si="17"/>
        <v>155</v>
      </c>
      <c r="AB98" s="16">
        <v>4</v>
      </c>
      <c r="AC98" s="16">
        <v>4</v>
      </c>
      <c r="AD98" s="16">
        <v>3</v>
      </c>
      <c r="AE98" s="16" t="s">
        <v>673</v>
      </c>
      <c r="AG98" s="16" t="s">
        <v>649</v>
      </c>
      <c r="AH98" s="16" t="s">
        <v>649</v>
      </c>
      <c r="AI98" s="16" t="s">
        <v>674</v>
      </c>
      <c r="AJ98" s="16" t="s">
        <v>1439</v>
      </c>
      <c r="AK98" s="16" t="s">
        <v>1440</v>
      </c>
      <c r="AL98" s="16" t="s">
        <v>649</v>
      </c>
      <c r="AM98" s="16" t="s">
        <v>654</v>
      </c>
      <c r="AN98" s="22">
        <v>40736</v>
      </c>
      <c r="AP98" s="16">
        <v>4</v>
      </c>
      <c r="AQ98" s="16">
        <v>4</v>
      </c>
      <c r="AR98" s="16">
        <v>4</v>
      </c>
      <c r="AS98" s="16" t="s">
        <v>673</v>
      </c>
      <c r="AU98" s="16" t="s">
        <v>657</v>
      </c>
      <c r="BT98" s="16">
        <v>7</v>
      </c>
      <c r="BU98" s="18">
        <v>40684</v>
      </c>
      <c r="BV98" s="16">
        <v>119</v>
      </c>
      <c r="BW98" s="16">
        <v>118.5</v>
      </c>
      <c r="BX98" s="16">
        <v>119</v>
      </c>
      <c r="BY98" s="16">
        <f t="shared" si="13"/>
        <v>118.83333333333333</v>
      </c>
      <c r="BZ98" s="16">
        <v>89.5</v>
      </c>
      <c r="CA98" s="16">
        <v>89.5</v>
      </c>
      <c r="CB98" s="16">
        <v>89.5</v>
      </c>
      <c r="CC98" s="16">
        <f t="shared" si="14"/>
        <v>89.5</v>
      </c>
      <c r="CD98" s="16" t="s">
        <v>649</v>
      </c>
      <c r="CE98" s="16">
        <v>90.5</v>
      </c>
      <c r="CF98" s="16">
        <v>91</v>
      </c>
      <c r="CG98" s="16">
        <v>91</v>
      </c>
      <c r="CH98" s="16">
        <f t="shared" si="15"/>
        <v>90.833333333333329</v>
      </c>
      <c r="CI98" s="16" t="s">
        <v>649</v>
      </c>
      <c r="CJ98" s="16">
        <v>17</v>
      </c>
      <c r="CK98" s="16" t="s">
        <v>649</v>
      </c>
      <c r="CL98" s="16" t="s">
        <v>657</v>
      </c>
      <c r="CM98" s="18"/>
      <c r="CO98" s="18">
        <v>40698</v>
      </c>
      <c r="CQ98" s="21"/>
      <c r="CS98" s="21"/>
      <c r="DD98" s="16">
        <v>18.5</v>
      </c>
      <c r="EB98" s="22">
        <v>40698</v>
      </c>
      <c r="EG98" s="24">
        <v>0.22146990740740743</v>
      </c>
      <c r="EI98" s="24">
        <v>0.23152777777777778</v>
      </c>
      <c r="EJ98" s="24">
        <v>0.2336111111111111</v>
      </c>
      <c r="EK98" s="24">
        <v>0.26593749999999999</v>
      </c>
      <c r="FF98" s="42" t="s">
        <v>1436</v>
      </c>
      <c r="FG98" s="43">
        <v>11</v>
      </c>
      <c r="FH98" s="44">
        <v>26860.281999999999</v>
      </c>
      <c r="FI98" s="45">
        <v>13.4503164747121</v>
      </c>
      <c r="FJ98" s="45">
        <v>670.42333333333295</v>
      </c>
      <c r="FK98" s="45">
        <v>0.52468149863769598</v>
      </c>
      <c r="FL98" s="44">
        <v>54554.1913333333</v>
      </c>
      <c r="FM98" s="45">
        <v>27.318072775830402</v>
      </c>
      <c r="FN98" s="45">
        <v>599.04999999999995</v>
      </c>
      <c r="FO98" s="45">
        <v>0.45411205098124602</v>
      </c>
      <c r="FP98" s="44">
        <v>45069.841333333301</v>
      </c>
      <c r="FQ98" s="45">
        <v>22.568773827407799</v>
      </c>
      <c r="FR98" s="45">
        <v>606.74</v>
      </c>
      <c r="FS98" s="45">
        <v>0.44182962604589499</v>
      </c>
      <c r="FT98" s="44">
        <v>43908.127333333301</v>
      </c>
      <c r="FU98" s="45">
        <v>21.987044233016199</v>
      </c>
      <c r="FV98" s="45">
        <v>607.11666666666702</v>
      </c>
      <c r="FW98" s="46">
        <v>0.49324788413124898</v>
      </c>
    </row>
    <row r="99" spans="1:179" s="16" customFormat="1" ht="15">
      <c r="A99" s="16" t="s">
        <v>1116</v>
      </c>
      <c r="B99" s="16" t="s">
        <v>1442</v>
      </c>
      <c r="C99" s="16" t="s">
        <v>649</v>
      </c>
      <c r="D99" s="16" t="s">
        <v>660</v>
      </c>
      <c r="E99" s="16" t="s">
        <v>1116</v>
      </c>
      <c r="F99" s="16" t="s">
        <v>1631</v>
      </c>
      <c r="G99" s="16" t="s">
        <v>691</v>
      </c>
      <c r="H99" s="22">
        <v>40698</v>
      </c>
      <c r="J99" s="16">
        <v>500</v>
      </c>
      <c r="L99" s="18">
        <v>40684</v>
      </c>
      <c r="M99" s="19">
        <v>141</v>
      </c>
      <c r="N99" s="16" t="s">
        <v>652</v>
      </c>
      <c r="O99" s="16" t="s">
        <v>653</v>
      </c>
      <c r="P99" s="16" t="s">
        <v>653</v>
      </c>
      <c r="Q99" s="16" t="s">
        <v>699</v>
      </c>
      <c r="R99" s="16" t="s">
        <v>1401</v>
      </c>
      <c r="T99" s="20">
        <v>21</v>
      </c>
      <c r="U99" s="20">
        <v>5</v>
      </c>
      <c r="V99" s="16">
        <v>2011</v>
      </c>
      <c r="W99" s="16" t="s">
        <v>1443</v>
      </c>
      <c r="X99" s="21">
        <v>85</v>
      </c>
      <c r="Y99" s="16" t="s">
        <v>654</v>
      </c>
      <c r="Z99" s="22">
        <v>40702</v>
      </c>
      <c r="AA99" s="16" t="str">
        <f t="shared" si="17"/>
        <v>159</v>
      </c>
      <c r="AB99" s="16">
        <v>3</v>
      </c>
      <c r="AC99" s="16">
        <v>3</v>
      </c>
      <c r="AD99" s="16">
        <v>3</v>
      </c>
      <c r="AE99" s="16" t="s">
        <v>673</v>
      </c>
      <c r="AG99" s="16" t="s">
        <v>649</v>
      </c>
      <c r="AH99" s="16" t="s">
        <v>649</v>
      </c>
      <c r="AI99" s="16" t="s">
        <v>674</v>
      </c>
      <c r="AJ99" s="16" t="s">
        <v>1443</v>
      </c>
      <c r="AK99" s="16">
        <v>109</v>
      </c>
      <c r="AL99" s="16" t="s">
        <v>657</v>
      </c>
      <c r="AM99" s="16" t="s">
        <v>654</v>
      </c>
      <c r="AN99" s="22">
        <v>40748</v>
      </c>
      <c r="AP99" s="16">
        <v>4</v>
      </c>
      <c r="AQ99" s="16">
        <v>3</v>
      </c>
      <c r="AR99" s="16">
        <v>3</v>
      </c>
      <c r="AS99" s="16" t="s">
        <v>673</v>
      </c>
      <c r="AU99" s="16" t="s">
        <v>657</v>
      </c>
      <c r="BT99" s="16">
        <v>6</v>
      </c>
      <c r="BU99" s="18">
        <v>40684</v>
      </c>
      <c r="BV99" s="16">
        <v>117</v>
      </c>
      <c r="BW99" s="16">
        <v>117</v>
      </c>
      <c r="BX99" s="16">
        <v>117</v>
      </c>
      <c r="BY99" s="16">
        <f t="shared" si="13"/>
        <v>117</v>
      </c>
      <c r="BZ99" s="16">
        <v>82</v>
      </c>
      <c r="CA99" s="16">
        <v>82</v>
      </c>
      <c r="CB99" s="16">
        <v>82</v>
      </c>
      <c r="CC99" s="16">
        <f t="shared" si="14"/>
        <v>82</v>
      </c>
      <c r="CD99" s="16" t="s">
        <v>649</v>
      </c>
      <c r="CE99" s="16">
        <v>80</v>
      </c>
      <c r="CF99" s="16">
        <v>80</v>
      </c>
      <c r="CG99" s="16">
        <v>80</v>
      </c>
      <c r="CH99" s="16">
        <f t="shared" si="15"/>
        <v>80</v>
      </c>
      <c r="CI99" s="16" t="s">
        <v>649</v>
      </c>
      <c r="CJ99" s="16">
        <v>16.25</v>
      </c>
      <c r="CK99" s="16" t="s">
        <v>649</v>
      </c>
      <c r="CL99" s="16" t="s">
        <v>657</v>
      </c>
      <c r="CM99" s="18"/>
      <c r="CO99" s="18">
        <v>40698</v>
      </c>
      <c r="CQ99" s="21"/>
      <c r="CS99" s="21"/>
      <c r="DD99" s="16">
        <v>17</v>
      </c>
      <c r="EB99" s="22">
        <v>40698</v>
      </c>
      <c r="EG99" s="24">
        <v>0.29556712962962967</v>
      </c>
      <c r="EI99" s="24">
        <v>0.30572916666666666</v>
      </c>
      <c r="EJ99" s="24">
        <v>0.30834490740740744</v>
      </c>
      <c r="EK99" s="24">
        <v>0.3430555555555555</v>
      </c>
      <c r="FF99" s="42" t="s">
        <v>1442</v>
      </c>
      <c r="FG99" s="43">
        <v>52111</v>
      </c>
      <c r="FH99" s="44">
        <v>30364.01</v>
      </c>
      <c r="FI99" s="45">
        <v>15.204812218327501</v>
      </c>
      <c r="FJ99" s="45">
        <v>655.06333333333305</v>
      </c>
      <c r="FK99" s="45">
        <v>0.49765375580055199</v>
      </c>
      <c r="FL99" s="44">
        <v>67080.337666666703</v>
      </c>
      <c r="FM99" s="45">
        <v>33.590554665331297</v>
      </c>
      <c r="FN99" s="45">
        <v>601.45333333333303</v>
      </c>
      <c r="FO99" s="45">
        <v>0.43273370726334198</v>
      </c>
      <c r="FP99" s="44">
        <v>50964.838666666699</v>
      </c>
      <c r="FQ99" s="45">
        <v>25.520700383909201</v>
      </c>
      <c r="FR99" s="45">
        <v>617.06333333333305</v>
      </c>
      <c r="FS99" s="45">
        <v>0.458999561288786</v>
      </c>
      <c r="FT99" s="44">
        <v>31362.242999999999</v>
      </c>
      <c r="FU99" s="45">
        <v>15.704678517776699</v>
      </c>
      <c r="FV99" s="45">
        <v>659.76</v>
      </c>
      <c r="FW99" s="46">
        <v>0.54253540242392895</v>
      </c>
    </row>
    <row r="100" spans="1:179" s="16" customFormat="1" ht="15">
      <c r="A100" s="16" t="s">
        <v>144</v>
      </c>
      <c r="B100" s="16" t="s">
        <v>1657</v>
      </c>
      <c r="C100" s="16" t="s">
        <v>649</v>
      </c>
      <c r="D100" s="16" t="s">
        <v>650</v>
      </c>
      <c r="E100" s="16" t="s">
        <v>858</v>
      </c>
      <c r="F100" s="16" t="s">
        <v>1631</v>
      </c>
      <c r="G100" s="16" t="s">
        <v>657</v>
      </c>
      <c r="K100" s="16" t="s">
        <v>1585</v>
      </c>
      <c r="L100" s="18">
        <v>40684</v>
      </c>
      <c r="M100" s="19">
        <v>141</v>
      </c>
      <c r="N100" s="16" t="s">
        <v>678</v>
      </c>
      <c r="O100" s="16" t="s">
        <v>1611</v>
      </c>
      <c r="P100" s="16" t="s">
        <v>1611</v>
      </c>
      <c r="Q100" s="16" t="s">
        <v>652</v>
      </c>
      <c r="R100" s="16" t="s">
        <v>1611</v>
      </c>
      <c r="T100" s="20">
        <v>4</v>
      </c>
      <c r="U100" s="20">
        <v>6</v>
      </c>
      <c r="V100" s="16">
        <v>2011</v>
      </c>
      <c r="W100" s="16" t="s">
        <v>1658</v>
      </c>
      <c r="X100" s="21">
        <v>38</v>
      </c>
      <c r="Y100" s="16" t="s">
        <v>654</v>
      </c>
      <c r="Z100" s="22">
        <v>40697</v>
      </c>
      <c r="AA100" s="16" t="str">
        <f t="shared" si="17"/>
        <v>154</v>
      </c>
      <c r="AB100" s="16">
        <v>5</v>
      </c>
      <c r="AC100" s="16">
        <v>5</v>
      </c>
      <c r="AD100" s="16">
        <v>5</v>
      </c>
      <c r="AE100" s="16" t="s">
        <v>673</v>
      </c>
      <c r="AG100" s="16" t="s">
        <v>649</v>
      </c>
      <c r="AH100" s="16" t="s">
        <v>649</v>
      </c>
      <c r="AI100" s="16" t="s">
        <v>674</v>
      </c>
      <c r="AJ100" s="16" t="s">
        <v>1658</v>
      </c>
      <c r="AK100" s="16">
        <v>98</v>
      </c>
      <c r="AL100" s="16" t="s">
        <v>657</v>
      </c>
      <c r="AM100" s="16" t="s">
        <v>654</v>
      </c>
      <c r="AN100" s="22">
        <v>40737</v>
      </c>
      <c r="AP100" s="16">
        <v>6</v>
      </c>
      <c r="AQ100" s="16">
        <v>5</v>
      </c>
      <c r="AR100" s="16">
        <v>3</v>
      </c>
      <c r="AS100" s="16" t="s">
        <v>673</v>
      </c>
      <c r="AU100" s="16" t="s">
        <v>657</v>
      </c>
      <c r="BT100" s="16">
        <v>8</v>
      </c>
      <c r="BU100" s="18">
        <v>40698</v>
      </c>
      <c r="BV100" s="16">
        <v>120.5</v>
      </c>
      <c r="BW100" s="16">
        <v>120.5</v>
      </c>
      <c r="BX100" s="16">
        <v>120</v>
      </c>
      <c r="BY100" s="16">
        <f t="shared" si="13"/>
        <v>120.33333333333333</v>
      </c>
      <c r="BZ100" s="16">
        <v>80</v>
      </c>
      <c r="CA100" s="16">
        <v>80</v>
      </c>
      <c r="CB100" s="16">
        <v>80</v>
      </c>
      <c r="CC100" s="16">
        <f t="shared" si="14"/>
        <v>80</v>
      </c>
      <c r="CD100" s="16" t="s">
        <v>649</v>
      </c>
      <c r="CE100" s="16">
        <v>80</v>
      </c>
      <c r="CF100" s="16">
        <v>79.5</v>
      </c>
      <c r="CG100" s="16">
        <v>80</v>
      </c>
      <c r="CH100" s="16">
        <f t="shared" si="15"/>
        <v>79.833333333333329</v>
      </c>
      <c r="CI100" s="16" t="s">
        <v>649</v>
      </c>
      <c r="CJ100" s="16">
        <v>17</v>
      </c>
      <c r="CK100" s="16" t="s">
        <v>649</v>
      </c>
      <c r="CL100" s="16" t="s">
        <v>657</v>
      </c>
      <c r="CM100" s="18"/>
      <c r="CO100" s="18">
        <v>40698</v>
      </c>
      <c r="CQ100" s="21"/>
      <c r="CS100" s="21"/>
      <c r="DD100" s="16">
        <v>21.5</v>
      </c>
      <c r="FF100" s="42" t="s">
        <v>1657</v>
      </c>
      <c r="FG100" s="43">
        <v>52111</v>
      </c>
      <c r="FH100" s="44">
        <v>28646.3436666667</v>
      </c>
      <c r="FI100" s="45">
        <v>14.3446888666333</v>
      </c>
      <c r="FJ100" s="45">
        <v>657.78666666666697</v>
      </c>
      <c r="FK100" s="45">
        <v>0.52426045119222497</v>
      </c>
      <c r="FL100" s="44">
        <v>67290.103333333303</v>
      </c>
      <c r="FM100" s="45">
        <v>33.695595059255602</v>
      </c>
      <c r="FN100" s="45">
        <v>576.45000000000005</v>
      </c>
      <c r="FO100" s="45">
        <v>0.40623255003620701</v>
      </c>
      <c r="FP100" s="44">
        <v>60517.622666666699</v>
      </c>
      <c r="FQ100" s="45">
        <v>30.304267734935699</v>
      </c>
      <c r="FR100" s="45">
        <v>590.07000000000005</v>
      </c>
      <c r="FS100" s="45">
        <v>0.41260187403686499</v>
      </c>
      <c r="FT100" s="44">
        <v>51768.9826666667</v>
      </c>
      <c r="FU100" s="45">
        <v>25.923376397930198</v>
      </c>
      <c r="FV100" s="45">
        <v>620.39</v>
      </c>
      <c r="FW100" s="46">
        <v>0.48132516152139798</v>
      </c>
    </row>
    <row r="101" spans="1:179" s="16" customFormat="1" ht="15">
      <c r="A101" s="16" t="s">
        <v>144</v>
      </c>
      <c r="B101" s="16" t="s">
        <v>958</v>
      </c>
      <c r="C101" s="16" t="s">
        <v>593</v>
      </c>
      <c r="D101" s="16" t="s">
        <v>627</v>
      </c>
      <c r="E101" s="16" t="s">
        <v>959</v>
      </c>
      <c r="F101" s="16" t="s">
        <v>595</v>
      </c>
      <c r="G101" s="16" t="s">
        <v>464</v>
      </c>
      <c r="L101" s="18">
        <v>40684</v>
      </c>
      <c r="M101" s="19">
        <v>141</v>
      </c>
      <c r="N101" s="16" t="s">
        <v>960</v>
      </c>
      <c r="O101" s="16" t="s">
        <v>598</v>
      </c>
      <c r="P101" s="16" t="s">
        <v>598</v>
      </c>
      <c r="Q101" s="16" t="s">
        <v>961</v>
      </c>
      <c r="R101" s="16" t="s">
        <v>961</v>
      </c>
      <c r="T101" s="20">
        <v>21</v>
      </c>
      <c r="U101" s="20">
        <v>5</v>
      </c>
      <c r="V101" s="16">
        <v>2011</v>
      </c>
      <c r="W101" s="16" t="s">
        <v>962</v>
      </c>
      <c r="X101" s="21">
        <v>107</v>
      </c>
      <c r="Y101" s="16" t="s">
        <v>602</v>
      </c>
      <c r="Z101" s="22">
        <v>40692</v>
      </c>
      <c r="AA101" s="16" t="str">
        <f t="shared" si="17"/>
        <v>149</v>
      </c>
      <c r="AB101" s="16">
        <v>4</v>
      </c>
      <c r="AC101" s="16">
        <v>3</v>
      </c>
      <c r="AD101" s="16">
        <v>3</v>
      </c>
      <c r="AE101" s="16" t="s">
        <v>604</v>
      </c>
      <c r="AG101" s="16" t="s">
        <v>593</v>
      </c>
      <c r="AH101" s="16" t="s">
        <v>593</v>
      </c>
      <c r="AJ101" s="16" t="s">
        <v>962</v>
      </c>
      <c r="AK101" s="16">
        <v>87</v>
      </c>
      <c r="AL101" s="16" t="s">
        <v>596</v>
      </c>
      <c r="AM101" s="16" t="s">
        <v>281</v>
      </c>
      <c r="AN101" s="22">
        <v>40736</v>
      </c>
      <c r="AP101" s="16">
        <v>4</v>
      </c>
      <c r="AQ101" s="16">
        <v>4</v>
      </c>
      <c r="AR101" s="16">
        <v>4</v>
      </c>
      <c r="AS101" s="16" t="s">
        <v>604</v>
      </c>
      <c r="AU101" s="16" t="s">
        <v>596</v>
      </c>
      <c r="BT101" s="16">
        <v>7</v>
      </c>
      <c r="BU101" s="18">
        <v>40684</v>
      </c>
      <c r="BV101" s="16">
        <v>113</v>
      </c>
      <c r="BW101" s="16">
        <v>113</v>
      </c>
      <c r="BX101" s="16">
        <v>113</v>
      </c>
      <c r="BY101" s="16">
        <f t="shared" ref="BY101:BY132" si="18">(BV101+BW101+BX101)/3</f>
        <v>113</v>
      </c>
      <c r="BZ101" s="16">
        <v>85</v>
      </c>
      <c r="CA101" s="16">
        <v>84.5</v>
      </c>
      <c r="CB101" s="16">
        <v>84.5</v>
      </c>
      <c r="CC101" s="16">
        <f t="shared" si="14"/>
        <v>84.666666666666671</v>
      </c>
      <c r="CD101" s="16" t="s">
        <v>593</v>
      </c>
      <c r="CE101" s="16">
        <v>74</v>
      </c>
      <c r="CF101" s="16">
        <v>74</v>
      </c>
      <c r="CG101" s="16">
        <v>73.5</v>
      </c>
      <c r="CH101" s="16">
        <f t="shared" si="15"/>
        <v>73.833333333333329</v>
      </c>
      <c r="CI101" s="16" t="s">
        <v>605</v>
      </c>
      <c r="CJ101" s="16">
        <v>17</v>
      </c>
      <c r="CK101" s="16" t="s">
        <v>593</v>
      </c>
      <c r="CL101" s="16" t="s">
        <v>596</v>
      </c>
      <c r="CM101" s="18"/>
      <c r="CO101" s="18">
        <v>40710</v>
      </c>
      <c r="CQ101" s="21"/>
      <c r="CS101" s="21"/>
      <c r="DD101" s="16">
        <v>20.25</v>
      </c>
      <c r="EG101" s="24"/>
      <c r="EI101" s="24"/>
      <c r="EJ101" s="24"/>
      <c r="EK101" s="24"/>
      <c r="FF101" s="42" t="s">
        <v>1891</v>
      </c>
      <c r="FG101" s="43">
        <v>52111</v>
      </c>
      <c r="FH101" s="44">
        <v>23935.1593333333</v>
      </c>
      <c r="FI101" s="45">
        <v>11.9855580036722</v>
      </c>
      <c r="FJ101" s="45">
        <v>694.15</v>
      </c>
      <c r="FK101" s="45">
        <v>0.55328128245526398</v>
      </c>
      <c r="FL101" s="44">
        <v>46103.892999999996</v>
      </c>
      <c r="FM101" s="45">
        <v>23.086576364546801</v>
      </c>
      <c r="FN101" s="45">
        <v>613.08000000000004</v>
      </c>
      <c r="FO101" s="45">
        <v>0.459305886136052</v>
      </c>
      <c r="FP101" s="44">
        <v>23557.5216666667</v>
      </c>
      <c r="FQ101" s="45">
        <v>11.7964555166082</v>
      </c>
      <c r="FR101" s="45">
        <v>683.45</v>
      </c>
      <c r="FS101" s="45">
        <v>0.51857165637719604</v>
      </c>
      <c r="FT101" s="44">
        <v>41228.718000000001</v>
      </c>
      <c r="FU101" s="45">
        <v>20.6453269904857</v>
      </c>
      <c r="FV101" s="45">
        <v>681.45</v>
      </c>
      <c r="FW101" s="46">
        <v>0.54052067741606402</v>
      </c>
    </row>
    <row r="102" spans="1:179" s="16" customFormat="1" ht="15">
      <c r="A102" s="16" t="s">
        <v>144</v>
      </c>
      <c r="B102" s="16" t="s">
        <v>1633</v>
      </c>
      <c r="C102" s="16" t="s">
        <v>649</v>
      </c>
      <c r="D102" s="16" t="s">
        <v>650</v>
      </c>
      <c r="E102" s="16" t="s">
        <v>1288</v>
      </c>
      <c r="F102" s="16" t="s">
        <v>1631</v>
      </c>
      <c r="G102" s="16" t="s">
        <v>657</v>
      </c>
      <c r="K102" s="16" t="s">
        <v>1585</v>
      </c>
      <c r="L102" s="18">
        <v>40684</v>
      </c>
      <c r="M102" s="19">
        <v>141</v>
      </c>
      <c r="N102" s="16" t="s">
        <v>678</v>
      </c>
      <c r="O102" s="16" t="s">
        <v>1611</v>
      </c>
      <c r="P102" s="16" t="s">
        <v>664</v>
      </c>
      <c r="Q102" s="16" t="s">
        <v>685</v>
      </c>
      <c r="R102" s="16" t="s">
        <v>1611</v>
      </c>
      <c r="T102" s="20">
        <v>4</v>
      </c>
      <c r="U102" s="20">
        <v>6</v>
      </c>
      <c r="V102" s="16">
        <v>2011</v>
      </c>
      <c r="W102" s="16" t="s">
        <v>1629</v>
      </c>
      <c r="X102" s="21">
        <v>21</v>
      </c>
      <c r="Y102" s="16" t="s">
        <v>654</v>
      </c>
      <c r="Z102" s="22">
        <v>40698</v>
      </c>
      <c r="AA102" s="16" t="str">
        <f t="shared" si="17"/>
        <v>155</v>
      </c>
      <c r="AB102" s="16">
        <v>5</v>
      </c>
      <c r="AC102" s="16">
        <v>5</v>
      </c>
      <c r="AD102" s="16">
        <v>5</v>
      </c>
      <c r="AE102" s="16" t="s">
        <v>673</v>
      </c>
      <c r="AG102" s="16" t="s">
        <v>649</v>
      </c>
      <c r="AH102" s="16" t="s">
        <v>649</v>
      </c>
      <c r="AI102" s="16" t="s">
        <v>674</v>
      </c>
      <c r="AJ102" s="16" t="s">
        <v>1629</v>
      </c>
      <c r="AK102" s="16">
        <v>71</v>
      </c>
      <c r="AL102" s="16" t="s">
        <v>657</v>
      </c>
      <c r="AM102" s="16" t="s">
        <v>654</v>
      </c>
      <c r="AN102" s="22">
        <v>40744</v>
      </c>
      <c r="AP102" s="16">
        <v>5</v>
      </c>
      <c r="AQ102" s="16">
        <v>5</v>
      </c>
      <c r="AR102" s="16">
        <v>5</v>
      </c>
      <c r="AS102" s="16" t="s">
        <v>673</v>
      </c>
      <c r="AU102" s="16" t="s">
        <v>657</v>
      </c>
      <c r="BT102" s="16">
        <v>10</v>
      </c>
      <c r="BU102" s="18">
        <v>40684</v>
      </c>
      <c r="BV102" s="16">
        <v>115</v>
      </c>
      <c r="BW102" s="16">
        <v>115</v>
      </c>
      <c r="BX102" s="16">
        <v>115</v>
      </c>
      <c r="BY102" s="16">
        <f t="shared" si="18"/>
        <v>115</v>
      </c>
      <c r="BZ102" s="16">
        <v>73</v>
      </c>
      <c r="CA102" s="16">
        <v>73</v>
      </c>
      <c r="CB102" s="16">
        <v>73</v>
      </c>
      <c r="CC102" s="16">
        <f t="shared" si="14"/>
        <v>73</v>
      </c>
      <c r="CD102" s="16" t="s">
        <v>649</v>
      </c>
      <c r="CE102" s="16">
        <v>75</v>
      </c>
      <c r="CF102" s="16">
        <v>75</v>
      </c>
      <c r="CG102" s="16">
        <v>75</v>
      </c>
      <c r="CH102" s="16">
        <f t="shared" si="15"/>
        <v>75</v>
      </c>
      <c r="CI102" s="16" t="s">
        <v>649</v>
      </c>
      <c r="CJ102" s="16">
        <v>16.25</v>
      </c>
      <c r="CK102" s="16" t="s">
        <v>649</v>
      </c>
      <c r="CL102" s="16" t="s">
        <v>657</v>
      </c>
      <c r="CM102" s="18"/>
      <c r="CO102" s="18">
        <v>40698</v>
      </c>
      <c r="CQ102" s="21"/>
      <c r="CS102" s="21"/>
      <c r="DD102" s="16">
        <v>19.25</v>
      </c>
      <c r="FF102" s="42" t="s">
        <v>1633</v>
      </c>
      <c r="FG102" s="43">
        <v>52111</v>
      </c>
      <c r="FH102" s="44">
        <v>43087.062666666701</v>
      </c>
      <c r="FI102" s="45">
        <v>21.5758951760975</v>
      </c>
      <c r="FJ102" s="45">
        <v>590.76</v>
      </c>
      <c r="FK102" s="45">
        <v>0.49286765391066401</v>
      </c>
      <c r="FL102" s="44">
        <v>70033.585999999996</v>
      </c>
      <c r="FM102" s="45">
        <v>35.069397095643502</v>
      </c>
      <c r="FN102" s="45">
        <v>619.05666666666696</v>
      </c>
      <c r="FO102" s="45">
        <v>0.42848657399121598</v>
      </c>
      <c r="FP102" s="44">
        <v>48735.618999999999</v>
      </c>
      <c r="FQ102" s="45">
        <v>24.404416124186302</v>
      </c>
      <c r="FR102" s="45">
        <v>611.67999999999995</v>
      </c>
      <c r="FS102" s="45">
        <v>0.44362106325848</v>
      </c>
      <c r="FT102" s="44">
        <v>68769.430333333294</v>
      </c>
      <c r="FU102" s="45">
        <v>34.436369721248496</v>
      </c>
      <c r="FV102" s="45">
        <v>605.09333333333302</v>
      </c>
      <c r="FW102" s="46">
        <v>0.422930742897284</v>
      </c>
    </row>
    <row r="103" spans="1:179" s="16" customFormat="1" ht="15">
      <c r="A103" s="16" t="s">
        <v>144</v>
      </c>
      <c r="B103" s="16" t="s">
        <v>428</v>
      </c>
      <c r="C103" s="16" t="s">
        <v>579</v>
      </c>
      <c r="D103" s="16" t="s">
        <v>429</v>
      </c>
      <c r="E103" s="16" t="s">
        <v>430</v>
      </c>
      <c r="F103" s="16" t="s">
        <v>410</v>
      </c>
      <c r="G103" s="16" t="s">
        <v>431</v>
      </c>
      <c r="L103" s="18">
        <v>40708</v>
      </c>
      <c r="M103" s="19">
        <v>165</v>
      </c>
      <c r="N103" s="16" t="s">
        <v>432</v>
      </c>
      <c r="O103" s="16" t="s">
        <v>433</v>
      </c>
      <c r="P103" s="16" t="s">
        <v>434</v>
      </c>
      <c r="Q103" s="16" t="s">
        <v>434</v>
      </c>
      <c r="R103" s="16" t="s">
        <v>435</v>
      </c>
      <c r="T103" s="23">
        <v>14</v>
      </c>
      <c r="U103" s="23">
        <v>6</v>
      </c>
      <c r="V103" s="16">
        <v>2011</v>
      </c>
      <c r="W103" s="16" t="s">
        <v>436</v>
      </c>
      <c r="X103" s="21" t="s">
        <v>63</v>
      </c>
      <c r="Y103" s="16" t="s">
        <v>416</v>
      </c>
      <c r="Z103" s="22">
        <v>40699</v>
      </c>
      <c r="AA103" s="16" t="str">
        <f t="shared" si="17"/>
        <v>156</v>
      </c>
      <c r="AB103" s="16">
        <v>4</v>
      </c>
      <c r="AC103" s="16">
        <v>4</v>
      </c>
      <c r="AD103" s="16">
        <v>4</v>
      </c>
      <c r="AE103" s="16" t="s">
        <v>578</v>
      </c>
      <c r="AG103" s="16" t="s">
        <v>579</v>
      </c>
      <c r="AH103" s="16" t="s">
        <v>579</v>
      </c>
      <c r="AI103" s="16" t="s">
        <v>580</v>
      </c>
      <c r="AJ103" s="16" t="s">
        <v>436</v>
      </c>
      <c r="AK103" s="16" t="s">
        <v>64</v>
      </c>
      <c r="AL103" s="16" t="s">
        <v>579</v>
      </c>
      <c r="AM103" s="16" t="s">
        <v>581</v>
      </c>
      <c r="AN103" s="22">
        <v>40743</v>
      </c>
      <c r="AP103" s="16">
        <v>5</v>
      </c>
      <c r="AQ103" s="16">
        <v>5</v>
      </c>
      <c r="AR103" s="16">
        <v>5</v>
      </c>
      <c r="AS103" s="16" t="s">
        <v>578</v>
      </c>
      <c r="AU103" s="16" t="s">
        <v>582</v>
      </c>
      <c r="BT103" s="16">
        <v>9</v>
      </c>
      <c r="BU103" s="18">
        <v>40708</v>
      </c>
      <c r="BV103" s="16">
        <v>119.5</v>
      </c>
      <c r="BW103" s="16">
        <v>119</v>
      </c>
      <c r="BX103" s="16">
        <v>119</v>
      </c>
      <c r="BY103" s="16">
        <f t="shared" si="18"/>
        <v>119.16666666666667</v>
      </c>
      <c r="BZ103" s="16">
        <v>105</v>
      </c>
      <c r="CA103" s="16">
        <v>105</v>
      </c>
      <c r="CB103" s="16">
        <v>105</v>
      </c>
      <c r="CC103" s="16">
        <f t="shared" si="14"/>
        <v>105</v>
      </c>
      <c r="CD103" s="16" t="s">
        <v>579</v>
      </c>
      <c r="CE103" s="16">
        <v>105</v>
      </c>
      <c r="CF103" s="16">
        <v>105</v>
      </c>
      <c r="CG103" s="16">
        <v>105</v>
      </c>
      <c r="CH103" s="16">
        <f t="shared" si="15"/>
        <v>105</v>
      </c>
      <c r="CI103" s="16" t="s">
        <v>583</v>
      </c>
      <c r="CJ103" s="16">
        <v>17.5</v>
      </c>
      <c r="CK103" s="16" t="s">
        <v>583</v>
      </c>
      <c r="CL103" s="16" t="s">
        <v>582</v>
      </c>
      <c r="CM103" s="18"/>
      <c r="CO103" s="18">
        <v>40725</v>
      </c>
      <c r="CQ103" s="21"/>
      <c r="CS103" s="21"/>
      <c r="DD103" s="16">
        <v>17</v>
      </c>
      <c r="FF103" s="42" t="s">
        <v>1892</v>
      </c>
      <c r="FG103" s="43">
        <v>61411</v>
      </c>
      <c r="FH103" s="44">
        <v>28466.395</v>
      </c>
      <c r="FI103" s="45">
        <v>14.2545793690536</v>
      </c>
      <c r="FJ103" s="45">
        <v>651.46</v>
      </c>
      <c r="FK103" s="45">
        <v>0.51784930890922798</v>
      </c>
      <c r="FL103" s="44">
        <v>37987.404666666698</v>
      </c>
      <c r="FM103" s="45">
        <v>19.022235686863599</v>
      </c>
      <c r="FN103" s="45">
        <v>631.78666666666697</v>
      </c>
      <c r="FO103" s="45">
        <v>0.50627139104283703</v>
      </c>
      <c r="FP103" s="44">
        <v>49606.116999999998</v>
      </c>
      <c r="FQ103" s="45">
        <v>24.8403189784677</v>
      </c>
      <c r="FR103" s="45">
        <v>632.78666666666697</v>
      </c>
      <c r="FS103" s="45">
        <v>0.44785502662944199</v>
      </c>
      <c r="FT103" s="44">
        <v>36476.985000000001</v>
      </c>
      <c r="FU103" s="45">
        <v>18.265891337005499</v>
      </c>
      <c r="FV103" s="45">
        <v>639.03</v>
      </c>
      <c r="FW103" s="46">
        <v>0.48564029071350201</v>
      </c>
    </row>
    <row r="104" spans="1:179" s="16" customFormat="1" ht="15">
      <c r="A104" s="16" t="s">
        <v>1116</v>
      </c>
      <c r="B104" s="17" t="s">
        <v>437</v>
      </c>
      <c r="C104" s="16" t="s">
        <v>439</v>
      </c>
      <c r="D104" s="16" t="s">
        <v>429</v>
      </c>
      <c r="E104" s="16" t="s">
        <v>440</v>
      </c>
      <c r="F104" s="16" t="s">
        <v>410</v>
      </c>
      <c r="G104" s="16" t="s">
        <v>411</v>
      </c>
      <c r="H104" s="22">
        <v>40708</v>
      </c>
      <c r="J104" s="16" t="s">
        <v>412</v>
      </c>
      <c r="K104" s="16" t="s">
        <v>438</v>
      </c>
      <c r="L104" s="18">
        <v>40697</v>
      </c>
      <c r="M104" s="19">
        <v>154</v>
      </c>
      <c r="N104" s="16" t="s">
        <v>441</v>
      </c>
      <c r="O104" s="16" t="s">
        <v>442</v>
      </c>
      <c r="P104" s="16" t="s">
        <v>433</v>
      </c>
      <c r="Q104" s="16" t="s">
        <v>415</v>
      </c>
      <c r="R104" s="16" t="s">
        <v>415</v>
      </c>
      <c r="T104" s="23">
        <v>3</v>
      </c>
      <c r="U104" s="23">
        <v>6</v>
      </c>
      <c r="V104" s="16">
        <v>2011</v>
      </c>
      <c r="W104" s="16" t="s">
        <v>443</v>
      </c>
      <c r="X104" s="21">
        <v>64</v>
      </c>
      <c r="Y104" s="16" t="s">
        <v>416</v>
      </c>
      <c r="Z104" s="22">
        <v>40697</v>
      </c>
      <c r="AA104" s="16" t="str">
        <f t="shared" si="17"/>
        <v>154</v>
      </c>
      <c r="AB104" s="16">
        <v>4</v>
      </c>
      <c r="AC104" s="16">
        <v>4</v>
      </c>
      <c r="AD104" s="16">
        <v>3</v>
      </c>
      <c r="AE104" s="16" t="s">
        <v>578</v>
      </c>
      <c r="AG104" s="16" t="s">
        <v>579</v>
      </c>
      <c r="AH104" s="16" t="s">
        <v>579</v>
      </c>
      <c r="AI104" s="16" t="s">
        <v>580</v>
      </c>
      <c r="AJ104" s="16" t="s">
        <v>443</v>
      </c>
      <c r="AK104" s="16">
        <v>64</v>
      </c>
      <c r="AL104" s="16" t="s">
        <v>579</v>
      </c>
      <c r="AM104" s="16" t="s">
        <v>581</v>
      </c>
      <c r="AN104" s="22">
        <v>40697</v>
      </c>
      <c r="AP104" s="16">
        <v>4</v>
      </c>
      <c r="AQ104" s="16">
        <v>4</v>
      </c>
      <c r="AR104" s="16">
        <v>4</v>
      </c>
      <c r="AS104" s="16" t="s">
        <v>578</v>
      </c>
      <c r="AU104" s="16" t="s">
        <v>582</v>
      </c>
      <c r="BT104" s="16">
        <v>7</v>
      </c>
      <c r="BU104" s="18">
        <v>40697</v>
      </c>
      <c r="BV104" s="16">
        <v>121</v>
      </c>
      <c r="BW104" s="16">
        <v>121</v>
      </c>
      <c r="BX104" s="16">
        <v>121</v>
      </c>
      <c r="BY104" s="16">
        <f t="shared" si="18"/>
        <v>121</v>
      </c>
      <c r="BZ104" s="16">
        <v>87</v>
      </c>
      <c r="CA104" s="16">
        <v>87</v>
      </c>
      <c r="CB104" s="16">
        <v>87</v>
      </c>
      <c r="CC104" s="16">
        <f t="shared" si="14"/>
        <v>87</v>
      </c>
      <c r="CD104" s="16" t="s">
        <v>579</v>
      </c>
      <c r="CE104" s="16">
        <v>87</v>
      </c>
      <c r="CF104" s="16">
        <v>87</v>
      </c>
      <c r="CG104" s="16">
        <v>87</v>
      </c>
      <c r="CH104" s="16">
        <f t="shared" si="15"/>
        <v>87</v>
      </c>
      <c r="CI104" s="16" t="s">
        <v>583</v>
      </c>
      <c r="CJ104" s="16">
        <v>20.5</v>
      </c>
      <c r="CK104" s="16" t="s">
        <v>579</v>
      </c>
      <c r="CL104" s="16" t="s">
        <v>582</v>
      </c>
      <c r="CM104" s="18"/>
      <c r="CO104" s="18">
        <v>40708</v>
      </c>
      <c r="CQ104" s="21"/>
      <c r="CS104" s="21"/>
      <c r="DD104" s="16">
        <v>18.5</v>
      </c>
      <c r="EB104" s="22">
        <v>40708</v>
      </c>
      <c r="EG104" s="24">
        <v>0.2587962962962963</v>
      </c>
      <c r="EI104" s="24">
        <v>0.26927083333333335</v>
      </c>
      <c r="EJ104" s="24">
        <v>0.27208333333333334</v>
      </c>
      <c r="EK104" s="24">
        <v>0.30451388888888892</v>
      </c>
      <c r="FF104" s="42" t="s">
        <v>1893</v>
      </c>
      <c r="FG104" s="43">
        <v>60311</v>
      </c>
      <c r="FH104" s="44">
        <v>29847.013999999999</v>
      </c>
      <c r="FI104" s="45">
        <v>14.9459258888332</v>
      </c>
      <c r="FJ104" s="45">
        <v>662.43</v>
      </c>
      <c r="FK104" s="45">
        <v>0.53778549875264703</v>
      </c>
      <c r="FL104" s="44">
        <v>61505.358</v>
      </c>
      <c r="FM104" s="45">
        <v>30.798877315974</v>
      </c>
      <c r="FN104" s="45">
        <v>614.45000000000005</v>
      </c>
      <c r="FO104" s="45">
        <v>0.44203276048589102</v>
      </c>
      <c r="FP104" s="44">
        <v>43683.709000000003</v>
      </c>
      <c r="FQ104" s="45">
        <v>21.874666499749601</v>
      </c>
      <c r="FR104" s="45">
        <v>643.44666666666706</v>
      </c>
      <c r="FS104" s="45">
        <v>0.487075494318852</v>
      </c>
      <c r="FT104" s="44">
        <v>36555.791333333298</v>
      </c>
      <c r="FU104" s="45">
        <v>18.305353697212499</v>
      </c>
      <c r="FV104" s="45">
        <v>643.1</v>
      </c>
      <c r="FW104" s="46">
        <v>0.530842263517465</v>
      </c>
    </row>
    <row r="105" spans="1:179" s="16" customFormat="1" ht="15">
      <c r="A105" s="16" t="s">
        <v>144</v>
      </c>
      <c r="B105" s="17" t="s">
        <v>444</v>
      </c>
      <c r="C105" s="16" t="s">
        <v>407</v>
      </c>
      <c r="D105" s="16" t="s">
        <v>429</v>
      </c>
      <c r="E105" s="16" t="s">
        <v>445</v>
      </c>
      <c r="F105" s="16" t="s">
        <v>410</v>
      </c>
      <c r="G105" s="16" t="s">
        <v>431</v>
      </c>
      <c r="K105" s="16" t="s">
        <v>406</v>
      </c>
      <c r="L105" s="18">
        <v>40697</v>
      </c>
      <c r="M105" s="19">
        <v>154</v>
      </c>
      <c r="N105" s="16" t="s">
        <v>446</v>
      </c>
      <c r="O105" s="16" t="s">
        <v>447</v>
      </c>
      <c r="P105" s="16" t="s">
        <v>447</v>
      </c>
      <c r="Q105" s="16" t="s">
        <v>448</v>
      </c>
      <c r="R105" s="16" t="s">
        <v>449</v>
      </c>
      <c r="T105" s="23">
        <v>3</v>
      </c>
      <c r="U105" s="23">
        <v>6</v>
      </c>
      <c r="V105" s="16">
        <v>2011</v>
      </c>
      <c r="W105" s="16" t="s">
        <v>451</v>
      </c>
      <c r="X105" s="21" t="s">
        <v>65</v>
      </c>
      <c r="Y105" s="16" t="s">
        <v>450</v>
      </c>
      <c r="Z105" s="22">
        <v>40697</v>
      </c>
      <c r="AA105" s="16" t="str">
        <f t="shared" si="17"/>
        <v>154</v>
      </c>
      <c r="AB105" s="16">
        <v>5</v>
      </c>
      <c r="AC105" s="16">
        <v>4</v>
      </c>
      <c r="AD105" s="16">
        <v>3</v>
      </c>
      <c r="AE105" s="16" t="s">
        <v>578</v>
      </c>
      <c r="AG105" s="16" t="s">
        <v>579</v>
      </c>
      <c r="AH105" s="16" t="s">
        <v>579</v>
      </c>
      <c r="AJ105" s="16" t="s">
        <v>451</v>
      </c>
      <c r="AK105" s="16">
        <v>47</v>
      </c>
      <c r="AL105" s="16" t="s">
        <v>582</v>
      </c>
      <c r="AM105" s="16" t="s">
        <v>581</v>
      </c>
      <c r="AN105" s="22">
        <v>40748</v>
      </c>
      <c r="AP105" s="16">
        <v>5</v>
      </c>
      <c r="AQ105" s="16">
        <v>0</v>
      </c>
      <c r="AR105" s="16">
        <v>0</v>
      </c>
      <c r="AS105" s="16" t="s">
        <v>452</v>
      </c>
      <c r="AU105" s="16" t="s">
        <v>579</v>
      </c>
      <c r="AV105" s="16" t="s">
        <v>580</v>
      </c>
      <c r="AW105" s="16" t="s">
        <v>451</v>
      </c>
      <c r="AX105" s="16" t="s">
        <v>453</v>
      </c>
      <c r="AY105" s="16" t="s">
        <v>582</v>
      </c>
      <c r="AZ105" s="16" t="s">
        <v>454</v>
      </c>
      <c r="BA105" s="22">
        <v>40764</v>
      </c>
      <c r="BC105" s="16">
        <v>3</v>
      </c>
      <c r="BD105" s="16">
        <v>1</v>
      </c>
      <c r="BE105" s="16">
        <v>1</v>
      </c>
      <c r="BF105" s="16" t="s">
        <v>278</v>
      </c>
      <c r="BH105" s="16" t="s">
        <v>582</v>
      </c>
      <c r="BT105" s="16">
        <v>4</v>
      </c>
      <c r="BU105" s="18">
        <v>40697</v>
      </c>
      <c r="BV105" s="16">
        <v>119</v>
      </c>
      <c r="BW105" s="16">
        <v>119</v>
      </c>
      <c r="BX105" s="16">
        <v>119</v>
      </c>
      <c r="BY105" s="16">
        <f t="shared" si="18"/>
        <v>119</v>
      </c>
      <c r="BZ105" s="16">
        <v>89</v>
      </c>
      <c r="CA105" s="16">
        <v>89</v>
      </c>
      <c r="CB105" s="16">
        <v>89.5</v>
      </c>
      <c r="CC105" s="16">
        <f t="shared" si="14"/>
        <v>89.166666666666671</v>
      </c>
      <c r="CD105" s="16" t="s">
        <v>583</v>
      </c>
      <c r="CE105" s="16">
        <v>90</v>
      </c>
      <c r="CF105" s="16">
        <v>90</v>
      </c>
      <c r="CG105" s="16">
        <v>90</v>
      </c>
      <c r="CH105" s="16">
        <f t="shared" si="15"/>
        <v>90</v>
      </c>
      <c r="CI105" s="16" t="s">
        <v>579</v>
      </c>
      <c r="CJ105" s="16">
        <v>19.75</v>
      </c>
      <c r="CK105" s="16" t="s">
        <v>579</v>
      </c>
      <c r="CL105" s="16" t="s">
        <v>582</v>
      </c>
      <c r="CM105" s="18"/>
      <c r="CO105" s="18">
        <v>40707</v>
      </c>
      <c r="CQ105" s="21"/>
      <c r="CS105" s="21"/>
      <c r="DD105" s="16">
        <f>21.25-4.5</f>
        <v>16.75</v>
      </c>
      <c r="DF105" s="22">
        <v>41129</v>
      </c>
      <c r="DG105" s="16">
        <v>117</v>
      </c>
      <c r="DH105" s="16">
        <v>117</v>
      </c>
      <c r="DI105" s="16">
        <v>117</v>
      </c>
      <c r="DJ105" s="16">
        <v>117</v>
      </c>
      <c r="DK105" s="16">
        <v>89</v>
      </c>
      <c r="DL105" s="16">
        <v>89</v>
      </c>
      <c r="DM105" s="16">
        <v>89</v>
      </c>
      <c r="DN105" s="16">
        <v>89</v>
      </c>
      <c r="DO105" s="16" t="s">
        <v>277</v>
      </c>
      <c r="DP105" s="16">
        <v>92</v>
      </c>
      <c r="DQ105" s="16">
        <v>92</v>
      </c>
      <c r="DR105" s="16">
        <v>92</v>
      </c>
      <c r="DS105" s="16">
        <v>92</v>
      </c>
      <c r="DT105" s="16" t="s">
        <v>277</v>
      </c>
      <c r="DU105" s="16">
        <v>14.5</v>
      </c>
      <c r="FF105" s="42" t="s">
        <v>1894</v>
      </c>
      <c r="FG105" s="43">
        <v>60311</v>
      </c>
      <c r="FH105" s="44">
        <v>38303.548666666698</v>
      </c>
      <c r="FI105" s="45">
        <v>19.180545151059899</v>
      </c>
      <c r="FJ105" s="45">
        <v>617.73666666666702</v>
      </c>
      <c r="FK105" s="45">
        <v>0.494458319116161</v>
      </c>
      <c r="FL105" s="44">
        <v>43337.226666666698</v>
      </c>
      <c r="FM105" s="45">
        <v>21.701165080954802</v>
      </c>
      <c r="FN105" s="45">
        <v>626.06666666666695</v>
      </c>
      <c r="FO105" s="45">
        <v>0.44991062360090101</v>
      </c>
      <c r="FP105" s="44">
        <v>40218.0566666667</v>
      </c>
      <c r="FQ105" s="45">
        <v>20.139237189117001</v>
      </c>
      <c r="FR105" s="45">
        <v>646.4</v>
      </c>
      <c r="FS105" s="45">
        <v>0.49472639813121</v>
      </c>
      <c r="FT105" s="44">
        <v>26004.667333333298</v>
      </c>
      <c r="FU105" s="45">
        <v>13.0218664663662</v>
      </c>
      <c r="FV105" s="45">
        <v>632.08000000000004</v>
      </c>
      <c r="FW105" s="46">
        <v>0.463478033561323</v>
      </c>
    </row>
    <row r="106" spans="1:179" s="16" customFormat="1" ht="15">
      <c r="A106" s="16" t="s">
        <v>144</v>
      </c>
      <c r="B106" s="17" t="s">
        <v>279</v>
      </c>
      <c r="C106" s="16" t="s">
        <v>579</v>
      </c>
      <c r="D106" s="16" t="s">
        <v>429</v>
      </c>
      <c r="E106" s="16" t="s">
        <v>1292</v>
      </c>
      <c r="F106" s="16" t="s">
        <v>410</v>
      </c>
      <c r="G106" s="16" t="s">
        <v>582</v>
      </c>
      <c r="K106" s="16" t="s">
        <v>280</v>
      </c>
      <c r="L106" s="18">
        <v>40697</v>
      </c>
      <c r="M106" s="19">
        <v>154</v>
      </c>
      <c r="N106" s="16" t="s">
        <v>104</v>
      </c>
      <c r="O106" s="16" t="s">
        <v>434</v>
      </c>
      <c r="P106" s="16" t="s">
        <v>434</v>
      </c>
      <c r="Q106" s="16" t="s">
        <v>434</v>
      </c>
      <c r="R106" s="16" t="s">
        <v>434</v>
      </c>
      <c r="T106" s="23">
        <v>3</v>
      </c>
      <c r="U106" s="23">
        <v>6</v>
      </c>
      <c r="V106" s="16">
        <v>2011</v>
      </c>
      <c r="W106" s="16" t="s">
        <v>105</v>
      </c>
      <c r="X106" s="21">
        <v>37</v>
      </c>
      <c r="Y106" s="16" t="s">
        <v>450</v>
      </c>
      <c r="Z106" s="22">
        <v>40699</v>
      </c>
      <c r="AA106" s="16" t="str">
        <f t="shared" si="17"/>
        <v>156</v>
      </c>
      <c r="AB106" s="16">
        <v>5</v>
      </c>
      <c r="AC106" s="16">
        <v>4</v>
      </c>
      <c r="AD106" s="16">
        <v>3</v>
      </c>
      <c r="AE106" s="16" t="s">
        <v>578</v>
      </c>
      <c r="AF106" s="16" t="s">
        <v>106</v>
      </c>
      <c r="AG106" s="16" t="s">
        <v>107</v>
      </c>
      <c r="AH106" s="16" t="s">
        <v>107</v>
      </c>
      <c r="AJ106" s="16" t="s">
        <v>105</v>
      </c>
      <c r="AK106" s="16">
        <v>119</v>
      </c>
      <c r="AL106" s="16" t="s">
        <v>582</v>
      </c>
      <c r="AM106" s="16" t="s">
        <v>581</v>
      </c>
      <c r="AN106" s="22">
        <v>40749</v>
      </c>
      <c r="AP106" s="16">
        <v>4</v>
      </c>
      <c r="AQ106" s="16">
        <v>4</v>
      </c>
      <c r="AR106" s="16">
        <v>4</v>
      </c>
      <c r="AS106" s="16" t="s">
        <v>578</v>
      </c>
      <c r="AU106" s="16" t="s">
        <v>582</v>
      </c>
      <c r="BT106" s="16">
        <v>7</v>
      </c>
      <c r="BU106" s="18">
        <v>40697</v>
      </c>
      <c r="BV106" s="16">
        <v>120</v>
      </c>
      <c r="BW106" s="16">
        <v>120</v>
      </c>
      <c r="BX106" s="16">
        <v>120</v>
      </c>
      <c r="BY106" s="16">
        <f t="shared" si="18"/>
        <v>120</v>
      </c>
      <c r="CD106" s="16" t="s">
        <v>500</v>
      </c>
      <c r="CI106" s="16" t="s">
        <v>582</v>
      </c>
      <c r="CJ106" s="16">
        <f>21.95-4.5</f>
        <v>17.45</v>
      </c>
      <c r="CK106" s="16" t="s">
        <v>579</v>
      </c>
      <c r="CL106" s="16" t="s">
        <v>582</v>
      </c>
      <c r="CM106" s="18"/>
      <c r="CO106" s="18">
        <v>40725</v>
      </c>
      <c r="CQ106" s="21"/>
      <c r="CS106" s="21"/>
      <c r="CT106" s="16">
        <v>100</v>
      </c>
      <c r="CU106" s="16">
        <v>100</v>
      </c>
      <c r="CV106" s="16">
        <v>100</v>
      </c>
      <c r="CW106" s="16">
        <v>100</v>
      </c>
      <c r="CX106" s="16" t="s">
        <v>583</v>
      </c>
      <c r="CY106" s="16">
        <v>99.5</v>
      </c>
      <c r="CZ106" s="16">
        <v>99</v>
      </c>
      <c r="DA106" s="16">
        <v>99</v>
      </c>
      <c r="DB106" s="16">
        <v>99.166700000000006</v>
      </c>
      <c r="DC106" s="16" t="s">
        <v>579</v>
      </c>
      <c r="DD106" s="16">
        <v>17.25</v>
      </c>
      <c r="DF106" s="22">
        <v>40763</v>
      </c>
      <c r="DG106" s="16">
        <v>120.5</v>
      </c>
      <c r="DH106" s="16">
        <v>120</v>
      </c>
      <c r="DI106" s="16">
        <v>120</v>
      </c>
      <c r="DJ106" s="16">
        <v>120.16667</v>
      </c>
      <c r="DK106" s="16">
        <v>98</v>
      </c>
      <c r="DL106" s="16">
        <v>98</v>
      </c>
      <c r="DM106" s="16">
        <v>98</v>
      </c>
      <c r="DN106" s="16">
        <v>98</v>
      </c>
      <c r="DO106" s="16" t="s">
        <v>583</v>
      </c>
      <c r="DP106" s="16">
        <v>99</v>
      </c>
      <c r="DQ106" s="16">
        <v>99</v>
      </c>
      <c r="DR106" s="16">
        <v>99</v>
      </c>
      <c r="DS106" s="16">
        <v>99</v>
      </c>
      <c r="DT106" s="16" t="s">
        <v>583</v>
      </c>
      <c r="DU106" s="16">
        <v>18</v>
      </c>
      <c r="FF106" s="42" t="s">
        <v>1895</v>
      </c>
      <c r="FG106" s="43">
        <v>60311</v>
      </c>
      <c r="FH106" s="44">
        <v>31555.851999999999</v>
      </c>
      <c r="FI106" s="45">
        <v>15.801628442664001</v>
      </c>
      <c r="FJ106" s="45">
        <v>680.45</v>
      </c>
      <c r="FK106" s="45">
        <v>0.49603668760199998</v>
      </c>
      <c r="FL106" s="44">
        <v>62275.862000000001</v>
      </c>
      <c r="FM106" s="45">
        <v>31.184708062093101</v>
      </c>
      <c r="FN106" s="45">
        <v>642.72</v>
      </c>
      <c r="FO106" s="45">
        <v>0.47113299526647001</v>
      </c>
      <c r="FP106" s="44">
        <v>51067.889333333304</v>
      </c>
      <c r="FQ106" s="45">
        <v>25.5723031213487</v>
      </c>
      <c r="FR106" s="45">
        <v>575.40333333333297</v>
      </c>
      <c r="FS106" s="45">
        <v>0.45576970600001399</v>
      </c>
      <c r="FT106" s="44">
        <v>41046.1116666667</v>
      </c>
      <c r="FU106" s="45">
        <v>20.553886663328299</v>
      </c>
      <c r="FV106" s="45">
        <v>604.70666666666705</v>
      </c>
      <c r="FW106" s="46">
        <v>0.51503074471454402</v>
      </c>
    </row>
    <row r="107" spans="1:179" s="16" customFormat="1" ht="15">
      <c r="A107" s="16" t="s">
        <v>144</v>
      </c>
      <c r="B107" s="16" t="s">
        <v>1659</v>
      </c>
      <c r="C107" s="16" t="s">
        <v>649</v>
      </c>
      <c r="D107" s="16" t="s">
        <v>660</v>
      </c>
      <c r="E107" s="16" t="s">
        <v>1037</v>
      </c>
      <c r="F107" s="16" t="s">
        <v>1631</v>
      </c>
      <c r="G107" s="16" t="s">
        <v>657</v>
      </c>
      <c r="L107" s="18">
        <v>40684</v>
      </c>
      <c r="M107" s="19">
        <v>141</v>
      </c>
      <c r="N107" s="16" t="s">
        <v>669</v>
      </c>
      <c r="O107" s="16" t="s">
        <v>202</v>
      </c>
      <c r="P107" s="16" t="s">
        <v>1611</v>
      </c>
      <c r="Q107" s="16" t="s">
        <v>652</v>
      </c>
      <c r="R107" s="16" t="s">
        <v>652</v>
      </c>
      <c r="T107" s="20">
        <v>21</v>
      </c>
      <c r="U107" s="20">
        <v>5</v>
      </c>
      <c r="V107" s="16">
        <v>2011</v>
      </c>
      <c r="W107" s="16" t="s">
        <v>1660</v>
      </c>
      <c r="X107" s="21">
        <v>36</v>
      </c>
      <c r="Y107" s="16" t="s">
        <v>654</v>
      </c>
      <c r="Z107" s="22">
        <v>40697</v>
      </c>
      <c r="AA107" s="16" t="str">
        <f t="shared" si="17"/>
        <v>154</v>
      </c>
      <c r="AB107" s="16">
        <v>4</v>
      </c>
      <c r="AC107" s="16">
        <v>4</v>
      </c>
      <c r="AD107" s="16">
        <v>4</v>
      </c>
      <c r="AE107" s="16" t="s">
        <v>673</v>
      </c>
      <c r="AG107" s="16" t="s">
        <v>649</v>
      </c>
      <c r="AH107" s="16" t="s">
        <v>649</v>
      </c>
      <c r="AI107" s="16" t="s">
        <v>674</v>
      </c>
      <c r="AJ107" s="16" t="s">
        <v>1660</v>
      </c>
      <c r="AK107" s="16">
        <v>100</v>
      </c>
      <c r="AL107" s="16" t="s">
        <v>657</v>
      </c>
      <c r="AM107" s="16" t="s">
        <v>654</v>
      </c>
      <c r="AN107" s="22">
        <v>40743</v>
      </c>
      <c r="AP107" s="16">
        <v>4</v>
      </c>
      <c r="AQ107" s="16">
        <v>4</v>
      </c>
      <c r="AR107" s="16">
        <v>4</v>
      </c>
      <c r="AS107" s="16" t="s">
        <v>673</v>
      </c>
      <c r="AU107" s="16" t="s">
        <v>657</v>
      </c>
      <c r="BT107" s="16">
        <v>8</v>
      </c>
      <c r="BU107" s="18">
        <v>40684</v>
      </c>
      <c r="BV107" s="16">
        <v>118</v>
      </c>
      <c r="BW107" s="16">
        <v>118</v>
      </c>
      <c r="BX107" s="16">
        <v>118</v>
      </c>
      <c r="BY107" s="16">
        <f t="shared" si="18"/>
        <v>118</v>
      </c>
      <c r="CD107" s="16" t="s">
        <v>657</v>
      </c>
      <c r="CE107" s="16">
        <v>99</v>
      </c>
      <c r="CF107" s="16">
        <v>99</v>
      </c>
      <c r="CG107" s="16">
        <v>99</v>
      </c>
      <c r="CH107" s="16">
        <f t="shared" ref="CH107:CH139" si="19">(CE107+CF107+CG107)/3</f>
        <v>99</v>
      </c>
      <c r="CI107" s="16" t="s">
        <v>649</v>
      </c>
      <c r="CJ107" s="16">
        <v>15</v>
      </c>
      <c r="CK107" s="16" t="s">
        <v>649</v>
      </c>
      <c r="CL107" s="16" t="s">
        <v>657</v>
      </c>
      <c r="CM107" s="18"/>
      <c r="CO107" s="18"/>
      <c r="CQ107" s="21"/>
      <c r="CS107" s="21"/>
      <c r="FF107" s="42" t="s">
        <v>1659</v>
      </c>
      <c r="FG107" s="43">
        <v>52111</v>
      </c>
      <c r="FH107" s="44">
        <v>48497.392999999996</v>
      </c>
      <c r="FI107" s="45">
        <v>24.285124186279401</v>
      </c>
      <c r="FJ107" s="45">
        <v>627.46</v>
      </c>
      <c r="FK107" s="45">
        <v>0.46423331036940002</v>
      </c>
      <c r="FL107" s="44">
        <v>60956.1</v>
      </c>
      <c r="FM107" s="45">
        <v>30.523835753630401</v>
      </c>
      <c r="FN107" s="45">
        <v>675.08</v>
      </c>
      <c r="FO107" s="45">
        <v>0.45125497452116498</v>
      </c>
      <c r="FP107" s="44">
        <v>50191.927000000003</v>
      </c>
      <c r="FQ107" s="45">
        <v>25.133663995993999</v>
      </c>
      <c r="FR107" s="45">
        <v>610.01</v>
      </c>
      <c r="FS107" s="45">
        <v>0.42655067679494202</v>
      </c>
      <c r="FT107" s="44">
        <v>47177.419666666698</v>
      </c>
      <c r="FU107" s="45">
        <v>23.624146052412001</v>
      </c>
      <c r="FV107" s="45">
        <v>644.12333333333299</v>
      </c>
      <c r="FW107" s="46">
        <v>0.47895076278500298</v>
      </c>
    </row>
    <row r="108" spans="1:179" s="16" customFormat="1" ht="15">
      <c r="A108" s="16" t="s">
        <v>144</v>
      </c>
      <c r="B108" s="16" t="s">
        <v>1661</v>
      </c>
      <c r="C108" s="16" t="s">
        <v>649</v>
      </c>
      <c r="D108" s="30" t="s">
        <v>1745</v>
      </c>
      <c r="E108" s="16" t="s">
        <v>1662</v>
      </c>
      <c r="F108" s="16" t="s">
        <v>1631</v>
      </c>
      <c r="G108" s="16" t="s">
        <v>657</v>
      </c>
      <c r="L108" s="18">
        <v>40684</v>
      </c>
      <c r="M108" s="19">
        <v>141</v>
      </c>
      <c r="N108" s="16" t="s">
        <v>664</v>
      </c>
      <c r="O108" s="16" t="s">
        <v>1611</v>
      </c>
      <c r="P108" s="16" t="s">
        <v>663</v>
      </c>
      <c r="Q108" s="16" t="s">
        <v>652</v>
      </c>
      <c r="R108" s="16" t="s">
        <v>692</v>
      </c>
      <c r="T108" s="20">
        <v>21</v>
      </c>
      <c r="U108" s="20">
        <v>5</v>
      </c>
      <c r="V108" s="16">
        <v>2011</v>
      </c>
      <c r="W108" s="16" t="s">
        <v>1663</v>
      </c>
      <c r="X108" s="21">
        <v>89</v>
      </c>
      <c r="Y108" s="16" t="s">
        <v>654</v>
      </c>
      <c r="Z108" s="22">
        <v>40759</v>
      </c>
      <c r="AA108" s="16" t="str">
        <f t="shared" si="17"/>
        <v>216</v>
      </c>
      <c r="AB108" s="16">
        <v>4</v>
      </c>
      <c r="AC108" s="16">
        <v>4</v>
      </c>
      <c r="AD108" s="16">
        <v>4</v>
      </c>
      <c r="AE108" s="16" t="s">
        <v>673</v>
      </c>
      <c r="AG108" s="16" t="s">
        <v>657</v>
      </c>
      <c r="AH108" s="16" t="s">
        <v>657</v>
      </c>
      <c r="BT108" s="16">
        <v>4</v>
      </c>
      <c r="BU108" s="18">
        <v>40684</v>
      </c>
      <c r="BV108" s="16">
        <v>120</v>
      </c>
      <c r="BW108" s="16">
        <v>120</v>
      </c>
      <c r="BX108" s="16">
        <v>120</v>
      </c>
      <c r="BY108" s="16">
        <f t="shared" si="18"/>
        <v>120</v>
      </c>
      <c r="BZ108" s="16">
        <v>102</v>
      </c>
      <c r="CA108" s="16">
        <v>102.5</v>
      </c>
      <c r="CB108" s="16">
        <v>102.5</v>
      </c>
      <c r="CC108" s="16">
        <f t="shared" ref="CC108:CC134" si="20">(BZ108+CA108+CB108)/3</f>
        <v>102.33333333333333</v>
      </c>
      <c r="CD108" s="16" t="s">
        <v>649</v>
      </c>
      <c r="CE108" s="16">
        <v>101.5</v>
      </c>
      <c r="CF108" s="16">
        <v>101</v>
      </c>
      <c r="CG108" s="16">
        <v>101.5</v>
      </c>
      <c r="CH108" s="16">
        <f t="shared" si="19"/>
        <v>101.33333333333333</v>
      </c>
      <c r="CI108" s="16" t="s">
        <v>649</v>
      </c>
      <c r="CJ108" s="16">
        <v>15.25</v>
      </c>
      <c r="CK108" s="16" t="s">
        <v>649</v>
      </c>
      <c r="CL108" s="16" t="s">
        <v>657</v>
      </c>
      <c r="CM108" s="18"/>
      <c r="CO108" s="18">
        <v>40698</v>
      </c>
      <c r="CQ108" s="21"/>
      <c r="CS108" s="21"/>
      <c r="DD108" s="16">
        <v>17</v>
      </c>
      <c r="DF108" s="22">
        <v>40710</v>
      </c>
      <c r="DU108" s="16">
        <v>17.5</v>
      </c>
      <c r="FF108" s="42" t="s">
        <v>1661</v>
      </c>
      <c r="FG108" s="43">
        <v>52111</v>
      </c>
      <c r="FH108" s="44">
        <v>42323.3576666667</v>
      </c>
      <c r="FI108" s="45">
        <v>21.1934690368887</v>
      </c>
      <c r="FJ108" s="45">
        <v>623.45333333333303</v>
      </c>
      <c r="FK108" s="45">
        <v>0.492556247959825</v>
      </c>
      <c r="FL108" s="44">
        <v>74420.078333333295</v>
      </c>
      <c r="FM108" s="45">
        <v>37.265938073777299</v>
      </c>
      <c r="FN108" s="45">
        <v>607.10333333333301</v>
      </c>
      <c r="FO108" s="45">
        <v>0.43767930493593898</v>
      </c>
      <c r="FP108" s="44">
        <v>43681.303</v>
      </c>
      <c r="FQ108" s="45">
        <v>21.8734616925388</v>
      </c>
      <c r="FR108" s="45">
        <v>657.71333333333303</v>
      </c>
      <c r="FS108" s="45">
        <v>0.47651479232263599</v>
      </c>
      <c r="FT108" s="44">
        <v>45770.341666666704</v>
      </c>
      <c r="FU108" s="45">
        <v>22.919550158571202</v>
      </c>
      <c r="FV108" s="45">
        <v>675.08</v>
      </c>
      <c r="FW108" s="46">
        <v>0.50692738266444204</v>
      </c>
    </row>
    <row r="109" spans="1:179" s="16" customFormat="1" ht="15">
      <c r="A109" s="16" t="s">
        <v>144</v>
      </c>
      <c r="B109" s="16" t="s">
        <v>696</v>
      </c>
      <c r="C109" s="16" t="s">
        <v>649</v>
      </c>
      <c r="D109" s="16" t="s">
        <v>650</v>
      </c>
      <c r="E109" s="16" t="s">
        <v>697</v>
      </c>
      <c r="F109" s="16" t="s">
        <v>662</v>
      </c>
      <c r="G109" s="16" t="s">
        <v>657</v>
      </c>
      <c r="L109" s="18">
        <v>40688</v>
      </c>
      <c r="M109" s="19">
        <v>145</v>
      </c>
      <c r="N109" s="16" t="s">
        <v>698</v>
      </c>
      <c r="O109" s="16" t="s">
        <v>653</v>
      </c>
      <c r="P109" s="16" t="s">
        <v>653</v>
      </c>
      <c r="Q109" s="16" t="s">
        <v>670</v>
      </c>
      <c r="R109" s="16" t="s">
        <v>699</v>
      </c>
      <c r="T109" s="20">
        <v>25</v>
      </c>
      <c r="U109" s="20">
        <v>5</v>
      </c>
      <c r="V109" s="16">
        <v>2011</v>
      </c>
      <c r="W109" s="16" t="s">
        <v>198</v>
      </c>
      <c r="X109" s="21" t="s">
        <v>700</v>
      </c>
      <c r="Y109" s="16" t="s">
        <v>654</v>
      </c>
      <c r="Z109" s="22">
        <v>40693</v>
      </c>
      <c r="AA109" s="16" t="str">
        <f t="shared" si="17"/>
        <v>150</v>
      </c>
      <c r="AB109" s="16">
        <v>2</v>
      </c>
      <c r="AC109" s="16">
        <v>2</v>
      </c>
      <c r="AD109" s="16">
        <v>2</v>
      </c>
      <c r="AE109" s="16" t="s">
        <v>673</v>
      </c>
      <c r="AG109" s="16" t="s">
        <v>649</v>
      </c>
      <c r="AH109" s="16" t="s">
        <v>649</v>
      </c>
      <c r="AI109" s="16" t="s">
        <v>674</v>
      </c>
      <c r="AJ109" s="16" t="s">
        <v>198</v>
      </c>
      <c r="AK109" s="16" t="s">
        <v>199</v>
      </c>
      <c r="AL109" s="16" t="s">
        <v>649</v>
      </c>
      <c r="AM109" s="16" t="s">
        <v>654</v>
      </c>
      <c r="AN109" s="22">
        <v>40735</v>
      </c>
      <c r="AP109" s="16">
        <v>5</v>
      </c>
      <c r="AQ109" s="16">
        <v>5</v>
      </c>
      <c r="AR109" s="16">
        <v>5</v>
      </c>
      <c r="AS109" s="16" t="s">
        <v>673</v>
      </c>
      <c r="AU109" s="16" t="s">
        <v>657</v>
      </c>
      <c r="BT109" s="16">
        <v>7</v>
      </c>
      <c r="BU109" s="18">
        <v>40688</v>
      </c>
      <c r="BV109" s="16">
        <v>122</v>
      </c>
      <c r="BW109" s="16">
        <v>121.5</v>
      </c>
      <c r="BX109" s="16">
        <v>121.5</v>
      </c>
      <c r="BY109" s="16">
        <f t="shared" si="18"/>
        <v>121.66666666666667</v>
      </c>
      <c r="BZ109" s="16">
        <v>80.5</v>
      </c>
      <c r="CA109" s="16">
        <v>81</v>
      </c>
      <c r="CB109" s="16">
        <v>80.5</v>
      </c>
      <c r="CC109" s="16">
        <f t="shared" si="20"/>
        <v>80.666666666666671</v>
      </c>
      <c r="CD109" s="16" t="s">
        <v>649</v>
      </c>
      <c r="CE109" s="16">
        <v>80</v>
      </c>
      <c r="CF109" s="16">
        <v>80</v>
      </c>
      <c r="CG109" s="16">
        <v>80</v>
      </c>
      <c r="CH109" s="16">
        <f t="shared" si="19"/>
        <v>80</v>
      </c>
      <c r="CI109" s="16" t="s">
        <v>649</v>
      </c>
      <c r="CJ109" s="16">
        <v>20</v>
      </c>
      <c r="CK109" s="16" t="s">
        <v>649</v>
      </c>
      <c r="CL109" s="16" t="s">
        <v>657</v>
      </c>
      <c r="CM109" s="18"/>
      <c r="CO109" s="18">
        <v>40702</v>
      </c>
      <c r="CQ109" s="21"/>
      <c r="CS109" s="21"/>
      <c r="DD109" s="16">
        <v>20</v>
      </c>
      <c r="FF109" s="42" t="s">
        <v>696</v>
      </c>
      <c r="FG109" s="43">
        <v>52511</v>
      </c>
      <c r="FH109" s="44">
        <v>23356.7516666667</v>
      </c>
      <c r="FI109" s="45">
        <v>11.6959197129027</v>
      </c>
      <c r="FJ109" s="45">
        <v>650.06333333333305</v>
      </c>
      <c r="FK109" s="45">
        <v>0.52719773028628303</v>
      </c>
      <c r="FL109" s="44">
        <v>36634.942333333303</v>
      </c>
      <c r="FM109" s="45">
        <v>18.344988649641099</v>
      </c>
      <c r="FN109" s="45">
        <v>633.45666666666705</v>
      </c>
      <c r="FO109" s="45">
        <v>0.472174046067942</v>
      </c>
      <c r="FP109" s="44">
        <v>42093.084666666698</v>
      </c>
      <c r="FQ109" s="45">
        <v>21.0781595726924</v>
      </c>
      <c r="FR109" s="45">
        <v>612.05666666666696</v>
      </c>
      <c r="FS109" s="45">
        <v>0.47254386910102097</v>
      </c>
      <c r="FT109" s="44">
        <v>40045.017999999996</v>
      </c>
      <c r="FU109" s="45">
        <v>20.052587881822699</v>
      </c>
      <c r="FV109" s="45">
        <v>639.4</v>
      </c>
      <c r="FW109" s="46">
        <v>0.52563787464768696</v>
      </c>
    </row>
    <row r="110" spans="1:179" s="16" customFormat="1" ht="15">
      <c r="A110" s="16" t="s">
        <v>144</v>
      </c>
      <c r="B110" s="16" t="s">
        <v>1658</v>
      </c>
      <c r="C110" s="16" t="s">
        <v>649</v>
      </c>
      <c r="D110" s="16" t="s">
        <v>71</v>
      </c>
      <c r="E110" s="16" t="s">
        <v>1116</v>
      </c>
      <c r="F110" s="16" t="s">
        <v>1631</v>
      </c>
      <c r="G110" s="16" t="s">
        <v>657</v>
      </c>
      <c r="L110" s="18">
        <v>40684</v>
      </c>
      <c r="M110" s="19">
        <v>141</v>
      </c>
      <c r="N110" s="16" t="s">
        <v>698</v>
      </c>
      <c r="O110" s="16" t="s">
        <v>1611</v>
      </c>
      <c r="P110" s="16" t="s">
        <v>652</v>
      </c>
      <c r="Q110" s="16" t="s">
        <v>685</v>
      </c>
      <c r="R110" s="16" t="s">
        <v>1611</v>
      </c>
      <c r="T110" s="20">
        <v>21</v>
      </c>
      <c r="U110" s="20">
        <v>5</v>
      </c>
      <c r="V110" s="16">
        <v>2011</v>
      </c>
      <c r="W110" s="16" t="s">
        <v>1657</v>
      </c>
      <c r="X110" s="21">
        <v>38</v>
      </c>
      <c r="Y110" s="16" t="s">
        <v>654</v>
      </c>
      <c r="Z110" s="22">
        <v>40697</v>
      </c>
      <c r="AA110" s="16" t="str">
        <f t="shared" si="17"/>
        <v>154</v>
      </c>
      <c r="AB110" s="16">
        <v>5</v>
      </c>
      <c r="AC110" s="16">
        <v>5</v>
      </c>
      <c r="AD110" s="16">
        <v>5</v>
      </c>
      <c r="AE110" s="16" t="s">
        <v>673</v>
      </c>
      <c r="AG110" s="16" t="s">
        <v>649</v>
      </c>
      <c r="AH110" s="16" t="s">
        <v>649</v>
      </c>
      <c r="AI110" s="16" t="s">
        <v>674</v>
      </c>
      <c r="AJ110" s="16" t="s">
        <v>1657</v>
      </c>
      <c r="AK110" s="16">
        <v>98</v>
      </c>
      <c r="AL110" s="16" t="s">
        <v>657</v>
      </c>
      <c r="AM110" s="16" t="s">
        <v>654</v>
      </c>
      <c r="AN110" s="22">
        <v>40737</v>
      </c>
      <c r="AP110" s="16">
        <v>6</v>
      </c>
      <c r="AQ110" s="16">
        <v>5</v>
      </c>
      <c r="AR110" s="16">
        <v>3</v>
      </c>
      <c r="AS110" s="16" t="s">
        <v>673</v>
      </c>
      <c r="AU110" s="16" t="s">
        <v>657</v>
      </c>
      <c r="BT110" s="16">
        <v>8</v>
      </c>
      <c r="BU110" s="18">
        <v>40684</v>
      </c>
      <c r="BV110" s="16">
        <v>121.5</v>
      </c>
      <c r="BW110" s="16">
        <v>122</v>
      </c>
      <c r="BX110" s="16">
        <v>122</v>
      </c>
      <c r="BY110" s="16">
        <f t="shared" si="18"/>
        <v>121.83333333333333</v>
      </c>
      <c r="BZ110" s="16">
        <v>88.5</v>
      </c>
      <c r="CA110" s="16">
        <v>88.5</v>
      </c>
      <c r="CB110" s="16">
        <v>88</v>
      </c>
      <c r="CC110" s="16">
        <f t="shared" si="20"/>
        <v>88.333333333333329</v>
      </c>
      <c r="CD110" s="16" t="s">
        <v>649</v>
      </c>
      <c r="CE110" s="16">
        <v>88</v>
      </c>
      <c r="CF110" s="16">
        <v>89</v>
      </c>
      <c r="CG110" s="16">
        <v>89</v>
      </c>
      <c r="CH110" s="16">
        <f t="shared" si="19"/>
        <v>88.666666666666671</v>
      </c>
      <c r="CI110" s="16" t="s">
        <v>649</v>
      </c>
      <c r="CJ110" s="16">
        <v>15</v>
      </c>
      <c r="CK110" s="16" t="s">
        <v>649</v>
      </c>
      <c r="CL110" s="16" t="s">
        <v>657</v>
      </c>
      <c r="CM110" s="18"/>
      <c r="CO110" s="18"/>
      <c r="CQ110" s="21"/>
      <c r="CS110" s="21"/>
      <c r="FF110" s="42" t="s">
        <v>1658</v>
      </c>
      <c r="FG110" s="43">
        <v>52111</v>
      </c>
      <c r="FH110" s="44">
        <v>22520.118666666702</v>
      </c>
      <c r="FI110" s="45">
        <v>11.2769747955266</v>
      </c>
      <c r="FJ110" s="45">
        <v>669.40333333333297</v>
      </c>
      <c r="FK110" s="45">
        <v>0.54553054936015399</v>
      </c>
      <c r="FL110" s="44">
        <v>42618.599666666698</v>
      </c>
      <c r="FM110" s="45">
        <v>21.341311801034902</v>
      </c>
      <c r="FN110" s="45">
        <v>634.76333333333298</v>
      </c>
      <c r="FO110" s="45">
        <v>0.50086741806344504</v>
      </c>
      <c r="FP110" s="44">
        <v>42806.316666666702</v>
      </c>
      <c r="FQ110" s="45">
        <v>21.4353113002838</v>
      </c>
      <c r="FR110" s="45">
        <v>614.09</v>
      </c>
      <c r="FS110" s="45">
        <v>0.48819976120012398</v>
      </c>
      <c r="FT110" s="44">
        <v>34687.571666666699</v>
      </c>
      <c r="FU110" s="45">
        <v>17.369840594224701</v>
      </c>
      <c r="FV110" s="45">
        <v>652.10666666666702</v>
      </c>
      <c r="FW110" s="46">
        <v>0.526380781313594</v>
      </c>
    </row>
    <row r="111" spans="1:179" s="16" customFormat="1" ht="15">
      <c r="A111" s="16" t="s">
        <v>144</v>
      </c>
      <c r="B111" s="16" t="s">
        <v>1635</v>
      </c>
      <c r="C111" s="16" t="s">
        <v>649</v>
      </c>
      <c r="D111" s="16" t="s">
        <v>660</v>
      </c>
      <c r="E111" s="16" t="s">
        <v>1037</v>
      </c>
      <c r="F111" s="16" t="s">
        <v>1631</v>
      </c>
      <c r="G111" s="16" t="s">
        <v>657</v>
      </c>
      <c r="L111" s="18">
        <v>40684</v>
      </c>
      <c r="M111" s="19">
        <v>141</v>
      </c>
      <c r="N111" s="16" t="s">
        <v>669</v>
      </c>
      <c r="O111" s="16" t="s">
        <v>652</v>
      </c>
      <c r="P111" s="16" t="s">
        <v>1611</v>
      </c>
      <c r="Q111" s="16" t="s">
        <v>685</v>
      </c>
      <c r="R111" s="16" t="s">
        <v>692</v>
      </c>
      <c r="T111" s="20">
        <v>21</v>
      </c>
      <c r="U111" s="20">
        <v>5</v>
      </c>
      <c r="V111" s="16">
        <v>2011</v>
      </c>
      <c r="W111" s="16" t="s">
        <v>1463</v>
      </c>
      <c r="X111" s="21">
        <v>8</v>
      </c>
      <c r="Y111" s="16" t="s">
        <v>654</v>
      </c>
      <c r="Z111" s="22">
        <v>40698</v>
      </c>
      <c r="AA111" s="16" t="str">
        <f t="shared" si="17"/>
        <v>155</v>
      </c>
      <c r="AB111" s="16">
        <v>4</v>
      </c>
      <c r="AC111" s="16">
        <v>4</v>
      </c>
      <c r="AD111" s="16">
        <v>4</v>
      </c>
      <c r="AE111" s="16" t="s">
        <v>673</v>
      </c>
      <c r="AF111" s="16" t="s">
        <v>1318</v>
      </c>
      <c r="AG111" s="16" t="s">
        <v>649</v>
      </c>
      <c r="AH111" s="16" t="s">
        <v>649</v>
      </c>
      <c r="AI111" s="16" t="s">
        <v>674</v>
      </c>
      <c r="AJ111" s="16" t="s">
        <v>1463</v>
      </c>
      <c r="AK111" s="16">
        <v>13</v>
      </c>
      <c r="AL111" s="16" t="s">
        <v>657</v>
      </c>
      <c r="AM111" s="16" t="s">
        <v>654</v>
      </c>
      <c r="AN111" s="22">
        <v>40743</v>
      </c>
      <c r="AP111" s="16">
        <v>4</v>
      </c>
      <c r="AQ111" s="16">
        <v>4</v>
      </c>
      <c r="AR111" s="16">
        <v>4</v>
      </c>
      <c r="AS111" s="16" t="s">
        <v>673</v>
      </c>
      <c r="AU111" s="16" t="s">
        <v>657</v>
      </c>
      <c r="BT111" s="16">
        <v>8</v>
      </c>
      <c r="BU111" s="18">
        <v>40684</v>
      </c>
      <c r="BV111" s="16">
        <v>115.5</v>
      </c>
      <c r="BW111" s="16">
        <v>115.5</v>
      </c>
      <c r="BX111" s="16">
        <v>115.5</v>
      </c>
      <c r="BY111" s="16">
        <f t="shared" si="18"/>
        <v>115.5</v>
      </c>
      <c r="BZ111" s="16">
        <v>88</v>
      </c>
      <c r="CA111" s="16">
        <v>88</v>
      </c>
      <c r="CB111" s="16">
        <v>87.5</v>
      </c>
      <c r="CC111" s="16">
        <f t="shared" si="20"/>
        <v>87.833333333333329</v>
      </c>
      <c r="CD111" s="16" t="s">
        <v>649</v>
      </c>
      <c r="CE111" s="16">
        <v>88</v>
      </c>
      <c r="CF111" s="16">
        <v>88.5</v>
      </c>
      <c r="CG111" s="16">
        <v>88</v>
      </c>
      <c r="CH111" s="16">
        <f t="shared" si="19"/>
        <v>88.166666666666671</v>
      </c>
      <c r="CI111" s="16" t="s">
        <v>649</v>
      </c>
      <c r="CJ111" s="16">
        <v>17</v>
      </c>
      <c r="CK111" s="16" t="s">
        <v>649</v>
      </c>
      <c r="CL111" s="16" t="s">
        <v>657</v>
      </c>
      <c r="CM111" s="18"/>
      <c r="CO111" s="18"/>
      <c r="CQ111" s="21"/>
      <c r="CS111" s="21"/>
      <c r="FF111" s="42" t="s">
        <v>1635</v>
      </c>
      <c r="FG111" s="43">
        <v>52111</v>
      </c>
      <c r="FH111" s="44">
        <v>21338.4423333333</v>
      </c>
      <c r="FI111" s="45">
        <v>10.685249040226999</v>
      </c>
      <c r="FJ111" s="45">
        <v>646.386666666667</v>
      </c>
      <c r="FK111" s="45">
        <v>0.55307432566682702</v>
      </c>
      <c r="FL111" s="44">
        <v>53514.442666666699</v>
      </c>
      <c r="FM111" s="45">
        <v>26.797417459522599</v>
      </c>
      <c r="FN111" s="45">
        <v>625.756666666667</v>
      </c>
      <c r="FO111" s="45">
        <v>0.46209529607655703</v>
      </c>
      <c r="FP111" s="44">
        <v>39800.957666666698</v>
      </c>
      <c r="FQ111" s="45">
        <v>19.9303743949257</v>
      </c>
      <c r="FR111" s="45">
        <v>647.41999999999996</v>
      </c>
      <c r="FS111" s="45">
        <v>0.50154025221641296</v>
      </c>
      <c r="FT111" s="44">
        <v>41017.480333333297</v>
      </c>
      <c r="FU111" s="45">
        <v>20.539549490902999</v>
      </c>
      <c r="FV111" s="45">
        <v>659.06</v>
      </c>
      <c r="FW111" s="46">
        <v>0.48118078377314</v>
      </c>
    </row>
    <row r="112" spans="1:179" s="16" customFormat="1" ht="15">
      <c r="A112" s="16" t="s">
        <v>1116</v>
      </c>
      <c r="B112" s="23" t="s">
        <v>1488</v>
      </c>
      <c r="C112" s="16" t="s">
        <v>649</v>
      </c>
      <c r="D112" s="16" t="s">
        <v>650</v>
      </c>
      <c r="E112" s="16" t="s">
        <v>1287</v>
      </c>
      <c r="F112" s="16" t="s">
        <v>1345</v>
      </c>
      <c r="G112" s="16" t="s">
        <v>691</v>
      </c>
      <c r="H112" s="22">
        <v>40724</v>
      </c>
      <c r="J112" s="16" t="s">
        <v>1040</v>
      </c>
      <c r="K112" s="16" t="s">
        <v>1489</v>
      </c>
      <c r="L112" s="18">
        <v>40677</v>
      </c>
      <c r="M112" s="19">
        <v>134</v>
      </c>
      <c r="N112" s="16" t="s">
        <v>698</v>
      </c>
      <c r="O112" s="16" t="s">
        <v>518</v>
      </c>
      <c r="P112" s="16" t="s">
        <v>1611</v>
      </c>
      <c r="Q112" s="16" t="s">
        <v>852</v>
      </c>
      <c r="R112" s="16" t="s">
        <v>664</v>
      </c>
      <c r="T112" s="20">
        <v>14</v>
      </c>
      <c r="U112" s="20">
        <v>5</v>
      </c>
      <c r="V112" s="16">
        <v>2011</v>
      </c>
      <c r="W112" s="16" t="s">
        <v>1490</v>
      </c>
      <c r="X112" s="21">
        <v>2</v>
      </c>
      <c r="Y112" s="16" t="s">
        <v>654</v>
      </c>
      <c r="Z112" s="22">
        <v>40692</v>
      </c>
      <c r="AA112" s="16" t="str">
        <f t="shared" si="17"/>
        <v>149</v>
      </c>
      <c r="AB112" s="16">
        <v>5</v>
      </c>
      <c r="AC112" s="16">
        <v>0</v>
      </c>
      <c r="AD112" s="16">
        <v>0</v>
      </c>
      <c r="AE112" s="16" t="s">
        <v>499</v>
      </c>
      <c r="AG112" s="16" t="s">
        <v>657</v>
      </c>
      <c r="AH112" s="16" t="s">
        <v>649</v>
      </c>
      <c r="AI112" s="16" t="s">
        <v>1621</v>
      </c>
      <c r="AJ112" s="16" t="s">
        <v>1490</v>
      </c>
      <c r="AK112" s="16">
        <v>15</v>
      </c>
      <c r="AL112" s="16" t="s">
        <v>657</v>
      </c>
      <c r="AM112" s="16" t="s">
        <v>654</v>
      </c>
      <c r="AN112" s="22">
        <v>40710</v>
      </c>
      <c r="AP112" s="16">
        <v>5</v>
      </c>
      <c r="AQ112" s="16">
        <v>2</v>
      </c>
      <c r="AR112" s="16">
        <v>2</v>
      </c>
      <c r="AS112" s="16" t="s">
        <v>361</v>
      </c>
      <c r="AT112" s="16" t="s">
        <v>1491</v>
      </c>
      <c r="AU112" s="16" t="s">
        <v>649</v>
      </c>
      <c r="AV112" s="16" t="s">
        <v>674</v>
      </c>
      <c r="AW112" s="16" t="s">
        <v>1490</v>
      </c>
      <c r="AX112" s="16">
        <v>1</v>
      </c>
      <c r="AY112" s="16" t="s">
        <v>657</v>
      </c>
      <c r="AZ112" s="16" t="s">
        <v>654</v>
      </c>
      <c r="BA112" s="22">
        <v>40750</v>
      </c>
      <c r="BC112" s="16">
        <v>4</v>
      </c>
      <c r="BD112" s="16">
        <v>0</v>
      </c>
      <c r="BE112" s="16">
        <v>0</v>
      </c>
      <c r="BF112" s="16" t="s">
        <v>1352</v>
      </c>
      <c r="BG112" s="16" t="s">
        <v>1351</v>
      </c>
      <c r="BT112" s="16">
        <v>2</v>
      </c>
      <c r="BU112" s="18">
        <v>40677</v>
      </c>
      <c r="BV112" s="16">
        <v>120</v>
      </c>
      <c r="BW112" s="16">
        <v>121</v>
      </c>
      <c r="BX112" s="16">
        <v>120</v>
      </c>
      <c r="BY112" s="16">
        <f t="shared" si="18"/>
        <v>120.33333333333333</v>
      </c>
      <c r="BZ112" s="16">
        <v>77</v>
      </c>
      <c r="CA112" s="16">
        <v>78</v>
      </c>
      <c r="CB112" s="16">
        <v>77</v>
      </c>
      <c r="CC112" s="16">
        <f t="shared" si="20"/>
        <v>77.333333333333329</v>
      </c>
      <c r="CD112" s="16" t="s">
        <v>649</v>
      </c>
      <c r="CE112" s="16">
        <v>82</v>
      </c>
      <c r="CF112" s="16">
        <v>82</v>
      </c>
      <c r="CG112" s="16">
        <v>82</v>
      </c>
      <c r="CH112" s="16">
        <f t="shared" si="19"/>
        <v>82</v>
      </c>
      <c r="CI112" s="16" t="s">
        <v>649</v>
      </c>
      <c r="CJ112" s="16">
        <f>21.5-3.75</f>
        <v>17.75</v>
      </c>
      <c r="CK112" s="16" t="s">
        <v>649</v>
      </c>
      <c r="CL112" s="16" t="s">
        <v>657</v>
      </c>
      <c r="CM112" s="18"/>
      <c r="CO112" s="18">
        <v>40724</v>
      </c>
      <c r="CP112" s="16">
        <v>120</v>
      </c>
      <c r="CQ112" s="21">
        <v>120</v>
      </c>
      <c r="CR112" s="21">
        <v>120</v>
      </c>
      <c r="CS112" s="21">
        <v>120</v>
      </c>
      <c r="CT112" s="21">
        <v>77</v>
      </c>
      <c r="CU112" s="21">
        <v>77</v>
      </c>
      <c r="CV112" s="21">
        <v>77</v>
      </c>
      <c r="CW112" s="21">
        <v>77</v>
      </c>
      <c r="CX112" s="16" t="s">
        <v>649</v>
      </c>
      <c r="CY112" s="16">
        <v>81</v>
      </c>
      <c r="CZ112" s="16">
        <v>81</v>
      </c>
      <c r="DA112" s="16">
        <v>81</v>
      </c>
      <c r="DB112" s="16">
        <v>81</v>
      </c>
      <c r="DC112" s="16" t="s">
        <v>649</v>
      </c>
      <c r="DD112" s="16">
        <v>18.5</v>
      </c>
      <c r="EB112" s="22">
        <v>40724</v>
      </c>
      <c r="EG112" s="24">
        <v>0.26518518518518519</v>
      </c>
      <c r="EI112" s="24">
        <v>0.27662037037037041</v>
      </c>
      <c r="EJ112" s="24">
        <v>0.27864583333333331</v>
      </c>
      <c r="EK112" s="26">
        <v>0.26993055555555556</v>
      </c>
      <c r="FF112" s="42" t="s">
        <v>1488</v>
      </c>
      <c r="FG112" s="43">
        <v>51411</v>
      </c>
      <c r="FH112" s="44">
        <v>38806.712666666703</v>
      </c>
      <c r="FI112" s="45">
        <v>19.432505090969801</v>
      </c>
      <c r="FJ112" s="45">
        <v>634.44666666666706</v>
      </c>
      <c r="FK112" s="45">
        <v>0.50001639422289301</v>
      </c>
      <c r="FL112" s="44">
        <v>81084.706000000006</v>
      </c>
      <c r="FM112" s="45">
        <v>40.6032578868302</v>
      </c>
      <c r="FN112" s="45">
        <v>603.74</v>
      </c>
      <c r="FO112" s="45">
        <v>0.39375941423566202</v>
      </c>
      <c r="FP112" s="44">
        <v>37008.025333333302</v>
      </c>
      <c r="FQ112" s="45">
        <v>18.53181038224</v>
      </c>
      <c r="FR112" s="45">
        <v>626.37333333333299</v>
      </c>
      <c r="FS112" s="45">
        <v>0.39976073971518</v>
      </c>
      <c r="FT112" s="44">
        <v>52413.564333333299</v>
      </c>
      <c r="FU112" s="45">
        <v>26.246151393757302</v>
      </c>
      <c r="FV112" s="45">
        <v>643.12333333333299</v>
      </c>
      <c r="FW112" s="46">
        <v>0.44470137036464702</v>
      </c>
    </row>
    <row r="113" spans="1:179" s="16" customFormat="1" ht="15">
      <c r="A113" s="16" t="s">
        <v>1116</v>
      </c>
      <c r="B113" s="17" t="s">
        <v>985</v>
      </c>
      <c r="C113" s="16" t="s">
        <v>1156</v>
      </c>
      <c r="D113" s="16" t="s">
        <v>1157</v>
      </c>
      <c r="E113" s="16" t="s">
        <v>1285</v>
      </c>
      <c r="F113" s="16" t="s">
        <v>1159</v>
      </c>
      <c r="G113" s="16" t="s">
        <v>803</v>
      </c>
      <c r="H113" s="22">
        <v>40697</v>
      </c>
      <c r="J113" s="16" t="s">
        <v>986</v>
      </c>
      <c r="L113" s="18">
        <v>40697</v>
      </c>
      <c r="M113" s="19">
        <v>154</v>
      </c>
      <c r="N113" s="16" t="s">
        <v>987</v>
      </c>
      <c r="O113" s="16" t="s">
        <v>721</v>
      </c>
      <c r="P113" s="16" t="s">
        <v>977</v>
      </c>
      <c r="Q113" s="16" t="s">
        <v>801</v>
      </c>
      <c r="R113" s="16" t="s">
        <v>1163</v>
      </c>
      <c r="T113" s="23">
        <v>3</v>
      </c>
      <c r="U113" s="23">
        <v>6</v>
      </c>
      <c r="V113" s="16">
        <v>2011</v>
      </c>
      <c r="W113" s="16" t="s">
        <v>988</v>
      </c>
      <c r="X113" s="21">
        <v>19</v>
      </c>
      <c r="Y113" s="16" t="s">
        <v>1166</v>
      </c>
      <c r="Z113" s="22">
        <v>40707</v>
      </c>
      <c r="AA113" s="16" t="str">
        <f t="shared" si="17"/>
        <v>164</v>
      </c>
      <c r="AB113" s="16">
        <v>2</v>
      </c>
      <c r="AC113" s="16">
        <v>2</v>
      </c>
      <c r="AD113" s="16">
        <v>2</v>
      </c>
      <c r="AE113" s="16" t="s">
        <v>1168</v>
      </c>
      <c r="AG113" s="16" t="s">
        <v>983</v>
      </c>
      <c r="AH113" s="16" t="s">
        <v>983</v>
      </c>
      <c r="AJ113" s="16" t="s">
        <v>988</v>
      </c>
      <c r="AK113" s="16">
        <v>117</v>
      </c>
      <c r="AL113" s="16" t="s">
        <v>1171</v>
      </c>
      <c r="AM113" s="16" t="s">
        <v>1198</v>
      </c>
      <c r="AN113" s="22">
        <v>40745</v>
      </c>
      <c r="AP113" s="16">
        <v>5</v>
      </c>
      <c r="AQ113" s="16">
        <v>0</v>
      </c>
      <c r="AR113" s="16">
        <v>0</v>
      </c>
      <c r="AS113" s="16" t="s">
        <v>978</v>
      </c>
      <c r="AU113" s="16" t="s">
        <v>1156</v>
      </c>
      <c r="AW113" s="16" t="s">
        <v>988</v>
      </c>
      <c r="AX113" s="16">
        <v>21</v>
      </c>
      <c r="AY113" s="16" t="s">
        <v>1044</v>
      </c>
      <c r="AZ113" s="16" t="s">
        <v>1198</v>
      </c>
      <c r="BA113" s="22">
        <v>40770</v>
      </c>
      <c r="BC113" s="16">
        <v>4</v>
      </c>
      <c r="BD113" s="16">
        <v>1</v>
      </c>
      <c r="BE113" s="16">
        <v>1</v>
      </c>
      <c r="BF113" s="16" t="s">
        <v>1168</v>
      </c>
      <c r="BH113" s="16" t="s">
        <v>1171</v>
      </c>
      <c r="BT113" s="16">
        <v>3</v>
      </c>
      <c r="BU113" s="18">
        <v>40697</v>
      </c>
      <c r="BV113" s="16">
        <v>118.5</v>
      </c>
      <c r="BW113" s="16">
        <v>118.5</v>
      </c>
      <c r="BX113" s="16">
        <v>118.5</v>
      </c>
      <c r="BY113" s="16">
        <f t="shared" si="18"/>
        <v>118.5</v>
      </c>
      <c r="BZ113" s="16">
        <v>82</v>
      </c>
      <c r="CA113" s="16">
        <v>82</v>
      </c>
      <c r="CB113" s="16">
        <v>83</v>
      </c>
      <c r="CC113" s="16">
        <f t="shared" si="20"/>
        <v>82.333333333333329</v>
      </c>
      <c r="CD113" s="16" t="s">
        <v>1156</v>
      </c>
      <c r="CE113" s="16">
        <v>81</v>
      </c>
      <c r="CF113" s="16">
        <v>81</v>
      </c>
      <c r="CG113" s="16">
        <v>81</v>
      </c>
      <c r="CH113" s="16">
        <f t="shared" si="19"/>
        <v>81</v>
      </c>
      <c r="CI113" s="16" t="s">
        <v>1156</v>
      </c>
      <c r="CJ113" s="16">
        <v>18.5</v>
      </c>
      <c r="CK113" s="16" t="s">
        <v>1156</v>
      </c>
      <c r="CL113" s="16" t="s">
        <v>657</v>
      </c>
      <c r="CM113" s="18"/>
      <c r="CO113" s="18">
        <v>40708</v>
      </c>
      <c r="CQ113" s="21"/>
      <c r="CS113" s="21"/>
      <c r="DD113" s="16">
        <v>19</v>
      </c>
      <c r="DF113" s="22">
        <v>40763</v>
      </c>
      <c r="DG113" s="16">
        <v>117</v>
      </c>
      <c r="DH113" s="16">
        <v>117</v>
      </c>
      <c r="DI113" s="16">
        <v>117</v>
      </c>
      <c r="DJ113" s="16">
        <v>117</v>
      </c>
      <c r="DK113" s="16">
        <v>82</v>
      </c>
      <c r="DL113" s="16">
        <v>81</v>
      </c>
      <c r="DM113" s="16">
        <v>81</v>
      </c>
      <c r="DN113" s="16">
        <v>81.332999999999998</v>
      </c>
      <c r="DO113" s="16" t="s">
        <v>1156</v>
      </c>
      <c r="DP113" s="16">
        <v>80</v>
      </c>
      <c r="DQ113" s="16">
        <v>80</v>
      </c>
      <c r="DR113" s="16">
        <v>80</v>
      </c>
      <c r="DS113" s="16">
        <v>80</v>
      </c>
      <c r="DT113" s="16" t="s">
        <v>1156</v>
      </c>
      <c r="EB113" s="22">
        <v>40697</v>
      </c>
      <c r="EG113" s="24">
        <v>0.23150462962962962</v>
      </c>
      <c r="EI113" s="24">
        <v>0.24026620370370369</v>
      </c>
      <c r="EJ113" s="24">
        <v>0.24519675925925924</v>
      </c>
      <c r="EK113" s="24">
        <v>0.27934027777777776</v>
      </c>
      <c r="FF113" s="42" t="s">
        <v>1896</v>
      </c>
      <c r="FG113" s="43">
        <v>60311</v>
      </c>
      <c r="FH113" s="44">
        <v>45311.1286666667</v>
      </c>
      <c r="FI113" s="45">
        <v>22.6895987314305</v>
      </c>
      <c r="FJ113" s="45">
        <v>599.51</v>
      </c>
      <c r="FK113" s="45">
        <v>0.44350260080729798</v>
      </c>
      <c r="FL113" s="44">
        <v>75335.038333333301</v>
      </c>
      <c r="FM113" s="45">
        <v>37.7241053246536</v>
      </c>
      <c r="FN113" s="45">
        <v>611.16999999999996</v>
      </c>
      <c r="FO113" s="45">
        <v>0.39610350813906697</v>
      </c>
      <c r="FP113" s="44">
        <v>65964.084333333303</v>
      </c>
      <c r="FQ113" s="45">
        <v>33.031589550993203</v>
      </c>
      <c r="FR113" s="45">
        <v>591.11</v>
      </c>
      <c r="FS113" s="45">
        <v>0.40831410458176598</v>
      </c>
      <c r="FT113" s="44">
        <v>33603.222999999998</v>
      </c>
      <c r="FU113" s="45">
        <v>16.826851777666501</v>
      </c>
      <c r="FV113" s="45">
        <v>663.02</v>
      </c>
      <c r="FW113" s="46">
        <v>0.53046532083807996</v>
      </c>
    </row>
    <row r="114" spans="1:179" s="16" customFormat="1" ht="15">
      <c r="A114" s="16" t="s">
        <v>144</v>
      </c>
      <c r="B114" s="16" t="s">
        <v>1514</v>
      </c>
      <c r="C114" s="16" t="s">
        <v>649</v>
      </c>
      <c r="D114" s="16" t="s">
        <v>650</v>
      </c>
      <c r="E114" s="16" t="s">
        <v>1226</v>
      </c>
      <c r="F114" s="16" t="s">
        <v>1707</v>
      </c>
      <c r="G114" s="16" t="s">
        <v>691</v>
      </c>
      <c r="H114" s="22">
        <v>40694</v>
      </c>
      <c r="J114" s="16">
        <v>1000</v>
      </c>
      <c r="L114" s="18">
        <v>40681</v>
      </c>
      <c r="M114" s="19">
        <v>138</v>
      </c>
      <c r="N114" s="16" t="s">
        <v>669</v>
      </c>
      <c r="O114" s="16" t="s">
        <v>653</v>
      </c>
      <c r="P114" s="16" t="s">
        <v>653</v>
      </c>
      <c r="Q114" s="16" t="s">
        <v>1611</v>
      </c>
      <c r="R114" s="16" t="s">
        <v>685</v>
      </c>
      <c r="T114" s="20">
        <v>18</v>
      </c>
      <c r="U114" s="20">
        <v>5</v>
      </c>
      <c r="V114" s="16">
        <v>2011</v>
      </c>
      <c r="X114" s="21"/>
      <c r="BU114" s="18">
        <v>40681</v>
      </c>
      <c r="BV114" s="16">
        <v>115</v>
      </c>
      <c r="BW114" s="16">
        <v>115</v>
      </c>
      <c r="BX114" s="16">
        <v>115</v>
      </c>
      <c r="BY114" s="16">
        <f t="shared" si="18"/>
        <v>115</v>
      </c>
      <c r="BZ114" s="16">
        <v>77</v>
      </c>
      <c r="CA114" s="16">
        <v>77</v>
      </c>
      <c r="CB114" s="16">
        <v>77</v>
      </c>
      <c r="CC114" s="16">
        <f t="shared" si="20"/>
        <v>77</v>
      </c>
      <c r="CD114" s="16" t="s">
        <v>649</v>
      </c>
      <c r="CE114" s="16">
        <v>76</v>
      </c>
      <c r="CF114" s="16">
        <v>76.5</v>
      </c>
      <c r="CG114" s="16">
        <v>76</v>
      </c>
      <c r="CH114" s="16">
        <f t="shared" si="19"/>
        <v>76.166666666666671</v>
      </c>
      <c r="CI114" s="16" t="s">
        <v>649</v>
      </c>
      <c r="CJ114" s="16">
        <v>18.5</v>
      </c>
      <c r="CK114" s="16" t="s">
        <v>649</v>
      </c>
      <c r="CL114" s="16" t="s">
        <v>657</v>
      </c>
      <c r="CM114" s="18"/>
      <c r="CO114" s="18">
        <v>40694</v>
      </c>
      <c r="CQ114" s="21"/>
      <c r="CS114" s="21"/>
      <c r="DD114" s="16">
        <v>20</v>
      </c>
      <c r="EB114" s="22">
        <v>40694</v>
      </c>
      <c r="EG114" s="24">
        <v>0.19166666666666665</v>
      </c>
      <c r="EH114" s="24"/>
      <c r="EI114" s="24">
        <v>0.20347222222222219</v>
      </c>
      <c r="EJ114" s="28"/>
      <c r="EK114" s="24">
        <v>0.24305555555555555</v>
      </c>
      <c r="FF114" s="42" t="s">
        <v>1514</v>
      </c>
      <c r="FG114" s="43">
        <v>51811</v>
      </c>
      <c r="FH114" s="44">
        <v>31161.574333333301</v>
      </c>
      <c r="FI114" s="45">
        <v>15.604193456851901</v>
      </c>
      <c r="FJ114" s="45">
        <v>634.79</v>
      </c>
      <c r="FK114" s="45">
        <v>0.49220199170981099</v>
      </c>
      <c r="FL114" s="44">
        <v>72441.224666666705</v>
      </c>
      <c r="FM114" s="45">
        <v>36.275024870639299</v>
      </c>
      <c r="FN114" s="45">
        <v>611.16999999999996</v>
      </c>
      <c r="FO114" s="45">
        <v>0.42975083206658998</v>
      </c>
      <c r="FP114" s="44">
        <v>74431.926000000007</v>
      </c>
      <c r="FQ114" s="45">
        <v>37.2718708062093</v>
      </c>
      <c r="FR114" s="45">
        <v>587.85</v>
      </c>
      <c r="FS114" s="45">
        <v>0.39917550094153098</v>
      </c>
      <c r="FT114" s="44">
        <v>45338.447999999997</v>
      </c>
      <c r="FU114" s="45">
        <v>22.703278918377599</v>
      </c>
      <c r="FV114" s="45">
        <v>611.16999999999996</v>
      </c>
      <c r="FW114" s="46">
        <v>0.44451107292095998</v>
      </c>
    </row>
    <row r="115" spans="1:179" s="16" customFormat="1" ht="15">
      <c r="B115" s="17" t="s">
        <v>1104</v>
      </c>
      <c r="C115" s="16" t="s">
        <v>657</v>
      </c>
      <c r="D115" s="16" t="s">
        <v>650</v>
      </c>
      <c r="E115" s="16" t="s">
        <v>396</v>
      </c>
      <c r="F115" s="16" t="s">
        <v>1094</v>
      </c>
      <c r="G115" s="16" t="s">
        <v>657</v>
      </c>
      <c r="K115" s="16" t="s">
        <v>226</v>
      </c>
      <c r="L115" s="18">
        <v>40669</v>
      </c>
      <c r="M115" s="19">
        <v>126</v>
      </c>
      <c r="N115" s="16" t="s">
        <v>652</v>
      </c>
      <c r="O115" s="16" t="s">
        <v>653</v>
      </c>
      <c r="P115" s="16" t="s">
        <v>653</v>
      </c>
      <c r="Q115" s="16" t="s">
        <v>652</v>
      </c>
      <c r="R115" s="16" t="s">
        <v>652</v>
      </c>
      <c r="T115" s="23">
        <v>6</v>
      </c>
      <c r="U115" s="23">
        <v>5</v>
      </c>
      <c r="V115" s="16">
        <v>2011</v>
      </c>
      <c r="W115" s="16" t="s">
        <v>1103</v>
      </c>
      <c r="X115" s="21">
        <v>74</v>
      </c>
      <c r="Y115" s="16" t="s">
        <v>375</v>
      </c>
      <c r="Z115" s="22">
        <v>40719</v>
      </c>
      <c r="AA115" s="16" t="str">
        <f>TEXT(DATEVALUE(TEXT(Z115,"m/d/yyyy"))-DATEVALUE("1/1/2011")+1,"000")</f>
        <v>176</v>
      </c>
      <c r="AB115" s="16">
        <v>3</v>
      </c>
      <c r="AC115" s="16">
        <v>2</v>
      </c>
      <c r="AD115" s="16">
        <v>2</v>
      </c>
      <c r="AE115" s="16" t="s">
        <v>673</v>
      </c>
      <c r="AF115" s="16" t="s">
        <v>397</v>
      </c>
      <c r="AG115" s="16" t="s">
        <v>657</v>
      </c>
      <c r="AH115" s="16" t="s">
        <v>657</v>
      </c>
      <c r="BT115" s="16">
        <v>2</v>
      </c>
      <c r="BU115" s="18">
        <v>40669</v>
      </c>
      <c r="BV115" s="16">
        <v>119</v>
      </c>
      <c r="BW115" s="16">
        <v>119</v>
      </c>
      <c r="BX115" s="16">
        <v>119</v>
      </c>
      <c r="BY115" s="16">
        <f t="shared" si="18"/>
        <v>119</v>
      </c>
      <c r="BZ115" s="16">
        <v>80</v>
      </c>
      <c r="CA115" s="16">
        <v>80</v>
      </c>
      <c r="CB115" s="16">
        <v>80</v>
      </c>
      <c r="CC115" s="16">
        <f t="shared" si="20"/>
        <v>80</v>
      </c>
      <c r="CD115" s="16" t="s">
        <v>649</v>
      </c>
      <c r="CE115" s="16">
        <v>78.5</v>
      </c>
      <c r="CF115" s="16">
        <v>78.5</v>
      </c>
      <c r="CG115" s="16">
        <v>78.5</v>
      </c>
      <c r="CH115" s="16">
        <f t="shared" si="19"/>
        <v>78.5</v>
      </c>
      <c r="CI115" s="16" t="s">
        <v>649</v>
      </c>
      <c r="CJ115" s="16">
        <v>17.5</v>
      </c>
      <c r="CK115" s="16" t="s">
        <v>649</v>
      </c>
      <c r="CL115" s="16" t="s">
        <v>649</v>
      </c>
      <c r="CM115" s="18">
        <v>40669</v>
      </c>
      <c r="CO115" s="18">
        <v>40687</v>
      </c>
      <c r="CQ115" s="21"/>
      <c r="CS115" s="21"/>
      <c r="DD115" s="16">
        <v>18.75</v>
      </c>
      <c r="DF115" s="22">
        <v>40722</v>
      </c>
      <c r="DG115" s="16">
        <v>120</v>
      </c>
      <c r="DH115" s="16">
        <v>120</v>
      </c>
      <c r="DI115" s="16">
        <v>120</v>
      </c>
      <c r="DJ115" s="16">
        <v>120</v>
      </c>
      <c r="DK115" s="16">
        <v>79</v>
      </c>
      <c r="DL115" s="16">
        <v>79</v>
      </c>
      <c r="DM115" s="16">
        <v>79</v>
      </c>
      <c r="DN115" s="16">
        <v>79</v>
      </c>
      <c r="DO115" s="16" t="s">
        <v>649</v>
      </c>
      <c r="DP115" s="16">
        <v>77</v>
      </c>
      <c r="DQ115" s="16">
        <v>77</v>
      </c>
      <c r="DR115" s="16">
        <v>77</v>
      </c>
      <c r="DS115" s="16">
        <v>77</v>
      </c>
      <c r="DT115" s="16" t="s">
        <v>649</v>
      </c>
      <c r="DU115" s="16">
        <v>21</v>
      </c>
      <c r="DZ115" s="16">
        <v>17.5</v>
      </c>
      <c r="FF115" s="42" t="s">
        <v>1104</v>
      </c>
      <c r="FG115" s="43">
        <v>50611</v>
      </c>
      <c r="FH115" s="44">
        <v>48030.101666666698</v>
      </c>
      <c r="FI115" s="45">
        <v>24.051127524620298</v>
      </c>
      <c r="FJ115" s="45">
        <v>627.46</v>
      </c>
      <c r="FK115" s="45">
        <v>0.43698180140056098</v>
      </c>
      <c r="FL115" s="44">
        <v>62926.271666666697</v>
      </c>
      <c r="FM115" s="45">
        <v>31.5104014354866</v>
      </c>
      <c r="FN115" s="45">
        <v>627.84</v>
      </c>
      <c r="FO115" s="45">
        <v>0.43026847584995398</v>
      </c>
      <c r="FP115" s="44">
        <v>29789.588666666699</v>
      </c>
      <c r="FQ115" s="45">
        <v>14.917170088465999</v>
      </c>
      <c r="FR115" s="45">
        <v>627.46</v>
      </c>
      <c r="FS115" s="45">
        <v>0.48016699577949501</v>
      </c>
      <c r="FT115" s="44">
        <v>61288.302333333297</v>
      </c>
      <c r="FU115" s="45">
        <v>30.690186446336199</v>
      </c>
      <c r="FV115" s="45">
        <v>611.16999999999996</v>
      </c>
      <c r="FW115" s="46">
        <v>0.43685138353741998</v>
      </c>
    </row>
    <row r="116" spans="1:179" s="16" customFormat="1" ht="15">
      <c r="B116" s="17" t="s">
        <v>398</v>
      </c>
      <c r="C116" s="16" t="s">
        <v>657</v>
      </c>
      <c r="D116" s="16" t="s">
        <v>660</v>
      </c>
      <c r="E116" s="16" t="s">
        <v>200</v>
      </c>
      <c r="F116" s="16" t="s">
        <v>1094</v>
      </c>
      <c r="G116" s="16" t="s">
        <v>657</v>
      </c>
      <c r="K116" s="16" t="s">
        <v>399</v>
      </c>
      <c r="L116" s="18">
        <v>40669</v>
      </c>
      <c r="M116" s="19">
        <v>126</v>
      </c>
      <c r="N116" s="16" t="s">
        <v>692</v>
      </c>
      <c r="O116" s="16" t="s">
        <v>653</v>
      </c>
      <c r="P116" s="16" t="s">
        <v>653</v>
      </c>
      <c r="Q116" s="16" t="s">
        <v>679</v>
      </c>
      <c r="R116" s="16" t="s">
        <v>679</v>
      </c>
      <c r="T116" s="23">
        <v>6</v>
      </c>
      <c r="U116" s="23">
        <v>5</v>
      </c>
      <c r="V116" s="16">
        <v>2011</v>
      </c>
      <c r="W116" s="16" t="s">
        <v>400</v>
      </c>
      <c r="X116" s="21">
        <v>19</v>
      </c>
      <c r="Y116" s="16" t="s">
        <v>654</v>
      </c>
      <c r="Z116" s="22">
        <v>40728</v>
      </c>
      <c r="AA116" s="16" t="str">
        <f>TEXT(DATEVALUE(TEXT(Z116,"m/d/yyyy"))-DATEVALUE("1/1/2011")+1,"000")</f>
        <v>185</v>
      </c>
      <c r="AB116" s="16">
        <v>4</v>
      </c>
      <c r="AC116" s="16">
        <v>4</v>
      </c>
      <c r="AD116" s="16">
        <v>4</v>
      </c>
      <c r="AE116" s="16" t="s">
        <v>673</v>
      </c>
      <c r="AF116" s="16" t="s">
        <v>907</v>
      </c>
      <c r="AG116" s="16" t="s">
        <v>657</v>
      </c>
      <c r="AH116" s="16" t="s">
        <v>657</v>
      </c>
      <c r="BT116" s="16">
        <v>4</v>
      </c>
      <c r="BU116" s="18">
        <v>40669</v>
      </c>
      <c r="BV116" s="16">
        <v>123.5</v>
      </c>
      <c r="BW116" s="16">
        <v>123.5</v>
      </c>
      <c r="BX116" s="16">
        <v>123.5</v>
      </c>
      <c r="BY116" s="16">
        <f t="shared" si="18"/>
        <v>123.5</v>
      </c>
      <c r="BZ116" s="16">
        <v>97</v>
      </c>
      <c r="CA116" s="16">
        <v>97</v>
      </c>
      <c r="CB116" s="16">
        <v>97</v>
      </c>
      <c r="CC116" s="16">
        <f t="shared" si="20"/>
        <v>97</v>
      </c>
      <c r="CD116" s="16" t="s">
        <v>649</v>
      </c>
      <c r="CE116" s="16">
        <v>96.5</v>
      </c>
      <c r="CF116" s="16">
        <v>96.5</v>
      </c>
      <c r="CG116" s="16">
        <v>96.5</v>
      </c>
      <c r="CH116" s="16">
        <f t="shared" si="19"/>
        <v>96.5</v>
      </c>
      <c r="CI116" s="16" t="s">
        <v>649</v>
      </c>
      <c r="CJ116" s="16">
        <v>20</v>
      </c>
      <c r="CK116" s="16" t="s">
        <v>649</v>
      </c>
      <c r="CL116" s="16" t="s">
        <v>649</v>
      </c>
      <c r="CM116" s="18">
        <v>40669</v>
      </c>
      <c r="CO116" s="18"/>
      <c r="CQ116" s="21"/>
      <c r="CS116" s="21"/>
      <c r="EG116" s="24"/>
      <c r="EI116" s="24"/>
      <c r="EJ116" s="24"/>
      <c r="EK116" s="24"/>
      <c r="FF116" s="42" t="s">
        <v>398</v>
      </c>
      <c r="FG116" s="43">
        <v>50611</v>
      </c>
      <c r="FH116" s="44">
        <v>23046.8076666667</v>
      </c>
      <c r="FI116" s="45">
        <v>11.5407149056919</v>
      </c>
      <c r="FJ116" s="45">
        <v>683.77</v>
      </c>
      <c r="FK116" s="45">
        <v>0.54764701158793705</v>
      </c>
      <c r="FL116" s="44">
        <v>36483.065666666698</v>
      </c>
      <c r="FM116" s="45">
        <v>18.2689362376899</v>
      </c>
      <c r="FN116" s="45">
        <v>627.46</v>
      </c>
      <c r="FO116" s="45">
        <v>0.52794929488077402</v>
      </c>
      <c r="FP116" s="44">
        <v>40394.601333333303</v>
      </c>
      <c r="FQ116" s="45">
        <v>20.227642129861501</v>
      </c>
      <c r="FR116" s="45">
        <v>627.46</v>
      </c>
      <c r="FS116" s="45">
        <v>0.52723445011479797</v>
      </c>
      <c r="FT116" s="44">
        <v>43713.928333333301</v>
      </c>
      <c r="FU116" s="45">
        <v>21.889798864964099</v>
      </c>
      <c r="FV116" s="45">
        <v>669.04666666666697</v>
      </c>
      <c r="FW116" s="46">
        <v>0.48432674784549601</v>
      </c>
    </row>
    <row r="117" spans="1:179" s="16" customFormat="1" ht="15">
      <c r="A117" s="16" t="s">
        <v>144</v>
      </c>
      <c r="B117" s="16" t="s">
        <v>401</v>
      </c>
      <c r="C117" s="16" t="s">
        <v>649</v>
      </c>
      <c r="D117" s="16" t="s">
        <v>660</v>
      </c>
      <c r="E117" s="16" t="s">
        <v>661</v>
      </c>
      <c r="F117" s="16" t="s">
        <v>1631</v>
      </c>
      <c r="G117" s="16" t="s">
        <v>657</v>
      </c>
      <c r="K117" s="16" t="s">
        <v>1664</v>
      </c>
      <c r="L117" s="18">
        <v>40669</v>
      </c>
      <c r="M117" s="19">
        <v>126</v>
      </c>
      <c r="N117" s="16" t="s">
        <v>664</v>
      </c>
      <c r="O117" s="16" t="s">
        <v>1611</v>
      </c>
      <c r="P117" s="16" t="s">
        <v>1611</v>
      </c>
      <c r="Q117" s="16" t="s">
        <v>652</v>
      </c>
      <c r="R117" s="16" t="s">
        <v>652</v>
      </c>
      <c r="T117" s="20">
        <v>16</v>
      </c>
      <c r="U117" s="20">
        <v>6</v>
      </c>
      <c r="V117" s="16">
        <v>2011</v>
      </c>
      <c r="W117" s="16" t="s">
        <v>856</v>
      </c>
      <c r="X117" s="21">
        <v>67</v>
      </c>
      <c r="Y117" s="16" t="s">
        <v>654</v>
      </c>
      <c r="Z117" s="22">
        <v>40748</v>
      </c>
      <c r="AA117" s="16" t="str">
        <f>TEXT(DATEVALUE(TEXT(Z117,"m/d/yyyy"))-DATEVALUE("1/1/2011")+1,"000")</f>
        <v>205</v>
      </c>
      <c r="AB117" s="16">
        <v>2</v>
      </c>
      <c r="AC117" s="16">
        <v>1</v>
      </c>
      <c r="AD117" s="16">
        <v>1</v>
      </c>
      <c r="AE117" s="16" t="s">
        <v>673</v>
      </c>
      <c r="AF117" s="16" t="s">
        <v>72</v>
      </c>
      <c r="AG117" s="16" t="s">
        <v>276</v>
      </c>
      <c r="AH117" s="16" t="s">
        <v>276</v>
      </c>
      <c r="BT117" s="16">
        <v>1</v>
      </c>
      <c r="BU117" s="18">
        <v>40710</v>
      </c>
      <c r="BV117" s="16">
        <v>117.5</v>
      </c>
      <c r="BW117" s="16">
        <v>117</v>
      </c>
      <c r="BX117" s="16">
        <v>117</v>
      </c>
      <c r="BY117" s="16">
        <f t="shared" si="18"/>
        <v>117.16666666666667</v>
      </c>
      <c r="BZ117" s="16">
        <v>81</v>
      </c>
      <c r="CA117" s="16">
        <v>81</v>
      </c>
      <c r="CB117" s="16">
        <v>81</v>
      </c>
      <c r="CC117" s="16">
        <f t="shared" si="20"/>
        <v>81</v>
      </c>
      <c r="CD117" s="16" t="s">
        <v>649</v>
      </c>
      <c r="CE117" s="16">
        <v>81</v>
      </c>
      <c r="CF117" s="16">
        <v>81</v>
      </c>
      <c r="CG117" s="16">
        <v>81</v>
      </c>
      <c r="CH117" s="16">
        <f t="shared" si="19"/>
        <v>81</v>
      </c>
      <c r="CI117" s="16" t="s">
        <v>649</v>
      </c>
      <c r="CJ117" s="16">
        <v>16.75</v>
      </c>
      <c r="CK117" s="16" t="s">
        <v>649</v>
      </c>
      <c r="CL117" s="16" t="s">
        <v>657</v>
      </c>
      <c r="CM117" s="18"/>
      <c r="CO117" s="18"/>
      <c r="CQ117" s="21"/>
      <c r="CS117" s="21"/>
      <c r="FF117" s="42" t="s">
        <v>401</v>
      </c>
      <c r="FG117" s="43">
        <v>112222</v>
      </c>
      <c r="FH117" s="44">
        <v>61670.541333333298</v>
      </c>
      <c r="FI117" s="45">
        <v>30.881593056250999</v>
      </c>
      <c r="FJ117" s="45">
        <v>1281.2933333333331</v>
      </c>
      <c r="FK117" s="45">
        <v>1.067078910682125</v>
      </c>
      <c r="FL117" s="44">
        <v>114195.55833333341</v>
      </c>
      <c r="FM117" s="45">
        <v>57.183554498414296</v>
      </c>
      <c r="FN117" s="45">
        <v>1222.3399999999999</v>
      </c>
      <c r="FO117" s="45">
        <v>0.88614594396774105</v>
      </c>
      <c r="FP117" s="44">
        <v>115602.56700000001</v>
      </c>
      <c r="FQ117" s="45">
        <v>57.888115673510299</v>
      </c>
      <c r="FR117" s="45">
        <v>1239.01</v>
      </c>
      <c r="FS117" s="45">
        <v>0.88480815531308199</v>
      </c>
      <c r="FT117" s="44">
        <v>97463.282000000007</v>
      </c>
      <c r="FU117" s="45">
        <v>48.804848272408599</v>
      </c>
      <c r="FV117" s="45">
        <v>1239.01</v>
      </c>
      <c r="FW117" s="46">
        <v>0.99660492352213192</v>
      </c>
    </row>
    <row r="118" spans="1:179" s="16" customFormat="1" ht="15">
      <c r="B118" s="17" t="s">
        <v>401</v>
      </c>
      <c r="C118" s="16" t="s">
        <v>657</v>
      </c>
      <c r="D118" s="16" t="s">
        <v>402</v>
      </c>
      <c r="E118" s="16" t="s">
        <v>403</v>
      </c>
      <c r="F118" s="16" t="s">
        <v>1094</v>
      </c>
      <c r="G118" s="16" t="s">
        <v>657</v>
      </c>
      <c r="K118" s="16" t="s">
        <v>404</v>
      </c>
      <c r="L118" s="18">
        <v>40669</v>
      </c>
      <c r="M118" s="19">
        <v>126</v>
      </c>
      <c r="N118" s="16" t="s">
        <v>664</v>
      </c>
      <c r="O118" s="16" t="s">
        <v>653</v>
      </c>
      <c r="P118" s="16" t="s">
        <v>653</v>
      </c>
      <c r="Q118" s="16" t="s">
        <v>699</v>
      </c>
      <c r="R118" s="16" t="s">
        <v>699</v>
      </c>
      <c r="T118" s="23">
        <v>6</v>
      </c>
      <c r="U118" s="23">
        <v>5</v>
      </c>
      <c r="V118" s="16">
        <v>2011</v>
      </c>
      <c r="X118" s="21"/>
      <c r="BU118" s="18">
        <v>40669</v>
      </c>
      <c r="BV118" s="16">
        <v>117.5</v>
      </c>
      <c r="BW118" s="16">
        <v>117.5</v>
      </c>
      <c r="BX118" s="16">
        <v>117.5</v>
      </c>
      <c r="BY118" s="16">
        <f t="shared" si="18"/>
        <v>117.5</v>
      </c>
      <c r="BZ118" s="16">
        <v>81</v>
      </c>
      <c r="CA118" s="16">
        <v>81</v>
      </c>
      <c r="CB118" s="16">
        <v>81</v>
      </c>
      <c r="CC118" s="16">
        <f t="shared" si="20"/>
        <v>81</v>
      </c>
      <c r="CD118" s="16" t="s">
        <v>649</v>
      </c>
      <c r="CE118" s="16">
        <v>79.5</v>
      </c>
      <c r="CF118" s="16">
        <v>79.5</v>
      </c>
      <c r="CG118" s="16">
        <v>79.5</v>
      </c>
      <c r="CH118" s="16">
        <f t="shared" si="19"/>
        <v>79.5</v>
      </c>
      <c r="CI118" s="16" t="s">
        <v>649</v>
      </c>
      <c r="CJ118" s="16">
        <v>18.5</v>
      </c>
      <c r="CK118" s="16" t="s">
        <v>649</v>
      </c>
      <c r="CL118" s="16" t="s">
        <v>649</v>
      </c>
      <c r="CM118" s="18">
        <v>40669</v>
      </c>
      <c r="CO118" s="18"/>
      <c r="CQ118" s="21"/>
      <c r="CS118" s="21"/>
      <c r="FF118" s="42"/>
      <c r="FG118" s="43"/>
      <c r="FH118" s="44"/>
      <c r="FI118" s="45"/>
      <c r="FJ118" s="45"/>
      <c r="FK118" s="45"/>
      <c r="FL118" s="44"/>
      <c r="FM118" s="45"/>
      <c r="FN118" s="45"/>
      <c r="FO118" s="45"/>
      <c r="FP118" s="44"/>
      <c r="FQ118" s="45"/>
      <c r="FR118" s="45"/>
      <c r="FS118" s="45"/>
      <c r="FT118" s="44"/>
      <c r="FU118" s="45"/>
      <c r="FV118" s="45"/>
      <c r="FW118" s="46"/>
    </row>
    <row r="119" spans="1:179" s="16" customFormat="1" ht="15">
      <c r="B119" s="25" t="s">
        <v>1602</v>
      </c>
      <c r="C119" s="16" t="s">
        <v>657</v>
      </c>
      <c r="D119" s="16" t="s">
        <v>402</v>
      </c>
      <c r="E119" s="16" t="s">
        <v>1604</v>
      </c>
      <c r="F119" s="16" t="s">
        <v>1094</v>
      </c>
      <c r="G119" s="16" t="s">
        <v>657</v>
      </c>
      <c r="K119" s="16" t="s">
        <v>1603</v>
      </c>
      <c r="L119" s="18">
        <v>40669</v>
      </c>
      <c r="M119" s="19">
        <v>126</v>
      </c>
      <c r="N119" s="16" t="s">
        <v>678</v>
      </c>
      <c r="O119" s="16" t="s">
        <v>653</v>
      </c>
      <c r="P119" s="16" t="s">
        <v>653</v>
      </c>
      <c r="Q119" s="16" t="s">
        <v>685</v>
      </c>
      <c r="R119" s="16" t="s">
        <v>685</v>
      </c>
      <c r="T119" s="20">
        <v>6</v>
      </c>
      <c r="U119" s="20">
        <v>5</v>
      </c>
      <c r="V119" s="16">
        <v>2011</v>
      </c>
      <c r="X119" s="21"/>
      <c r="BU119" s="18">
        <v>40669</v>
      </c>
      <c r="BV119" s="16">
        <v>119</v>
      </c>
      <c r="BW119" s="16">
        <v>120</v>
      </c>
      <c r="BX119" s="16">
        <v>119</v>
      </c>
      <c r="BY119" s="16">
        <f t="shared" si="18"/>
        <v>119.33333333333333</v>
      </c>
      <c r="BZ119" s="16">
        <v>89</v>
      </c>
      <c r="CA119" s="16">
        <v>89</v>
      </c>
      <c r="CB119" s="16">
        <v>89</v>
      </c>
      <c r="CC119" s="16">
        <f t="shared" si="20"/>
        <v>89</v>
      </c>
      <c r="CD119" s="16" t="s">
        <v>649</v>
      </c>
      <c r="CE119" s="16">
        <v>83</v>
      </c>
      <c r="CF119" s="16">
        <v>83</v>
      </c>
      <c r="CG119" s="16">
        <v>83</v>
      </c>
      <c r="CH119" s="16">
        <f t="shared" si="19"/>
        <v>83</v>
      </c>
      <c r="CI119" s="16" t="s">
        <v>649</v>
      </c>
      <c r="CJ119" s="16">
        <v>16.5</v>
      </c>
      <c r="CK119" s="16" t="s">
        <v>649</v>
      </c>
      <c r="CL119" s="16" t="s">
        <v>649</v>
      </c>
      <c r="CM119" s="18">
        <v>40669</v>
      </c>
      <c r="CO119" s="18"/>
      <c r="CQ119" s="21"/>
      <c r="CS119" s="21"/>
      <c r="FF119" s="42" t="s">
        <v>1602</v>
      </c>
      <c r="FG119" s="43">
        <v>50611</v>
      </c>
      <c r="FH119" s="44">
        <v>31291.643</v>
      </c>
      <c r="FI119" s="45">
        <v>15.6693254882323</v>
      </c>
      <c r="FJ119" s="45">
        <v>644.51</v>
      </c>
      <c r="FK119" s="45">
        <v>0.51556664483146497</v>
      </c>
      <c r="FL119" s="44">
        <v>63851.840333333297</v>
      </c>
      <c r="FM119" s="45">
        <v>31.973880988148899</v>
      </c>
      <c r="FN119" s="45">
        <v>644.51</v>
      </c>
      <c r="FO119" s="45">
        <v>0.46257887160160899</v>
      </c>
      <c r="FP119" s="44">
        <v>52756.998666666703</v>
      </c>
      <c r="FQ119" s="45">
        <v>26.418126523118001</v>
      </c>
      <c r="FR119" s="45">
        <v>611.16999999999996</v>
      </c>
      <c r="FS119" s="45">
        <v>0.44662072122764701</v>
      </c>
      <c r="FT119" s="44">
        <v>66998.769666666703</v>
      </c>
      <c r="FU119" s="45">
        <v>33.549709397429503</v>
      </c>
      <c r="FV119" s="45">
        <v>627.84</v>
      </c>
      <c r="FW119" s="46">
        <v>0.46384187009451999</v>
      </c>
    </row>
    <row r="120" spans="1:179" s="16" customFormat="1" ht="15">
      <c r="B120" s="25" t="s">
        <v>1142</v>
      </c>
      <c r="C120" s="16" t="s">
        <v>657</v>
      </c>
      <c r="D120" s="16" t="s">
        <v>660</v>
      </c>
      <c r="E120" s="16" t="s">
        <v>200</v>
      </c>
      <c r="F120" s="16" t="s">
        <v>1140</v>
      </c>
      <c r="G120" s="16" t="s">
        <v>657</v>
      </c>
      <c r="K120" s="16" t="s">
        <v>1143</v>
      </c>
      <c r="L120" s="18">
        <v>40673</v>
      </c>
      <c r="M120" s="19">
        <v>130</v>
      </c>
      <c r="N120" s="16" t="s">
        <v>202</v>
      </c>
      <c r="O120" s="16" t="s">
        <v>1611</v>
      </c>
      <c r="P120" s="16" t="s">
        <v>1611</v>
      </c>
      <c r="Q120" s="16" t="s">
        <v>664</v>
      </c>
      <c r="R120" s="16" t="s">
        <v>664</v>
      </c>
      <c r="T120" s="20">
        <v>10</v>
      </c>
      <c r="U120" s="20">
        <v>5</v>
      </c>
      <c r="V120" s="16">
        <v>2011</v>
      </c>
      <c r="W120" s="16" t="s">
        <v>908</v>
      </c>
      <c r="X120" s="21">
        <v>5</v>
      </c>
      <c r="Y120" s="16" t="s">
        <v>654</v>
      </c>
      <c r="Z120" s="22">
        <v>40699</v>
      </c>
      <c r="AA120" s="16" t="str">
        <f t="shared" ref="AA120:AA130" si="21">TEXT(DATEVALUE(TEXT(Z120,"m/d/yyyy"))-DATEVALUE("1/1/2011")+1,"000")</f>
        <v>156</v>
      </c>
      <c r="AB120" s="16">
        <v>5</v>
      </c>
      <c r="AC120" s="16">
        <v>5</v>
      </c>
      <c r="AD120" s="16">
        <v>5</v>
      </c>
      <c r="AE120" s="16" t="s">
        <v>673</v>
      </c>
      <c r="AG120" s="16" t="s">
        <v>649</v>
      </c>
      <c r="AH120" s="16" t="s">
        <v>649</v>
      </c>
      <c r="AI120" s="16" t="s">
        <v>674</v>
      </c>
      <c r="AJ120" s="16" t="s">
        <v>908</v>
      </c>
      <c r="AK120" s="16">
        <v>11</v>
      </c>
      <c r="AL120" s="16" t="s">
        <v>657</v>
      </c>
      <c r="AM120" s="16" t="s">
        <v>654</v>
      </c>
      <c r="AN120" s="22">
        <v>40744</v>
      </c>
      <c r="AP120" s="16">
        <v>4</v>
      </c>
      <c r="AQ120" s="16">
        <v>4</v>
      </c>
      <c r="AR120" s="16">
        <v>4</v>
      </c>
      <c r="AS120" s="16" t="s">
        <v>673</v>
      </c>
      <c r="AU120" s="16" t="s">
        <v>657</v>
      </c>
      <c r="BT120" s="16">
        <v>9</v>
      </c>
      <c r="BU120" s="18">
        <v>40673</v>
      </c>
      <c r="BV120" s="16">
        <v>123</v>
      </c>
      <c r="BW120" s="16">
        <v>123</v>
      </c>
      <c r="BX120" s="16">
        <v>123</v>
      </c>
      <c r="BY120" s="16">
        <f t="shared" si="18"/>
        <v>123</v>
      </c>
      <c r="BZ120" s="16">
        <v>99</v>
      </c>
      <c r="CA120" s="16">
        <v>99</v>
      </c>
      <c r="CB120" s="16">
        <v>99</v>
      </c>
      <c r="CC120" s="16">
        <f t="shared" si="20"/>
        <v>99</v>
      </c>
      <c r="CD120" s="16" t="s">
        <v>649</v>
      </c>
      <c r="CE120" s="16">
        <v>98</v>
      </c>
      <c r="CF120" s="16">
        <v>98</v>
      </c>
      <c r="CG120" s="16">
        <v>98</v>
      </c>
      <c r="CH120" s="16">
        <f t="shared" si="19"/>
        <v>98</v>
      </c>
      <c r="CI120" s="16" t="s">
        <v>649</v>
      </c>
      <c r="CJ120" s="16">
        <v>19.5</v>
      </c>
      <c r="CK120" s="16" t="s">
        <v>649</v>
      </c>
      <c r="CL120" s="16" t="s">
        <v>657</v>
      </c>
      <c r="CM120" s="18"/>
      <c r="CO120" s="18"/>
      <c r="CQ120" s="21"/>
      <c r="CS120" s="21"/>
      <c r="FF120" s="42" t="s">
        <v>1142</v>
      </c>
      <c r="FG120" s="43">
        <v>51011</v>
      </c>
      <c r="FH120" s="44">
        <v>25708.8733333333</v>
      </c>
      <c r="FI120" s="45">
        <v>12.8737472875981</v>
      </c>
      <c r="FJ120" s="45">
        <v>694.15</v>
      </c>
      <c r="FK120" s="45">
        <v>0.54992675799715696</v>
      </c>
      <c r="FL120" s="44">
        <v>34943.6743333333</v>
      </c>
      <c r="FM120" s="45">
        <v>17.498084293106299</v>
      </c>
      <c r="FN120" s="45">
        <v>681.45</v>
      </c>
      <c r="FO120" s="45">
        <v>0.47882965447522002</v>
      </c>
      <c r="FP120" s="44">
        <v>52899.131000000001</v>
      </c>
      <c r="FQ120" s="45">
        <v>26.489299449173799</v>
      </c>
      <c r="FR120" s="45">
        <v>592.04666666666697</v>
      </c>
      <c r="FS120" s="45">
        <v>0.42769627053711701</v>
      </c>
      <c r="FT120" s="44">
        <v>34747.750333333301</v>
      </c>
      <c r="FU120" s="45">
        <v>17.399975129360701</v>
      </c>
      <c r="FV120" s="45">
        <v>657.42333333333295</v>
      </c>
      <c r="FW120" s="46">
        <v>0.51950017140733795</v>
      </c>
    </row>
    <row r="121" spans="1:179" s="16" customFormat="1" ht="15">
      <c r="B121" s="17" t="s">
        <v>900</v>
      </c>
      <c r="C121" s="16" t="s">
        <v>657</v>
      </c>
      <c r="D121" s="16" t="s">
        <v>650</v>
      </c>
      <c r="E121" s="16" t="s">
        <v>902</v>
      </c>
      <c r="F121" s="16" t="s">
        <v>903</v>
      </c>
      <c r="G121" s="16" t="s">
        <v>657</v>
      </c>
      <c r="K121" s="16" t="s">
        <v>909</v>
      </c>
      <c r="L121" s="27">
        <v>40710</v>
      </c>
      <c r="M121" s="19">
        <v>167</v>
      </c>
      <c r="N121" s="16" t="s">
        <v>653</v>
      </c>
      <c r="O121" s="16" t="s">
        <v>653</v>
      </c>
      <c r="P121" s="16" t="s">
        <v>653</v>
      </c>
      <c r="Q121" s="16" t="s">
        <v>679</v>
      </c>
      <c r="R121" s="16" t="s">
        <v>679</v>
      </c>
      <c r="T121" s="20">
        <v>16</v>
      </c>
      <c r="U121" s="20">
        <v>6</v>
      </c>
      <c r="V121" s="16">
        <v>2011</v>
      </c>
      <c r="W121" s="16" t="s">
        <v>904</v>
      </c>
      <c r="X121" s="21">
        <v>5</v>
      </c>
      <c r="Y121" s="16" t="s">
        <v>654</v>
      </c>
      <c r="Z121" s="22">
        <v>40713</v>
      </c>
      <c r="AA121" s="16" t="str">
        <f t="shared" si="21"/>
        <v>170</v>
      </c>
      <c r="AB121" s="16">
        <v>3</v>
      </c>
      <c r="AC121" s="16">
        <v>1</v>
      </c>
      <c r="AD121" s="16">
        <v>0</v>
      </c>
      <c r="AE121" s="16" t="s">
        <v>905</v>
      </c>
      <c r="AF121" s="16" t="s">
        <v>906</v>
      </c>
      <c r="AG121" s="16" t="s">
        <v>649</v>
      </c>
      <c r="AH121" s="16" t="s">
        <v>649</v>
      </c>
      <c r="AI121" s="16" t="s">
        <v>674</v>
      </c>
      <c r="AJ121" s="16" t="s">
        <v>904</v>
      </c>
      <c r="AK121" s="16">
        <v>3</v>
      </c>
      <c r="AL121" s="16" t="s">
        <v>657</v>
      </c>
      <c r="AM121" s="16" t="s">
        <v>654</v>
      </c>
      <c r="AN121" s="22">
        <v>40737</v>
      </c>
      <c r="AP121" s="16">
        <v>3</v>
      </c>
      <c r="AQ121" s="16">
        <v>3</v>
      </c>
      <c r="AR121" s="16">
        <v>3</v>
      </c>
      <c r="AS121" s="16" t="s">
        <v>673</v>
      </c>
      <c r="AT121" s="16" t="s">
        <v>907</v>
      </c>
      <c r="AU121" s="16" t="s">
        <v>657</v>
      </c>
      <c r="BT121" s="16">
        <v>3</v>
      </c>
      <c r="BU121" s="18">
        <v>40710</v>
      </c>
      <c r="BV121" s="16">
        <v>114</v>
      </c>
      <c r="BW121" s="16">
        <v>114</v>
      </c>
      <c r="BX121" s="16">
        <v>114</v>
      </c>
      <c r="BY121" s="16">
        <f t="shared" si="18"/>
        <v>114</v>
      </c>
      <c r="BZ121" s="16">
        <v>76</v>
      </c>
      <c r="CA121" s="16">
        <v>76</v>
      </c>
      <c r="CB121" s="16">
        <v>76</v>
      </c>
      <c r="CC121" s="16">
        <f t="shared" si="20"/>
        <v>76</v>
      </c>
      <c r="CD121" s="16" t="s">
        <v>649</v>
      </c>
      <c r="CE121" s="16">
        <v>75</v>
      </c>
      <c r="CF121" s="16">
        <v>76</v>
      </c>
      <c r="CG121" s="16">
        <v>76</v>
      </c>
      <c r="CH121" s="16">
        <f t="shared" si="19"/>
        <v>75.666666666666671</v>
      </c>
      <c r="CI121" s="16" t="s">
        <v>649</v>
      </c>
      <c r="CJ121" s="16">
        <v>17</v>
      </c>
      <c r="CK121" s="16" t="s">
        <v>649</v>
      </c>
      <c r="CL121" s="16" t="s">
        <v>908</v>
      </c>
      <c r="CM121" s="18" t="s">
        <v>908</v>
      </c>
      <c r="CO121" s="18">
        <v>40746</v>
      </c>
      <c r="CP121" s="16">
        <v>114</v>
      </c>
      <c r="CQ121" s="21">
        <v>114</v>
      </c>
      <c r="CR121" s="21">
        <v>114</v>
      </c>
      <c r="CS121" s="21">
        <v>114</v>
      </c>
      <c r="CT121" s="21">
        <v>77</v>
      </c>
      <c r="CU121" s="21">
        <v>77</v>
      </c>
      <c r="CV121" s="21">
        <v>77</v>
      </c>
      <c r="CW121" s="21">
        <v>77</v>
      </c>
      <c r="CX121" s="16" t="s">
        <v>649</v>
      </c>
      <c r="CY121" s="16">
        <v>77</v>
      </c>
      <c r="CZ121" s="16">
        <v>77</v>
      </c>
      <c r="DA121" s="16">
        <v>77</v>
      </c>
      <c r="DB121" s="16">
        <v>77</v>
      </c>
      <c r="DC121" s="16" t="s">
        <v>649</v>
      </c>
      <c r="DD121" s="16">
        <v>17</v>
      </c>
      <c r="FF121" s="42" t="s">
        <v>900</v>
      </c>
      <c r="FG121" s="43">
        <v>61611</v>
      </c>
      <c r="FH121" s="44">
        <v>42027.850666666702</v>
      </c>
      <c r="FI121" s="45">
        <v>21.0454935736939</v>
      </c>
      <c r="FJ121" s="45">
        <v>675.73666666666702</v>
      </c>
      <c r="FK121" s="45">
        <v>0.49232497272089998</v>
      </c>
      <c r="FL121" s="44">
        <v>58986.566666666702</v>
      </c>
      <c r="FM121" s="45">
        <v>29.537589717910201</v>
      </c>
      <c r="FN121" s="45">
        <v>626.39</v>
      </c>
      <c r="FO121" s="45">
        <v>0.45057962274160701</v>
      </c>
      <c r="FP121" s="44">
        <v>70390.369000000006</v>
      </c>
      <c r="FQ121" s="45">
        <v>35.248056584877297</v>
      </c>
      <c r="FR121" s="45">
        <v>601.75333333333299</v>
      </c>
      <c r="FS121" s="45">
        <v>0.41515708535402002</v>
      </c>
      <c r="FT121" s="44">
        <v>42104.707000000002</v>
      </c>
      <c r="FU121" s="45">
        <v>21.083979469203801</v>
      </c>
      <c r="FV121" s="45">
        <v>620.05333333333294</v>
      </c>
      <c r="FW121" s="46">
        <v>0.47987492508472601</v>
      </c>
    </row>
    <row r="122" spans="1:179" s="16" customFormat="1" ht="15">
      <c r="B122" s="17" t="s">
        <v>904</v>
      </c>
      <c r="C122" s="16" t="s">
        <v>657</v>
      </c>
      <c r="D122" s="16" t="s">
        <v>660</v>
      </c>
      <c r="E122" s="16" t="s">
        <v>200</v>
      </c>
      <c r="F122" s="16" t="s">
        <v>903</v>
      </c>
      <c r="G122" s="16" t="s">
        <v>657</v>
      </c>
      <c r="K122" s="16" t="s">
        <v>901</v>
      </c>
      <c r="L122" s="27">
        <v>40710</v>
      </c>
      <c r="M122" s="19">
        <v>167</v>
      </c>
      <c r="N122" s="16" t="s">
        <v>653</v>
      </c>
      <c r="O122" s="16" t="s">
        <v>653</v>
      </c>
      <c r="P122" s="16" t="s">
        <v>653</v>
      </c>
      <c r="Q122" s="16" t="s">
        <v>685</v>
      </c>
      <c r="R122" s="16" t="s">
        <v>852</v>
      </c>
      <c r="T122" s="20">
        <v>16</v>
      </c>
      <c r="U122" s="20">
        <v>6</v>
      </c>
      <c r="V122" s="16">
        <v>2011</v>
      </c>
      <c r="W122" s="16" t="s">
        <v>900</v>
      </c>
      <c r="X122" s="21">
        <v>5</v>
      </c>
      <c r="Y122" s="16" t="s">
        <v>654</v>
      </c>
      <c r="Z122" s="22">
        <v>40713</v>
      </c>
      <c r="AA122" s="16" t="str">
        <f t="shared" si="21"/>
        <v>170</v>
      </c>
      <c r="AB122" s="16">
        <v>3</v>
      </c>
      <c r="AC122" s="16">
        <v>1</v>
      </c>
      <c r="AD122" s="16">
        <v>0</v>
      </c>
      <c r="AE122" s="16" t="s">
        <v>905</v>
      </c>
      <c r="AF122" s="16" t="s">
        <v>906</v>
      </c>
      <c r="AG122" s="16" t="s">
        <v>649</v>
      </c>
      <c r="AH122" s="16" t="s">
        <v>649</v>
      </c>
      <c r="AI122" s="16" t="s">
        <v>674</v>
      </c>
      <c r="AJ122" s="16" t="s">
        <v>900</v>
      </c>
      <c r="AK122" s="16">
        <v>3</v>
      </c>
      <c r="AL122" s="16" t="s">
        <v>657</v>
      </c>
      <c r="AM122" s="16" t="s">
        <v>654</v>
      </c>
      <c r="AN122" s="22">
        <v>40737</v>
      </c>
      <c r="AP122" s="16">
        <v>3</v>
      </c>
      <c r="AQ122" s="16">
        <v>3</v>
      </c>
      <c r="AR122" s="16">
        <v>3</v>
      </c>
      <c r="AS122" s="16" t="s">
        <v>673</v>
      </c>
      <c r="AT122" s="16" t="s">
        <v>907</v>
      </c>
      <c r="AU122" s="16" t="s">
        <v>657</v>
      </c>
      <c r="BT122" s="16">
        <v>3</v>
      </c>
      <c r="BU122" s="18">
        <v>40710</v>
      </c>
      <c r="BV122" s="16">
        <v>120</v>
      </c>
      <c r="BW122" s="16">
        <v>120</v>
      </c>
      <c r="BX122" s="16">
        <v>120</v>
      </c>
      <c r="BY122" s="16">
        <f t="shared" si="18"/>
        <v>120</v>
      </c>
      <c r="BZ122" s="16">
        <v>83.5</v>
      </c>
      <c r="CA122" s="16">
        <v>83.5</v>
      </c>
      <c r="CB122" s="16">
        <v>83.5</v>
      </c>
      <c r="CC122" s="16">
        <f t="shared" si="20"/>
        <v>83.5</v>
      </c>
      <c r="CD122" s="16" t="s">
        <v>649</v>
      </c>
      <c r="CE122" s="16">
        <v>84</v>
      </c>
      <c r="CF122" s="16">
        <v>84</v>
      </c>
      <c r="CG122" s="16">
        <v>84</v>
      </c>
      <c r="CH122" s="16">
        <f t="shared" si="19"/>
        <v>84</v>
      </c>
      <c r="CI122" s="16" t="s">
        <v>649</v>
      </c>
      <c r="CJ122" s="16">
        <v>17</v>
      </c>
      <c r="CK122" s="16" t="s">
        <v>649</v>
      </c>
      <c r="CL122" s="16" t="s">
        <v>649</v>
      </c>
      <c r="CM122" s="18">
        <v>40710</v>
      </c>
      <c r="CO122" s="18"/>
      <c r="CQ122" s="21"/>
      <c r="CS122" s="21"/>
      <c r="FF122" s="42" t="s">
        <v>904</v>
      </c>
      <c r="FG122" s="43">
        <v>61611</v>
      </c>
      <c r="FH122" s="44">
        <v>37934.238333333298</v>
      </c>
      <c r="FI122" s="45">
        <v>18.995612585545</v>
      </c>
      <c r="FJ122" s="45">
        <v>619.73333333333301</v>
      </c>
      <c r="FK122" s="45">
        <v>0.53302679092027705</v>
      </c>
      <c r="FL122" s="44">
        <v>54824.118333333303</v>
      </c>
      <c r="FM122" s="45">
        <v>27.4532390252045</v>
      </c>
      <c r="FN122" s="45">
        <v>665.39666666666699</v>
      </c>
      <c r="FO122" s="45">
        <v>0.48003291015634197</v>
      </c>
      <c r="FP122" s="44">
        <v>58036.957999999999</v>
      </c>
      <c r="FQ122" s="45">
        <v>29.062072108162202</v>
      </c>
      <c r="FR122" s="45">
        <v>578.07000000000005</v>
      </c>
      <c r="FS122" s="45">
        <v>0.42619782949973001</v>
      </c>
      <c r="FT122" s="44">
        <v>40770.5226666667</v>
      </c>
      <c r="FU122" s="45">
        <v>20.4158851610749</v>
      </c>
      <c r="FV122" s="45">
        <v>651.10666666666702</v>
      </c>
      <c r="FW122" s="46">
        <v>0.50244558686243801</v>
      </c>
    </row>
    <row r="123" spans="1:179" s="16" customFormat="1" ht="15">
      <c r="B123" s="16" t="s">
        <v>655</v>
      </c>
      <c r="C123" s="16" t="s">
        <v>657</v>
      </c>
      <c r="D123" s="16" t="s">
        <v>660</v>
      </c>
      <c r="E123" s="16" t="s">
        <v>200</v>
      </c>
      <c r="F123" s="16" t="s">
        <v>662</v>
      </c>
      <c r="G123" s="16" t="s">
        <v>657</v>
      </c>
      <c r="L123" s="18">
        <v>40730</v>
      </c>
      <c r="M123" s="19">
        <v>187</v>
      </c>
      <c r="N123" s="16" t="s">
        <v>699</v>
      </c>
      <c r="O123" s="16" t="s">
        <v>653</v>
      </c>
      <c r="P123" s="16" t="s">
        <v>653</v>
      </c>
      <c r="Q123" s="16" t="s">
        <v>679</v>
      </c>
      <c r="R123" s="16" t="s">
        <v>653</v>
      </c>
      <c r="T123" s="20">
        <v>6</v>
      </c>
      <c r="U123" s="20">
        <v>7</v>
      </c>
      <c r="V123" s="16">
        <v>2011</v>
      </c>
      <c r="W123" s="16" t="s">
        <v>648</v>
      </c>
      <c r="X123" s="21">
        <v>50</v>
      </c>
      <c r="Y123" s="16" t="s">
        <v>654</v>
      </c>
      <c r="Z123" s="22">
        <v>40697</v>
      </c>
      <c r="AA123" s="16" t="str">
        <f t="shared" si="21"/>
        <v>154</v>
      </c>
      <c r="AB123" s="16">
        <v>5</v>
      </c>
      <c r="AC123" s="16">
        <v>5</v>
      </c>
      <c r="AD123" s="16">
        <v>5</v>
      </c>
      <c r="AE123" s="16" t="s">
        <v>673</v>
      </c>
      <c r="AG123" s="16" t="s">
        <v>649</v>
      </c>
      <c r="AH123" s="16" t="s">
        <v>649</v>
      </c>
      <c r="AI123" s="16" t="s">
        <v>674</v>
      </c>
      <c r="AJ123" s="16" t="s">
        <v>648</v>
      </c>
      <c r="AK123" s="16">
        <v>28</v>
      </c>
      <c r="AL123" s="16" t="s">
        <v>657</v>
      </c>
      <c r="AM123" s="16" t="s">
        <v>654</v>
      </c>
      <c r="AN123" s="22">
        <v>40742</v>
      </c>
      <c r="AP123" s="16">
        <v>4</v>
      </c>
      <c r="AQ123" s="16">
        <v>4</v>
      </c>
      <c r="AR123" s="16">
        <v>4</v>
      </c>
      <c r="AS123" s="16" t="s">
        <v>673</v>
      </c>
      <c r="AU123" s="16" t="s">
        <v>657</v>
      </c>
      <c r="BT123" s="16">
        <v>9</v>
      </c>
      <c r="BU123" s="18">
        <v>40701</v>
      </c>
      <c r="BV123" s="16">
        <v>120.5</v>
      </c>
      <c r="BW123" s="16">
        <v>120.5</v>
      </c>
      <c r="BX123" s="16">
        <v>120.5</v>
      </c>
      <c r="BY123" s="16">
        <f t="shared" si="18"/>
        <v>120.5</v>
      </c>
      <c r="BZ123" s="16">
        <v>94</v>
      </c>
      <c r="CA123" s="16">
        <v>94</v>
      </c>
      <c r="CB123" s="16">
        <v>94</v>
      </c>
      <c r="CC123" s="16">
        <f t="shared" si="20"/>
        <v>94</v>
      </c>
      <c r="CD123" s="16" t="s">
        <v>649</v>
      </c>
      <c r="CE123" s="16">
        <v>94</v>
      </c>
      <c r="CF123" s="16">
        <v>94</v>
      </c>
      <c r="CG123" s="16">
        <v>94</v>
      </c>
      <c r="CH123" s="16">
        <f t="shared" si="19"/>
        <v>94</v>
      </c>
      <c r="CI123" s="16" t="s">
        <v>649</v>
      </c>
      <c r="CJ123" s="16">
        <v>18.25</v>
      </c>
      <c r="CK123" s="16" t="s">
        <v>649</v>
      </c>
      <c r="CL123" s="16" t="s">
        <v>649</v>
      </c>
      <c r="CM123" s="18">
        <v>40730</v>
      </c>
      <c r="CO123" s="18"/>
      <c r="CQ123" s="21"/>
      <c r="CS123" s="21"/>
      <c r="FF123" s="42" t="s">
        <v>655</v>
      </c>
      <c r="FG123" s="43">
        <v>70611</v>
      </c>
      <c r="FH123" s="44">
        <v>18120.651666666701</v>
      </c>
      <c r="FI123" s="45">
        <v>9.0739367384410006</v>
      </c>
      <c r="FJ123" s="45">
        <v>692.10333333333301</v>
      </c>
      <c r="FK123" s="45">
        <v>0.554108404198279</v>
      </c>
      <c r="FL123" s="44">
        <v>49892.43</v>
      </c>
      <c r="FM123" s="45">
        <v>24.983690535803699</v>
      </c>
      <c r="FN123" s="45">
        <v>649.37666666666701</v>
      </c>
      <c r="FO123" s="45">
        <v>0.47632962810482998</v>
      </c>
      <c r="FP123" s="44">
        <v>39583.428333333301</v>
      </c>
      <c r="FQ123" s="45">
        <v>19.821446336170901</v>
      </c>
      <c r="FR123" s="45">
        <v>650.06666666666695</v>
      </c>
      <c r="FS123" s="45">
        <v>0.497665623832587</v>
      </c>
      <c r="FT123" s="44">
        <v>35415.877999999997</v>
      </c>
      <c r="FU123" s="45">
        <v>17.734540811216799</v>
      </c>
      <c r="FV123" s="45">
        <v>653.76333333333298</v>
      </c>
      <c r="FW123" s="46">
        <v>0.52590322352137298</v>
      </c>
    </row>
    <row r="124" spans="1:179" s="16" customFormat="1" ht="15">
      <c r="B124" s="16" t="s">
        <v>840</v>
      </c>
      <c r="C124" s="16" t="s">
        <v>540</v>
      </c>
      <c r="D124" s="16" t="s">
        <v>541</v>
      </c>
      <c r="E124" s="16" t="s">
        <v>841</v>
      </c>
      <c r="F124" s="16" t="s">
        <v>842</v>
      </c>
      <c r="G124" s="16" t="s">
        <v>918</v>
      </c>
      <c r="L124" s="18">
        <v>40730</v>
      </c>
      <c r="M124" s="19">
        <v>187</v>
      </c>
      <c r="N124" s="16" t="s">
        <v>843</v>
      </c>
      <c r="O124" s="16" t="s">
        <v>546</v>
      </c>
      <c r="P124" s="16" t="s">
        <v>546</v>
      </c>
      <c r="Q124" s="16" t="s">
        <v>547</v>
      </c>
      <c r="R124" s="16" t="s">
        <v>915</v>
      </c>
      <c r="T124" s="20">
        <v>6</v>
      </c>
      <c r="U124" s="20">
        <v>7</v>
      </c>
      <c r="V124" s="16">
        <v>2011</v>
      </c>
      <c r="W124" s="16" t="s">
        <v>549</v>
      </c>
      <c r="X124" s="21">
        <v>23</v>
      </c>
      <c r="Y124" s="16" t="s">
        <v>548</v>
      </c>
      <c r="Z124" s="22">
        <v>40704</v>
      </c>
      <c r="AA124" s="16" t="str">
        <f t="shared" si="21"/>
        <v>161</v>
      </c>
      <c r="AB124" s="16">
        <v>5</v>
      </c>
      <c r="AC124" s="16">
        <v>4</v>
      </c>
      <c r="AD124" s="16">
        <v>4</v>
      </c>
      <c r="AE124" s="16" t="s">
        <v>291</v>
      </c>
      <c r="AG124" s="16" t="s">
        <v>540</v>
      </c>
      <c r="AH124" s="16" t="s">
        <v>540</v>
      </c>
      <c r="BT124" s="16">
        <v>4</v>
      </c>
      <c r="BU124" s="18">
        <v>40730</v>
      </c>
      <c r="BV124" s="16">
        <v>116.5</v>
      </c>
      <c r="BW124" s="16">
        <v>116.5</v>
      </c>
      <c r="BX124" s="16">
        <v>116.5</v>
      </c>
      <c r="BY124" s="16">
        <f t="shared" si="18"/>
        <v>116.5</v>
      </c>
      <c r="BZ124" s="16">
        <v>77</v>
      </c>
      <c r="CA124" s="16">
        <v>77</v>
      </c>
      <c r="CB124" s="16">
        <v>77</v>
      </c>
      <c r="CC124" s="16">
        <f t="shared" si="20"/>
        <v>77</v>
      </c>
      <c r="CD124" s="16" t="s">
        <v>747</v>
      </c>
      <c r="CE124" s="16">
        <v>77</v>
      </c>
      <c r="CF124" s="16">
        <v>77</v>
      </c>
      <c r="CG124" s="16">
        <v>77</v>
      </c>
      <c r="CH124" s="16">
        <f t="shared" si="19"/>
        <v>77</v>
      </c>
      <c r="CI124" s="16" t="s">
        <v>747</v>
      </c>
      <c r="CJ124" s="16">
        <v>15</v>
      </c>
      <c r="CK124" s="16" t="s">
        <v>747</v>
      </c>
      <c r="CL124" s="16" t="s">
        <v>747</v>
      </c>
      <c r="CM124" s="18">
        <v>40701</v>
      </c>
      <c r="CO124" s="18"/>
      <c r="CQ124" s="21"/>
      <c r="CS124" s="21"/>
      <c r="EB124" s="22"/>
      <c r="EG124" s="24"/>
      <c r="EI124" s="24"/>
      <c r="EJ124" s="24"/>
      <c r="EK124" s="24"/>
      <c r="FF124" s="42" t="s">
        <v>1897</v>
      </c>
      <c r="FG124" s="43">
        <v>70611</v>
      </c>
      <c r="FH124" s="44">
        <v>39860.840333333297</v>
      </c>
      <c r="FI124" s="45">
        <v>19.960360707728299</v>
      </c>
      <c r="FJ124" s="45">
        <v>646.5</v>
      </c>
      <c r="FK124" s="45">
        <v>0.48566490920657301</v>
      </c>
      <c r="FL124" s="44">
        <v>60771.523000000001</v>
      </c>
      <c r="FM124" s="45">
        <v>30.431408612919402</v>
      </c>
      <c r="FN124" s="45">
        <v>570.41999999999996</v>
      </c>
      <c r="FO124" s="45">
        <v>0.43247727861359903</v>
      </c>
      <c r="FP124" s="44">
        <v>59775.488333333298</v>
      </c>
      <c r="FQ124" s="45">
        <v>29.932643131363701</v>
      </c>
      <c r="FR124" s="45">
        <v>597.363333333333</v>
      </c>
      <c r="FS124" s="45">
        <v>0.38635696599354602</v>
      </c>
      <c r="FT124" s="44">
        <v>61873.0206666667</v>
      </c>
      <c r="FU124" s="45">
        <v>30.982984810549201</v>
      </c>
      <c r="FV124" s="45">
        <v>634.40666666666698</v>
      </c>
      <c r="FW124" s="46">
        <v>0.42480746752724202</v>
      </c>
    </row>
    <row r="125" spans="1:179" s="16" customFormat="1" ht="15">
      <c r="A125" s="16" t="s">
        <v>144</v>
      </c>
      <c r="B125" s="16" t="s">
        <v>1536</v>
      </c>
      <c r="C125" s="16" t="s">
        <v>657</v>
      </c>
      <c r="D125" s="16" t="s">
        <v>650</v>
      </c>
      <c r="E125" s="16" t="s">
        <v>1028</v>
      </c>
      <c r="F125" s="16" t="s">
        <v>1535</v>
      </c>
      <c r="G125" s="16" t="s">
        <v>657</v>
      </c>
      <c r="K125" s="16" t="s">
        <v>1533</v>
      </c>
      <c r="L125" s="18">
        <v>40730</v>
      </c>
      <c r="M125" s="19">
        <v>187</v>
      </c>
      <c r="N125" s="16" t="s">
        <v>653</v>
      </c>
      <c r="O125" s="16" t="s">
        <v>653</v>
      </c>
      <c r="P125" s="16" t="s">
        <v>653</v>
      </c>
      <c r="Q125" s="16" t="s">
        <v>1611</v>
      </c>
      <c r="R125" s="16" t="s">
        <v>652</v>
      </c>
      <c r="T125" s="20">
        <v>6</v>
      </c>
      <c r="U125" s="20">
        <v>7</v>
      </c>
      <c r="V125" s="16">
        <v>2011</v>
      </c>
      <c r="W125" s="16" t="s">
        <v>1532</v>
      </c>
      <c r="X125" s="21">
        <v>6</v>
      </c>
      <c r="Y125" s="16" t="s">
        <v>1528</v>
      </c>
      <c r="Z125" s="22">
        <v>40694</v>
      </c>
      <c r="AA125" s="16" t="str">
        <f t="shared" si="21"/>
        <v>151</v>
      </c>
      <c r="AB125" s="16">
        <v>4</v>
      </c>
      <c r="AC125" s="16">
        <v>0</v>
      </c>
      <c r="AD125" s="16">
        <v>0</v>
      </c>
      <c r="AE125" s="16" t="s">
        <v>1087</v>
      </c>
      <c r="AG125" s="16" t="s">
        <v>657</v>
      </c>
      <c r="AH125" s="16" t="s">
        <v>649</v>
      </c>
      <c r="AI125" s="16" t="s">
        <v>1621</v>
      </c>
      <c r="AJ125" s="16" t="s">
        <v>1532</v>
      </c>
      <c r="AK125" s="16">
        <v>2</v>
      </c>
      <c r="AL125" s="16" t="s">
        <v>657</v>
      </c>
      <c r="AM125" s="16" t="s">
        <v>654</v>
      </c>
      <c r="AN125" s="22">
        <v>40707</v>
      </c>
      <c r="AP125" s="16">
        <v>4</v>
      </c>
      <c r="AQ125" s="16">
        <v>4</v>
      </c>
      <c r="AR125" s="16">
        <v>4</v>
      </c>
      <c r="AS125" s="16" t="s">
        <v>673</v>
      </c>
      <c r="AT125" s="28" t="s">
        <v>1537</v>
      </c>
      <c r="AU125" s="16" t="s">
        <v>649</v>
      </c>
      <c r="AV125" s="16" t="s">
        <v>674</v>
      </c>
      <c r="AW125" s="16" t="s">
        <v>1532</v>
      </c>
      <c r="AX125" s="16">
        <v>8</v>
      </c>
      <c r="AY125" s="16" t="s">
        <v>657</v>
      </c>
      <c r="AZ125" s="16" t="s">
        <v>375</v>
      </c>
      <c r="BA125" s="22">
        <v>40753</v>
      </c>
      <c r="BC125" s="16">
        <v>4</v>
      </c>
      <c r="BD125" s="16">
        <v>4</v>
      </c>
      <c r="BE125" s="16">
        <v>3</v>
      </c>
      <c r="BF125" s="16" t="s">
        <v>673</v>
      </c>
      <c r="BG125" s="28" t="s">
        <v>1537</v>
      </c>
      <c r="BH125" s="16" t="s">
        <v>657</v>
      </c>
      <c r="BT125" s="16">
        <v>7</v>
      </c>
      <c r="BU125" s="18">
        <v>40730</v>
      </c>
      <c r="BV125" s="16">
        <v>112.5</v>
      </c>
      <c r="BW125" s="16">
        <v>112.5</v>
      </c>
      <c r="BX125" s="16">
        <v>113</v>
      </c>
      <c r="BY125" s="16">
        <f t="shared" si="18"/>
        <v>112.66666666666667</v>
      </c>
      <c r="BZ125" s="16">
        <v>76</v>
      </c>
      <c r="CA125" s="16">
        <v>76</v>
      </c>
      <c r="CB125" s="16">
        <v>76</v>
      </c>
      <c r="CC125" s="16">
        <f t="shared" si="20"/>
        <v>76</v>
      </c>
      <c r="CD125" s="16" t="s">
        <v>649</v>
      </c>
      <c r="CE125" s="16">
        <v>77</v>
      </c>
      <c r="CF125" s="16">
        <v>77</v>
      </c>
      <c r="CG125" s="16">
        <v>77</v>
      </c>
      <c r="CH125" s="16">
        <f t="shared" si="19"/>
        <v>77</v>
      </c>
      <c r="CI125" s="16" t="s">
        <v>649</v>
      </c>
      <c r="CJ125" s="16">
        <v>17.25</v>
      </c>
      <c r="CK125" s="16" t="s">
        <v>649</v>
      </c>
      <c r="CL125" s="16" t="s">
        <v>649</v>
      </c>
      <c r="CM125" s="18">
        <v>40730</v>
      </c>
      <c r="CO125" s="18"/>
      <c r="CQ125" s="21"/>
      <c r="CS125" s="21"/>
      <c r="FF125" s="42" t="s">
        <v>1536</v>
      </c>
      <c r="FG125" s="43">
        <v>70611</v>
      </c>
      <c r="FH125" s="44">
        <v>48757.911999999997</v>
      </c>
      <c r="FI125" s="45">
        <v>24.415579369053599</v>
      </c>
      <c r="FJ125" s="45">
        <v>594.39666666666699</v>
      </c>
      <c r="FK125" s="45">
        <v>0.46404315146675501</v>
      </c>
      <c r="FL125" s="44">
        <v>71363.5493333333</v>
      </c>
      <c r="FM125" s="45">
        <v>35.735377733266603</v>
      </c>
      <c r="FN125" s="45">
        <v>652.08333333333303</v>
      </c>
      <c r="FO125" s="45">
        <v>0.41036410405833701</v>
      </c>
      <c r="FP125" s="44">
        <v>72700.414333333305</v>
      </c>
      <c r="FQ125" s="45">
        <v>36.404814388249001</v>
      </c>
      <c r="FR125" s="45">
        <v>573.70333333333303</v>
      </c>
      <c r="FS125" s="45">
        <v>0.39917419320888098</v>
      </c>
      <c r="FT125" s="44">
        <v>62801.902999999998</v>
      </c>
      <c r="FU125" s="45">
        <v>31.448123685528302</v>
      </c>
      <c r="FV125" s="45">
        <v>642.43666666666695</v>
      </c>
      <c r="FW125" s="46">
        <v>0.43576231630919499</v>
      </c>
    </row>
    <row r="126" spans="1:179" s="16" customFormat="1" ht="15">
      <c r="B126" s="16" t="s">
        <v>1505</v>
      </c>
      <c r="C126" s="16" t="s">
        <v>657</v>
      </c>
      <c r="D126" s="16" t="s">
        <v>660</v>
      </c>
      <c r="E126" s="16" t="s">
        <v>200</v>
      </c>
      <c r="F126" s="16" t="s">
        <v>1504</v>
      </c>
      <c r="G126" s="16" t="s">
        <v>657</v>
      </c>
      <c r="L126" s="18">
        <v>40730</v>
      </c>
      <c r="M126" s="19">
        <v>187</v>
      </c>
      <c r="N126" s="16" t="s">
        <v>652</v>
      </c>
      <c r="O126" s="16" t="s">
        <v>653</v>
      </c>
      <c r="P126" s="16" t="s">
        <v>653</v>
      </c>
      <c r="Q126" s="16" t="s">
        <v>685</v>
      </c>
      <c r="R126" s="16" t="s">
        <v>685</v>
      </c>
      <c r="T126" s="20">
        <v>6</v>
      </c>
      <c r="U126" s="20">
        <v>7</v>
      </c>
      <c r="V126" s="16">
        <v>2011</v>
      </c>
      <c r="W126" s="16" t="s">
        <v>1503</v>
      </c>
      <c r="X126" s="21">
        <v>5</v>
      </c>
      <c r="Y126" s="16" t="s">
        <v>1528</v>
      </c>
      <c r="Z126" s="22">
        <v>40706</v>
      </c>
      <c r="AA126" s="16" t="str">
        <f t="shared" si="21"/>
        <v>163</v>
      </c>
      <c r="AB126" s="16">
        <v>2</v>
      </c>
      <c r="AC126" s="16">
        <v>0</v>
      </c>
      <c r="AD126" s="16">
        <v>0</v>
      </c>
      <c r="AE126" s="16" t="s">
        <v>905</v>
      </c>
      <c r="AG126" s="16" t="s">
        <v>657</v>
      </c>
      <c r="AH126" s="16" t="s">
        <v>649</v>
      </c>
      <c r="AI126" s="16" t="s">
        <v>1621</v>
      </c>
      <c r="AJ126" s="16" t="s">
        <v>1503</v>
      </c>
      <c r="AK126" s="16">
        <v>6</v>
      </c>
      <c r="AL126" s="16" t="s">
        <v>657</v>
      </c>
      <c r="AM126" s="16" t="s">
        <v>375</v>
      </c>
      <c r="AN126" s="22">
        <v>40720</v>
      </c>
      <c r="AP126" s="16">
        <v>4</v>
      </c>
      <c r="AQ126" s="16">
        <v>4</v>
      </c>
      <c r="AR126" s="16">
        <v>3</v>
      </c>
      <c r="AS126" s="16" t="s">
        <v>673</v>
      </c>
      <c r="AU126" s="16" t="s">
        <v>657</v>
      </c>
      <c r="BT126" s="16">
        <v>3</v>
      </c>
      <c r="BU126" s="18">
        <v>40730</v>
      </c>
      <c r="BV126" s="16">
        <v>117</v>
      </c>
      <c r="BW126" s="16">
        <v>117</v>
      </c>
      <c r="BX126" s="16">
        <v>117</v>
      </c>
      <c r="BY126" s="16">
        <f t="shared" si="18"/>
        <v>117</v>
      </c>
      <c r="BZ126" s="16">
        <v>80</v>
      </c>
      <c r="CA126" s="16">
        <v>80</v>
      </c>
      <c r="CB126" s="16">
        <v>80</v>
      </c>
      <c r="CC126" s="16">
        <f t="shared" si="20"/>
        <v>80</v>
      </c>
      <c r="CD126" s="16" t="s">
        <v>649</v>
      </c>
      <c r="CE126" s="16">
        <v>83.5</v>
      </c>
      <c r="CF126" s="16">
        <v>83.5</v>
      </c>
      <c r="CG126" s="16">
        <v>83.5</v>
      </c>
      <c r="CH126" s="16">
        <f t="shared" si="19"/>
        <v>83.5</v>
      </c>
      <c r="CI126" s="16" t="s">
        <v>649</v>
      </c>
      <c r="CJ126" s="16">
        <v>16.5</v>
      </c>
      <c r="CK126" s="16" t="s">
        <v>649</v>
      </c>
      <c r="CL126" s="16" t="s">
        <v>649</v>
      </c>
      <c r="CM126" s="18">
        <v>40730</v>
      </c>
      <c r="CO126" s="18"/>
      <c r="CQ126" s="21"/>
      <c r="CS126" s="21"/>
      <c r="FF126" s="42" t="s">
        <v>1505</v>
      </c>
      <c r="FG126" s="43">
        <v>70611</v>
      </c>
      <c r="FH126" s="44">
        <v>44777.796000000002</v>
      </c>
      <c r="FI126" s="45">
        <v>22.4225317976965</v>
      </c>
      <c r="FJ126" s="45">
        <v>592.10666666666702</v>
      </c>
      <c r="FK126" s="45">
        <v>0.48278753401459501</v>
      </c>
      <c r="FL126" s="44">
        <v>79356.801666666695</v>
      </c>
      <c r="FM126" s="45">
        <v>39.738007845101002</v>
      </c>
      <c r="FN126" s="45">
        <v>574.40333333333297</v>
      </c>
      <c r="FO126" s="45">
        <v>0.39755915838238998</v>
      </c>
      <c r="FP126" s="44">
        <v>48617.4866666667</v>
      </c>
      <c r="FQ126" s="45">
        <v>24.3452612251711</v>
      </c>
      <c r="FR126" s="45">
        <v>630.04666666666697</v>
      </c>
      <c r="FS126" s="45">
        <v>0.40992909791572801</v>
      </c>
      <c r="FT126" s="44">
        <v>39061.740333333299</v>
      </c>
      <c r="FU126" s="45">
        <v>19.5602104823903</v>
      </c>
      <c r="FV126" s="45">
        <v>653.756666666667</v>
      </c>
      <c r="FW126" s="46">
        <v>0.49645068437619699</v>
      </c>
    </row>
    <row r="127" spans="1:179" s="16" customFormat="1" ht="15">
      <c r="B127" s="17" t="s">
        <v>895</v>
      </c>
      <c r="C127" s="16" t="s">
        <v>657</v>
      </c>
      <c r="D127" s="16" t="s">
        <v>660</v>
      </c>
      <c r="E127" s="16" t="s">
        <v>200</v>
      </c>
      <c r="F127" s="16" t="s">
        <v>896</v>
      </c>
      <c r="G127" s="16" t="s">
        <v>657</v>
      </c>
      <c r="L127" s="18">
        <v>40732</v>
      </c>
      <c r="M127" s="19">
        <v>189</v>
      </c>
      <c r="N127" s="16" t="s">
        <v>653</v>
      </c>
      <c r="O127" s="16" t="s">
        <v>653</v>
      </c>
      <c r="P127" s="16" t="s">
        <v>653</v>
      </c>
      <c r="Q127" s="16" t="s">
        <v>670</v>
      </c>
      <c r="R127" s="16" t="s">
        <v>699</v>
      </c>
      <c r="T127" s="20">
        <v>8</v>
      </c>
      <c r="U127" s="20">
        <v>7</v>
      </c>
      <c r="V127" s="16">
        <v>2011</v>
      </c>
      <c r="W127" s="16" t="s">
        <v>898</v>
      </c>
      <c r="X127" s="21" t="s">
        <v>897</v>
      </c>
      <c r="Y127" s="16" t="s">
        <v>654</v>
      </c>
      <c r="Z127" s="22">
        <v>40699</v>
      </c>
      <c r="AA127" s="16" t="str">
        <f t="shared" si="21"/>
        <v>156</v>
      </c>
      <c r="AB127" s="16">
        <v>4</v>
      </c>
      <c r="AC127" s="16">
        <v>3</v>
      </c>
      <c r="AD127" s="16">
        <v>3</v>
      </c>
      <c r="AE127" s="16" t="s">
        <v>673</v>
      </c>
      <c r="AG127" s="16" t="s">
        <v>649</v>
      </c>
      <c r="AH127" s="16" t="s">
        <v>649</v>
      </c>
      <c r="AI127" s="16" t="s">
        <v>674</v>
      </c>
      <c r="AJ127" s="16" t="s">
        <v>898</v>
      </c>
      <c r="AK127" s="16" t="s">
        <v>899</v>
      </c>
      <c r="AL127" s="16" t="s">
        <v>649</v>
      </c>
      <c r="AM127" s="16" t="s">
        <v>654</v>
      </c>
      <c r="AN127" s="22">
        <v>40749</v>
      </c>
      <c r="AP127" s="16">
        <v>4</v>
      </c>
      <c r="AQ127" s="16">
        <v>3</v>
      </c>
      <c r="AR127" s="16">
        <v>3</v>
      </c>
      <c r="AS127" s="16" t="s">
        <v>673</v>
      </c>
      <c r="AU127" s="16" t="s">
        <v>657</v>
      </c>
      <c r="BT127" s="16">
        <v>6</v>
      </c>
      <c r="BU127" s="18">
        <v>40732</v>
      </c>
      <c r="BV127" s="16">
        <v>122</v>
      </c>
      <c r="BW127" s="16">
        <v>122</v>
      </c>
      <c r="BX127" s="16">
        <v>122</v>
      </c>
      <c r="BY127" s="16">
        <f t="shared" si="18"/>
        <v>122</v>
      </c>
      <c r="BZ127" s="16">
        <v>97</v>
      </c>
      <c r="CA127" s="16">
        <v>97</v>
      </c>
      <c r="CB127" s="16">
        <v>97</v>
      </c>
      <c r="CC127" s="16">
        <f t="shared" si="20"/>
        <v>97</v>
      </c>
      <c r="CD127" s="16" t="s">
        <v>649</v>
      </c>
      <c r="CE127" s="16">
        <v>98</v>
      </c>
      <c r="CF127" s="16">
        <v>98</v>
      </c>
      <c r="CG127" s="16">
        <v>98</v>
      </c>
      <c r="CH127" s="16">
        <f t="shared" si="19"/>
        <v>98</v>
      </c>
      <c r="CI127" s="16" t="s">
        <v>649</v>
      </c>
      <c r="CJ127" s="16">
        <v>16.5</v>
      </c>
      <c r="CK127" s="16" t="s">
        <v>649</v>
      </c>
      <c r="CL127" s="16" t="s">
        <v>649</v>
      </c>
      <c r="CM127" s="18">
        <v>40732</v>
      </c>
      <c r="CO127" s="18"/>
      <c r="CQ127" s="21"/>
      <c r="CS127" s="21"/>
      <c r="FF127" s="42" t="s">
        <v>895</v>
      </c>
      <c r="FG127" s="43">
        <v>70811</v>
      </c>
      <c r="FH127" s="44">
        <v>27183.990333333299</v>
      </c>
      <c r="FI127" s="45">
        <v>13.6124137873477</v>
      </c>
      <c r="FJ127" s="45">
        <v>665.07333333333304</v>
      </c>
      <c r="FK127" s="45">
        <v>0.53201618177467902</v>
      </c>
      <c r="FL127" s="44">
        <v>66576.428333333301</v>
      </c>
      <c r="FM127" s="45">
        <v>33.338221498914997</v>
      </c>
      <c r="FN127" s="45">
        <v>626.12</v>
      </c>
      <c r="FO127" s="45">
        <v>0.44117275866806199</v>
      </c>
      <c r="FP127" s="44">
        <v>33720.484333333297</v>
      </c>
      <c r="FQ127" s="45">
        <v>16.885570522450301</v>
      </c>
      <c r="FR127" s="45">
        <v>619.756666666667</v>
      </c>
      <c r="FS127" s="45">
        <v>0.43222866580340003</v>
      </c>
      <c r="FT127" s="44">
        <v>36715.703000000001</v>
      </c>
      <c r="FU127" s="45">
        <v>18.385429644466701</v>
      </c>
      <c r="FV127" s="45">
        <v>631.38</v>
      </c>
      <c r="FW127" s="46">
        <v>0.52547332708160599</v>
      </c>
    </row>
    <row r="128" spans="1:179" s="16" customFormat="1" ht="15">
      <c r="B128" s="16" t="s">
        <v>1538</v>
      </c>
      <c r="C128" s="16" t="s">
        <v>657</v>
      </c>
      <c r="D128" s="16" t="s">
        <v>660</v>
      </c>
      <c r="E128" s="16" t="s">
        <v>1534</v>
      </c>
      <c r="F128" s="16" t="s">
        <v>1385</v>
      </c>
      <c r="G128" s="16" t="s">
        <v>657</v>
      </c>
      <c r="K128" s="16" t="s">
        <v>1539</v>
      </c>
      <c r="L128" s="18">
        <v>40737</v>
      </c>
      <c r="M128" s="19">
        <v>194</v>
      </c>
      <c r="N128" s="16" t="s">
        <v>653</v>
      </c>
      <c r="O128" s="16" t="s">
        <v>653</v>
      </c>
      <c r="P128" s="16" t="s">
        <v>653</v>
      </c>
      <c r="Q128" s="16" t="s">
        <v>699</v>
      </c>
      <c r="R128" s="16" t="s">
        <v>664</v>
      </c>
      <c r="T128" s="20">
        <v>13</v>
      </c>
      <c r="U128" s="20">
        <v>7</v>
      </c>
      <c r="V128" s="16">
        <v>2011</v>
      </c>
      <c r="W128" s="16" t="s">
        <v>1384</v>
      </c>
      <c r="X128" s="21">
        <v>1</v>
      </c>
      <c r="Y128" s="16" t="s">
        <v>1540</v>
      </c>
      <c r="Z128" s="22">
        <v>40707</v>
      </c>
      <c r="AA128" s="16" t="str">
        <f t="shared" si="21"/>
        <v>164</v>
      </c>
      <c r="AB128" s="16">
        <v>4</v>
      </c>
      <c r="AC128" s="16">
        <v>4</v>
      </c>
      <c r="AD128" s="16">
        <v>4</v>
      </c>
      <c r="AE128" s="16" t="s">
        <v>673</v>
      </c>
      <c r="AG128" s="16" t="s">
        <v>657</v>
      </c>
      <c r="AH128" s="16" t="s">
        <v>657</v>
      </c>
      <c r="BT128" s="16">
        <v>4</v>
      </c>
      <c r="BU128" s="18">
        <v>40737</v>
      </c>
      <c r="BV128" s="16">
        <v>119</v>
      </c>
      <c r="BW128" s="16">
        <v>119</v>
      </c>
      <c r="BX128" s="16">
        <v>119</v>
      </c>
      <c r="BY128" s="16">
        <f t="shared" si="18"/>
        <v>119</v>
      </c>
      <c r="BZ128" s="16">
        <v>55</v>
      </c>
      <c r="CA128" s="16">
        <v>55</v>
      </c>
      <c r="CB128" s="16">
        <v>55</v>
      </c>
      <c r="CC128" s="16">
        <f t="shared" si="20"/>
        <v>55</v>
      </c>
      <c r="CD128" s="16" t="s">
        <v>657</v>
      </c>
      <c r="CE128" s="16">
        <v>55</v>
      </c>
      <c r="CF128" s="16">
        <v>55</v>
      </c>
      <c r="CG128" s="16">
        <v>55</v>
      </c>
      <c r="CH128" s="16">
        <f t="shared" si="19"/>
        <v>55</v>
      </c>
      <c r="CI128" s="16" t="s">
        <v>657</v>
      </c>
      <c r="CJ128" s="16">
        <v>17.25</v>
      </c>
      <c r="CK128" s="16" t="s">
        <v>649</v>
      </c>
      <c r="CL128" s="16" t="s">
        <v>649</v>
      </c>
      <c r="CM128" s="18">
        <v>40737</v>
      </c>
      <c r="CO128" s="18"/>
      <c r="CQ128" s="21"/>
      <c r="CS128" s="21"/>
      <c r="FF128" s="42" t="s">
        <v>1538</v>
      </c>
      <c r="FG128" s="43">
        <v>71311</v>
      </c>
      <c r="FH128" s="44">
        <v>31566.219000000001</v>
      </c>
      <c r="FI128" s="45">
        <v>15.8068197295944</v>
      </c>
      <c r="FJ128" s="45">
        <v>662.44</v>
      </c>
      <c r="FK128" s="45">
        <v>0.55570243404882702</v>
      </c>
      <c r="FL128" s="44">
        <v>50988.334999999999</v>
      </c>
      <c r="FM128" s="45">
        <v>25.532466199298899</v>
      </c>
      <c r="FN128" s="45">
        <v>629.14333333333298</v>
      </c>
      <c r="FO128" s="45">
        <v>0.50069576120048997</v>
      </c>
      <c r="FP128" s="44">
        <v>42956.226000000002</v>
      </c>
      <c r="FQ128" s="45">
        <v>21.510378567851799</v>
      </c>
      <c r="FR128" s="45">
        <v>569.76666666666699</v>
      </c>
      <c r="FS128" s="45">
        <v>0.47608276100431601</v>
      </c>
      <c r="FT128" s="44">
        <v>69909.839333333293</v>
      </c>
      <c r="FU128" s="45">
        <v>35.007430812886</v>
      </c>
      <c r="FV128" s="45">
        <v>619.113333333333</v>
      </c>
      <c r="FW128" s="46">
        <v>0.41811217763882602</v>
      </c>
    </row>
    <row r="129" spans="1:179" s="16" customFormat="1" ht="15">
      <c r="B129" s="16" t="s">
        <v>1543</v>
      </c>
      <c r="C129" s="16" t="s">
        <v>657</v>
      </c>
      <c r="D129" s="16" t="s">
        <v>660</v>
      </c>
      <c r="E129" s="16" t="s">
        <v>200</v>
      </c>
      <c r="F129" s="16" t="s">
        <v>1542</v>
      </c>
      <c r="G129" s="16" t="s">
        <v>657</v>
      </c>
      <c r="L129" s="18">
        <v>40737</v>
      </c>
      <c r="M129" s="19">
        <v>194</v>
      </c>
      <c r="N129" s="16" t="s">
        <v>653</v>
      </c>
      <c r="O129" s="16" t="s">
        <v>653</v>
      </c>
      <c r="P129" s="16" t="s">
        <v>653</v>
      </c>
      <c r="Q129" s="16" t="s">
        <v>699</v>
      </c>
      <c r="R129" s="16" t="s">
        <v>1401</v>
      </c>
      <c r="T129" s="20">
        <v>13</v>
      </c>
      <c r="U129" s="20">
        <v>7</v>
      </c>
      <c r="V129" s="16">
        <v>2011</v>
      </c>
      <c r="W129" s="16" t="s">
        <v>1541</v>
      </c>
      <c r="X129" s="21">
        <v>13</v>
      </c>
      <c r="Y129" s="16" t="s">
        <v>654</v>
      </c>
      <c r="Z129" s="22">
        <v>40702</v>
      </c>
      <c r="AA129" s="16" t="str">
        <f t="shared" si="21"/>
        <v>159</v>
      </c>
      <c r="AB129" s="16">
        <v>4</v>
      </c>
      <c r="AC129" s="16">
        <v>4</v>
      </c>
      <c r="AD129" s="16">
        <v>4</v>
      </c>
      <c r="AE129" s="16" t="s">
        <v>673</v>
      </c>
      <c r="AG129" s="16" t="s">
        <v>657</v>
      </c>
      <c r="AH129" s="16" t="s">
        <v>657</v>
      </c>
      <c r="BT129" s="16">
        <v>4</v>
      </c>
      <c r="BU129" s="18">
        <v>40737</v>
      </c>
      <c r="BV129" s="16">
        <v>115</v>
      </c>
      <c r="BW129" s="16">
        <v>115</v>
      </c>
      <c r="BX129" s="16">
        <v>115</v>
      </c>
      <c r="BY129" s="16">
        <f t="shared" si="18"/>
        <v>115</v>
      </c>
      <c r="BZ129" s="16">
        <v>79</v>
      </c>
      <c r="CA129" s="16">
        <v>79</v>
      </c>
      <c r="CB129" s="16">
        <v>78.5</v>
      </c>
      <c r="CC129" s="16">
        <f t="shared" si="20"/>
        <v>78.833333333333329</v>
      </c>
      <c r="CD129" s="16" t="s">
        <v>649</v>
      </c>
      <c r="CE129" s="16">
        <v>79</v>
      </c>
      <c r="CF129" s="16">
        <v>79</v>
      </c>
      <c r="CG129" s="16">
        <v>79</v>
      </c>
      <c r="CH129" s="16">
        <f t="shared" si="19"/>
        <v>79</v>
      </c>
      <c r="CI129" s="16" t="s">
        <v>649</v>
      </c>
      <c r="CJ129" s="16">
        <v>17</v>
      </c>
      <c r="CK129" s="16" t="s">
        <v>649</v>
      </c>
      <c r="CL129" s="28" t="s">
        <v>657</v>
      </c>
      <c r="CM129" s="18"/>
      <c r="CO129" s="18"/>
      <c r="CQ129" s="21"/>
      <c r="CS129" s="21"/>
      <c r="FF129" s="42" t="s">
        <v>1543</v>
      </c>
      <c r="FG129" s="43">
        <v>71311</v>
      </c>
      <c r="FH129" s="44">
        <v>28450.536</v>
      </c>
      <c r="FI129" s="45">
        <v>14.2466379569354</v>
      </c>
      <c r="FJ129" s="45">
        <v>666.07333333333304</v>
      </c>
      <c r="FK129" s="45">
        <v>0.55537560380010298</v>
      </c>
      <c r="FL129" s="44">
        <v>32959.294000000002</v>
      </c>
      <c r="FM129" s="45">
        <v>16.5044036054081</v>
      </c>
      <c r="FN129" s="45">
        <v>620.72666666666703</v>
      </c>
      <c r="FO129" s="45">
        <v>0.46776742782602199</v>
      </c>
      <c r="FP129" s="44">
        <v>62425.879666666697</v>
      </c>
      <c r="FQ129" s="45">
        <v>31.2598295776999</v>
      </c>
      <c r="FR129" s="45">
        <v>621.75333333333299</v>
      </c>
      <c r="FS129" s="45">
        <v>0.439259007536908</v>
      </c>
      <c r="FT129" s="44">
        <v>51827.928333333301</v>
      </c>
      <c r="FU129" s="45">
        <v>25.952893506927101</v>
      </c>
      <c r="FV129" s="45">
        <v>675.37666666666701</v>
      </c>
      <c r="FW129" s="46">
        <v>0.45404227227614502</v>
      </c>
    </row>
    <row r="130" spans="1:179" s="16" customFormat="1" ht="15">
      <c r="B130" s="16" t="s">
        <v>1541</v>
      </c>
      <c r="C130" s="16" t="s">
        <v>657</v>
      </c>
      <c r="D130" s="16" t="s">
        <v>650</v>
      </c>
      <c r="E130" s="16" t="s">
        <v>200</v>
      </c>
      <c r="F130" s="16" t="s">
        <v>1542</v>
      </c>
      <c r="G130" s="16" t="s">
        <v>657</v>
      </c>
      <c r="L130" s="18">
        <v>40737</v>
      </c>
      <c r="M130" s="19">
        <v>194</v>
      </c>
      <c r="N130" s="16" t="s">
        <v>653</v>
      </c>
      <c r="O130" s="16" t="s">
        <v>653</v>
      </c>
      <c r="P130" s="16" t="s">
        <v>653</v>
      </c>
      <c r="Q130" s="16" t="s">
        <v>652</v>
      </c>
      <c r="R130" s="16" t="s">
        <v>692</v>
      </c>
      <c r="T130" s="20">
        <v>13</v>
      </c>
      <c r="U130" s="20">
        <v>7</v>
      </c>
      <c r="V130" s="16">
        <v>2011</v>
      </c>
      <c r="W130" s="16" t="s">
        <v>1543</v>
      </c>
      <c r="X130" s="21">
        <v>13</v>
      </c>
      <c r="Y130" s="16" t="s">
        <v>654</v>
      </c>
      <c r="Z130" s="22">
        <v>40702</v>
      </c>
      <c r="AA130" s="16" t="str">
        <f t="shared" si="21"/>
        <v>159</v>
      </c>
      <c r="AB130" s="16">
        <v>4</v>
      </c>
      <c r="AC130" s="16">
        <v>4</v>
      </c>
      <c r="AD130" s="16">
        <v>4</v>
      </c>
      <c r="AE130" s="16" t="s">
        <v>673</v>
      </c>
      <c r="AG130" s="16" t="s">
        <v>657</v>
      </c>
      <c r="AH130" s="16" t="s">
        <v>657</v>
      </c>
      <c r="BT130" s="16">
        <v>4</v>
      </c>
      <c r="BU130" s="18">
        <v>40737</v>
      </c>
      <c r="BV130" s="16">
        <v>113.5</v>
      </c>
      <c r="BW130" s="16">
        <v>114</v>
      </c>
      <c r="BX130" s="16">
        <v>114</v>
      </c>
      <c r="BY130" s="16">
        <f t="shared" si="18"/>
        <v>113.83333333333333</v>
      </c>
      <c r="BZ130" s="16">
        <v>74</v>
      </c>
      <c r="CA130" s="16">
        <v>74</v>
      </c>
      <c r="CB130" s="16">
        <v>74</v>
      </c>
      <c r="CC130" s="16">
        <f t="shared" si="20"/>
        <v>74</v>
      </c>
      <c r="CD130" s="16" t="s">
        <v>649</v>
      </c>
      <c r="CE130" s="16">
        <v>73</v>
      </c>
      <c r="CF130" s="16">
        <v>73</v>
      </c>
      <c r="CG130" s="16">
        <v>73</v>
      </c>
      <c r="CH130" s="16">
        <f t="shared" si="19"/>
        <v>73</v>
      </c>
      <c r="CI130" s="16" t="s">
        <v>649</v>
      </c>
      <c r="CJ130" s="16">
        <v>16</v>
      </c>
      <c r="CK130" s="16" t="s">
        <v>649</v>
      </c>
      <c r="CL130" s="16" t="s">
        <v>649</v>
      </c>
      <c r="CM130" s="18">
        <v>40737</v>
      </c>
      <c r="CO130" s="18"/>
      <c r="CQ130" s="21"/>
      <c r="CS130" s="21"/>
      <c r="FF130" s="42" t="s">
        <v>1541</v>
      </c>
      <c r="FG130" s="43">
        <v>71311</v>
      </c>
      <c r="FH130" s="44">
        <v>39082.973666666701</v>
      </c>
      <c r="FI130" s="45">
        <v>19.570843097980301</v>
      </c>
      <c r="FJ130" s="45">
        <v>670.43666666666695</v>
      </c>
      <c r="FK130" s="45">
        <v>0.46942914521532197</v>
      </c>
      <c r="FL130" s="44">
        <v>83068.644666666703</v>
      </c>
      <c r="FM130" s="45">
        <v>41.5967174094475</v>
      </c>
      <c r="FN130" s="45">
        <v>660.8</v>
      </c>
      <c r="FO130" s="45">
        <v>0.36859209383290997</v>
      </c>
      <c r="FP130" s="44">
        <v>80177.127666666696</v>
      </c>
      <c r="FQ130" s="45">
        <v>40.148787013854097</v>
      </c>
      <c r="FR130" s="45">
        <v>611.80999999999995</v>
      </c>
      <c r="FS130" s="45">
        <v>0.36082245796547502</v>
      </c>
      <c r="FT130" s="44">
        <v>77203.210000000006</v>
      </c>
      <c r="FU130" s="45">
        <v>38.659594391587397</v>
      </c>
      <c r="FV130" s="45">
        <v>611.80999999999995</v>
      </c>
      <c r="FW130" s="46">
        <v>0.38087437473255298</v>
      </c>
    </row>
    <row r="131" spans="1:179" s="16" customFormat="1" ht="15">
      <c r="B131" s="16" t="s">
        <v>1665</v>
      </c>
      <c r="C131" s="16" t="s">
        <v>657</v>
      </c>
      <c r="D131" s="16" t="s">
        <v>660</v>
      </c>
      <c r="E131" s="16" t="s">
        <v>1116</v>
      </c>
      <c r="F131" s="16" t="s">
        <v>1631</v>
      </c>
      <c r="G131" s="16" t="s">
        <v>657</v>
      </c>
      <c r="L131" s="18">
        <v>40739</v>
      </c>
      <c r="M131" s="19">
        <v>196</v>
      </c>
      <c r="N131" s="16" t="s">
        <v>652</v>
      </c>
      <c r="O131" s="16" t="s">
        <v>202</v>
      </c>
      <c r="P131" s="16" t="s">
        <v>1611</v>
      </c>
      <c r="Q131" s="16" t="s">
        <v>685</v>
      </c>
      <c r="R131" s="16" t="s">
        <v>665</v>
      </c>
      <c r="T131" s="20">
        <v>15</v>
      </c>
      <c r="U131" s="20">
        <v>7</v>
      </c>
      <c r="V131" s="16">
        <v>2011</v>
      </c>
      <c r="X131" s="21"/>
      <c r="BU131" s="18">
        <v>40739</v>
      </c>
      <c r="BV131" s="16">
        <v>118.5</v>
      </c>
      <c r="BW131" s="16">
        <v>119</v>
      </c>
      <c r="BX131" s="16">
        <v>119</v>
      </c>
      <c r="BY131" s="16">
        <f t="shared" si="18"/>
        <v>118.83333333333333</v>
      </c>
      <c r="BZ131" s="16">
        <v>86</v>
      </c>
      <c r="CA131" s="16">
        <v>86</v>
      </c>
      <c r="CB131" s="16">
        <v>86</v>
      </c>
      <c r="CC131" s="16">
        <f t="shared" si="20"/>
        <v>86</v>
      </c>
      <c r="CD131" s="16" t="s">
        <v>649</v>
      </c>
      <c r="CE131" s="16">
        <v>85</v>
      </c>
      <c r="CF131" s="16">
        <v>86</v>
      </c>
      <c r="CG131" s="16">
        <v>85</v>
      </c>
      <c r="CH131" s="16">
        <f t="shared" si="19"/>
        <v>85.333333333333329</v>
      </c>
      <c r="CI131" s="16" t="s">
        <v>649</v>
      </c>
      <c r="CJ131" s="16">
        <v>17</v>
      </c>
      <c r="CK131" s="16" t="s">
        <v>649</v>
      </c>
      <c r="CL131" s="16" t="s">
        <v>649</v>
      </c>
      <c r="CM131" s="18">
        <v>40739</v>
      </c>
      <c r="CO131" s="18"/>
      <c r="CQ131" s="21"/>
      <c r="CS131" s="21"/>
      <c r="FF131" s="42" t="s">
        <v>1665</v>
      </c>
      <c r="FG131" s="43">
        <v>71511</v>
      </c>
      <c r="FH131" s="44">
        <v>42247.532666666702</v>
      </c>
      <c r="FI131" s="45">
        <v>21.155499582707399</v>
      </c>
      <c r="FJ131" s="45">
        <v>688.01</v>
      </c>
      <c r="FK131" s="45">
        <v>0.48187958550182403</v>
      </c>
      <c r="FL131" s="44">
        <v>79808.7463333333</v>
      </c>
      <c r="FM131" s="45">
        <v>39.964319646135898</v>
      </c>
      <c r="FN131" s="45">
        <v>628.16</v>
      </c>
      <c r="FO131" s="45">
        <v>0.41355912605980999</v>
      </c>
      <c r="FP131" s="44">
        <v>74173.580666666705</v>
      </c>
      <c r="FQ131" s="45">
        <v>37.142504089467501</v>
      </c>
      <c r="FR131" s="45">
        <v>644.82333333333304</v>
      </c>
      <c r="FS131" s="45">
        <v>0.401045285072336</v>
      </c>
      <c r="FT131" s="44">
        <v>60851.468333333301</v>
      </c>
      <c r="FU131" s="45">
        <v>30.471441328659701</v>
      </c>
      <c r="FV131" s="45">
        <v>628.15333333333297</v>
      </c>
      <c r="FW131" s="46">
        <v>0.460860256207416</v>
      </c>
    </row>
    <row r="132" spans="1:179" s="16" customFormat="1" ht="15">
      <c r="A132" s="16" t="s">
        <v>1116</v>
      </c>
      <c r="B132" s="16" t="s">
        <v>1444</v>
      </c>
      <c r="C132" s="16" t="s">
        <v>657</v>
      </c>
      <c r="D132" s="16" t="s">
        <v>660</v>
      </c>
      <c r="E132" s="16" t="s">
        <v>1028</v>
      </c>
      <c r="F132" s="16" t="s">
        <v>1631</v>
      </c>
      <c r="G132" s="16" t="s">
        <v>691</v>
      </c>
      <c r="H132" s="22">
        <v>40739</v>
      </c>
      <c r="J132" s="16">
        <v>5000</v>
      </c>
      <c r="L132" s="18">
        <v>40739</v>
      </c>
      <c r="M132" s="19">
        <v>196</v>
      </c>
      <c r="N132" s="16" t="s">
        <v>669</v>
      </c>
      <c r="O132" s="16" t="s">
        <v>653</v>
      </c>
      <c r="P132" s="16" t="s">
        <v>518</v>
      </c>
      <c r="Q132" s="16" t="s">
        <v>670</v>
      </c>
      <c r="R132" s="16" t="s">
        <v>692</v>
      </c>
      <c r="T132" s="20">
        <v>15</v>
      </c>
      <c r="U132" s="20">
        <v>7</v>
      </c>
      <c r="V132" s="16">
        <v>2011</v>
      </c>
      <c r="X132" s="21"/>
      <c r="BU132" s="18">
        <v>40739</v>
      </c>
      <c r="BV132" s="16">
        <v>119</v>
      </c>
      <c r="BW132" s="16">
        <v>119.5</v>
      </c>
      <c r="BX132" s="16">
        <v>119</v>
      </c>
      <c r="BY132" s="16">
        <f t="shared" si="18"/>
        <v>119.16666666666667</v>
      </c>
      <c r="BZ132" s="16">
        <v>87</v>
      </c>
      <c r="CA132" s="16">
        <v>87</v>
      </c>
      <c r="CB132" s="16">
        <v>87</v>
      </c>
      <c r="CC132" s="16">
        <f t="shared" si="20"/>
        <v>87</v>
      </c>
      <c r="CD132" s="16" t="s">
        <v>649</v>
      </c>
      <c r="CE132" s="16">
        <v>87</v>
      </c>
      <c r="CF132" s="16">
        <v>88</v>
      </c>
      <c r="CG132" s="16">
        <v>87</v>
      </c>
      <c r="CH132" s="16">
        <f t="shared" si="19"/>
        <v>87.333333333333329</v>
      </c>
      <c r="CI132" s="16" t="s">
        <v>649</v>
      </c>
      <c r="CJ132" s="16">
        <v>17</v>
      </c>
      <c r="CK132" s="16" t="s">
        <v>649</v>
      </c>
      <c r="CL132" s="16" t="s">
        <v>649</v>
      </c>
      <c r="CM132" s="18">
        <v>40739</v>
      </c>
      <c r="CO132" s="18"/>
      <c r="CQ132" s="21"/>
      <c r="CS132" s="21"/>
      <c r="EB132" s="22">
        <v>40739</v>
      </c>
      <c r="EG132" s="24">
        <v>0.21927083333333333</v>
      </c>
      <c r="EI132" s="26">
        <v>0.22972222222222224</v>
      </c>
      <c r="EJ132" s="24">
        <v>0.23171296296296295</v>
      </c>
      <c r="EK132" s="26">
        <v>0.26446759259259262</v>
      </c>
      <c r="FF132" s="42" t="s">
        <v>1444</v>
      </c>
      <c r="FG132" s="43">
        <v>71511</v>
      </c>
      <c r="FH132" s="44">
        <v>39254.744333333299</v>
      </c>
      <c r="FI132" s="45">
        <v>19.656857452845902</v>
      </c>
      <c r="FJ132" s="45">
        <v>645.45000000000005</v>
      </c>
      <c r="FK132" s="45">
        <v>0.49791738316839501</v>
      </c>
      <c r="FL132" s="44">
        <v>75921.016333333304</v>
      </c>
      <c r="FM132" s="45">
        <v>38.017534468369199</v>
      </c>
      <c r="FN132" s="45">
        <v>644.51</v>
      </c>
      <c r="FO132" s="45">
        <v>0.40173710174184402</v>
      </c>
      <c r="FP132" s="44">
        <v>72920.616999999998</v>
      </c>
      <c r="FQ132" s="45">
        <v>36.515081121682499</v>
      </c>
      <c r="FR132" s="45">
        <v>661.42666666666696</v>
      </c>
      <c r="FS132" s="45">
        <v>0.38840040951126897</v>
      </c>
      <c r="FT132" s="44">
        <v>50560.305666666703</v>
      </c>
      <c r="FU132" s="45">
        <v>25.318130028375901</v>
      </c>
      <c r="FV132" s="45">
        <v>660.09666666666703</v>
      </c>
      <c r="FW132" s="46">
        <v>0.47560948904099298</v>
      </c>
    </row>
    <row r="133" spans="1:179" s="16" customFormat="1" ht="15">
      <c r="B133" s="16" t="s">
        <v>1666</v>
      </c>
      <c r="C133" s="16" t="s">
        <v>657</v>
      </c>
      <c r="D133" s="16" t="s">
        <v>660</v>
      </c>
      <c r="E133" s="16" t="s">
        <v>1116</v>
      </c>
      <c r="F133" s="16" t="s">
        <v>1631</v>
      </c>
      <c r="G133" s="16" t="s">
        <v>657</v>
      </c>
      <c r="L133" s="18">
        <v>40739</v>
      </c>
      <c r="M133" s="19">
        <v>196</v>
      </c>
      <c r="N133" s="16" t="s">
        <v>202</v>
      </c>
      <c r="O133" s="16" t="s">
        <v>663</v>
      </c>
      <c r="P133" s="16" t="s">
        <v>1611</v>
      </c>
      <c r="Q133" s="16" t="s">
        <v>685</v>
      </c>
      <c r="R133" s="16" t="s">
        <v>1401</v>
      </c>
      <c r="T133" s="20">
        <v>15</v>
      </c>
      <c r="U133" s="20">
        <v>7</v>
      </c>
      <c r="V133" s="16">
        <v>2011</v>
      </c>
      <c r="X133" s="21"/>
      <c r="BU133" s="18">
        <v>40739</v>
      </c>
      <c r="BV133" s="16">
        <v>117.5</v>
      </c>
      <c r="BW133" s="16">
        <v>118</v>
      </c>
      <c r="BX133" s="16">
        <v>117.5</v>
      </c>
      <c r="BY133" s="16">
        <f t="shared" ref="BY133:BY146" si="22">(BV133+BW133+BX133)/3</f>
        <v>117.66666666666667</v>
      </c>
      <c r="BZ133" s="16">
        <v>82</v>
      </c>
      <c r="CA133" s="16">
        <v>82</v>
      </c>
      <c r="CB133" s="16">
        <v>82</v>
      </c>
      <c r="CC133" s="16">
        <f t="shared" si="20"/>
        <v>82</v>
      </c>
      <c r="CD133" s="16" t="s">
        <v>649</v>
      </c>
      <c r="CE133" s="16">
        <v>82</v>
      </c>
      <c r="CF133" s="16">
        <v>82</v>
      </c>
      <c r="CG133" s="16">
        <v>82</v>
      </c>
      <c r="CH133" s="16">
        <f t="shared" si="19"/>
        <v>82</v>
      </c>
      <c r="CI133" s="16" t="s">
        <v>649</v>
      </c>
      <c r="CJ133" s="16" t="s">
        <v>657</v>
      </c>
      <c r="CK133" s="16" t="s">
        <v>649</v>
      </c>
      <c r="CL133" s="16" t="s">
        <v>649</v>
      </c>
      <c r="CM133" s="18">
        <v>40739</v>
      </c>
      <c r="CO133" s="18"/>
      <c r="CQ133" s="21"/>
      <c r="CS133" s="21"/>
      <c r="FF133" s="42" t="s">
        <v>1666</v>
      </c>
      <c r="FG133" s="43">
        <v>71511</v>
      </c>
      <c r="FH133" s="44">
        <v>36481.494333333299</v>
      </c>
      <c r="FI133" s="45">
        <v>18.2681493907528</v>
      </c>
      <c r="FJ133" s="45">
        <v>665.36666666666702</v>
      </c>
      <c r="FK133" s="45">
        <v>0.51656742558166802</v>
      </c>
      <c r="FL133" s="44">
        <v>47865.521000000001</v>
      </c>
      <c r="FM133" s="45">
        <v>23.968713570355501</v>
      </c>
      <c r="FN133" s="45">
        <v>669.1</v>
      </c>
      <c r="FO133" s="45">
        <v>0.46861350010628899</v>
      </c>
      <c r="FP133" s="44">
        <v>29787.701000000001</v>
      </c>
      <c r="FQ133" s="45">
        <v>14.9162248372559</v>
      </c>
      <c r="FR133" s="45">
        <v>597.04</v>
      </c>
      <c r="FS133" s="45">
        <v>0.491725308307294</v>
      </c>
      <c r="FT133" s="44">
        <v>39885.506333333302</v>
      </c>
      <c r="FU133" s="45">
        <v>19.972712235019198</v>
      </c>
      <c r="FV133" s="45">
        <v>661.41333333333296</v>
      </c>
      <c r="FW133" s="46">
        <v>0.52088581183360305</v>
      </c>
    </row>
    <row r="134" spans="1:179" s="16" customFormat="1" ht="15">
      <c r="B134" s="16" t="s">
        <v>963</v>
      </c>
      <c r="C134" s="16" t="s">
        <v>596</v>
      </c>
      <c r="D134" s="16" t="s">
        <v>627</v>
      </c>
      <c r="E134" s="16" t="s">
        <v>964</v>
      </c>
      <c r="F134" s="16" t="s">
        <v>595</v>
      </c>
      <c r="G134" s="16" t="s">
        <v>596</v>
      </c>
      <c r="L134" s="18">
        <v>40739</v>
      </c>
      <c r="M134" s="19">
        <v>196</v>
      </c>
      <c r="N134" s="16" t="s">
        <v>960</v>
      </c>
      <c r="O134" s="16" t="s">
        <v>965</v>
      </c>
      <c r="P134" s="16" t="s">
        <v>711</v>
      </c>
      <c r="Q134" s="16" t="s">
        <v>466</v>
      </c>
      <c r="R134" s="16" t="s">
        <v>466</v>
      </c>
      <c r="T134" s="20">
        <v>15</v>
      </c>
      <c r="U134" s="20">
        <v>7</v>
      </c>
      <c r="V134" s="16">
        <v>2011</v>
      </c>
      <c r="W134" s="16" t="s">
        <v>966</v>
      </c>
      <c r="X134" s="21">
        <v>5</v>
      </c>
      <c r="Y134" s="16" t="s">
        <v>602</v>
      </c>
      <c r="Z134" s="22">
        <v>40740</v>
      </c>
      <c r="AA134" s="16" t="str">
        <f>TEXT(DATEVALUE(TEXT(Z134,"m/d/yyyy"))-DATEVALUE("1/1/2011")+1,"000")</f>
        <v>197</v>
      </c>
      <c r="AB134" s="16">
        <v>4</v>
      </c>
      <c r="AC134" s="16">
        <v>4</v>
      </c>
      <c r="AD134" s="16">
        <v>4</v>
      </c>
      <c r="AE134" s="16" t="s">
        <v>604</v>
      </c>
      <c r="AG134" s="16" t="s">
        <v>367</v>
      </c>
      <c r="AH134" s="16" t="s">
        <v>596</v>
      </c>
      <c r="BT134" s="16">
        <v>4</v>
      </c>
      <c r="BU134" s="18">
        <v>40739</v>
      </c>
      <c r="BV134" s="16">
        <v>116</v>
      </c>
      <c r="BW134" s="16">
        <v>116</v>
      </c>
      <c r="BX134" s="16">
        <v>116.5</v>
      </c>
      <c r="BY134" s="16">
        <f t="shared" si="22"/>
        <v>116.16666666666667</v>
      </c>
      <c r="BZ134" s="16">
        <v>77</v>
      </c>
      <c r="CA134" s="16">
        <v>77</v>
      </c>
      <c r="CB134" s="16">
        <v>77</v>
      </c>
      <c r="CC134" s="16">
        <f t="shared" si="20"/>
        <v>77</v>
      </c>
      <c r="CD134" s="16" t="s">
        <v>593</v>
      </c>
      <c r="CE134" s="16">
        <v>78</v>
      </c>
      <c r="CF134" s="16">
        <v>78</v>
      </c>
      <c r="CG134" s="16">
        <v>78</v>
      </c>
      <c r="CH134" s="16">
        <f t="shared" si="19"/>
        <v>78</v>
      </c>
      <c r="CI134" s="16" t="s">
        <v>593</v>
      </c>
      <c r="CJ134" s="16">
        <v>20.25</v>
      </c>
      <c r="CK134" s="16" t="s">
        <v>593</v>
      </c>
      <c r="CL134" s="16" t="s">
        <v>593</v>
      </c>
      <c r="CM134" s="18">
        <v>40739</v>
      </c>
      <c r="CO134" s="18"/>
      <c r="CQ134" s="21"/>
      <c r="CS134" s="21"/>
      <c r="EB134" s="22"/>
      <c r="EG134" s="24"/>
      <c r="EI134" s="24"/>
      <c r="EJ134" s="24"/>
      <c r="EK134" s="24"/>
      <c r="FF134" s="42" t="s">
        <v>1646</v>
      </c>
      <c r="FG134" s="43">
        <v>71511</v>
      </c>
      <c r="FH134" s="44">
        <v>35181.755666666701</v>
      </c>
      <c r="FI134" s="45">
        <v>17.617303789016901</v>
      </c>
      <c r="FJ134" s="45">
        <v>623.1</v>
      </c>
      <c r="FK134" s="45">
        <v>0.46621328529640199</v>
      </c>
      <c r="FL134" s="44">
        <v>75628.214333333293</v>
      </c>
      <c r="FM134" s="45">
        <v>37.870913536972097</v>
      </c>
      <c r="FN134" s="45">
        <v>598.76333333333298</v>
      </c>
      <c r="FO134" s="45">
        <v>0.42619707067220702</v>
      </c>
      <c r="FP134" s="44">
        <v>48504.002</v>
      </c>
      <c r="FQ134" s="45">
        <v>24.288433650475699</v>
      </c>
      <c r="FR134" s="45">
        <v>620.39333333333298</v>
      </c>
      <c r="FS134" s="45">
        <v>0.42526613942565</v>
      </c>
      <c r="FT134" s="44">
        <v>50931.18</v>
      </c>
      <c r="FU134" s="45">
        <v>25.503845768653001</v>
      </c>
      <c r="FV134" s="45">
        <v>609.42333333333295</v>
      </c>
      <c r="FW134" s="46">
        <v>0.45543655314648801</v>
      </c>
    </row>
    <row r="135" spans="1:179" s="16" customFormat="1" ht="15">
      <c r="B135" s="25" t="s">
        <v>1605</v>
      </c>
      <c r="C135" s="16" t="s">
        <v>657</v>
      </c>
      <c r="D135" s="16" t="s">
        <v>660</v>
      </c>
      <c r="E135" s="16" t="s">
        <v>200</v>
      </c>
      <c r="F135" s="16" t="s">
        <v>1094</v>
      </c>
      <c r="G135" s="16" t="s">
        <v>657</v>
      </c>
      <c r="L135" s="18">
        <v>40741</v>
      </c>
      <c r="M135" s="19">
        <v>198</v>
      </c>
      <c r="N135" s="16" t="s">
        <v>202</v>
      </c>
      <c r="O135" s="16" t="s">
        <v>652</v>
      </c>
      <c r="P135" s="16" t="s">
        <v>653</v>
      </c>
      <c r="Q135" s="16" t="s">
        <v>852</v>
      </c>
      <c r="R135" s="16" t="s">
        <v>1033</v>
      </c>
      <c r="T135" s="20">
        <v>17</v>
      </c>
      <c r="U135" s="20">
        <v>7</v>
      </c>
      <c r="V135" s="16">
        <v>2011</v>
      </c>
      <c r="W135" s="16" t="s">
        <v>1606</v>
      </c>
      <c r="X135" s="21">
        <v>77</v>
      </c>
      <c r="Y135" s="16" t="s">
        <v>375</v>
      </c>
      <c r="Z135" s="22">
        <v>40721</v>
      </c>
      <c r="AA135" s="16" t="str">
        <f>TEXT(DATEVALUE(TEXT(Z135,"m/d/yyyy"))-DATEVALUE("1/1/2011")+1,"000")</f>
        <v>178</v>
      </c>
      <c r="AB135" s="16">
        <v>4</v>
      </c>
      <c r="AC135" s="16">
        <v>4</v>
      </c>
      <c r="AD135" s="16">
        <v>2</v>
      </c>
      <c r="AE135" s="16" t="s">
        <v>673</v>
      </c>
      <c r="AF135" s="16" t="s">
        <v>1607</v>
      </c>
      <c r="AG135" s="16" t="s">
        <v>657</v>
      </c>
      <c r="AH135" s="16" t="s">
        <v>657</v>
      </c>
      <c r="BT135" s="16">
        <v>2</v>
      </c>
      <c r="BU135" s="18">
        <v>40741</v>
      </c>
      <c r="BV135" s="16">
        <v>120.5</v>
      </c>
      <c r="BW135" s="16">
        <v>121</v>
      </c>
      <c r="BX135" s="16">
        <v>121</v>
      </c>
      <c r="BY135" s="16">
        <f t="shared" si="22"/>
        <v>120.83333333333333</v>
      </c>
      <c r="BZ135" s="16">
        <v>98</v>
      </c>
      <c r="CA135" s="16">
        <v>98</v>
      </c>
      <c r="CB135" s="16">
        <v>98</v>
      </c>
      <c r="CC135" s="16">
        <v>98</v>
      </c>
      <c r="CD135" s="16" t="s">
        <v>649</v>
      </c>
      <c r="CE135" s="16">
        <v>97.5</v>
      </c>
      <c r="CF135" s="16">
        <v>97.5</v>
      </c>
      <c r="CG135" s="16">
        <v>97.5</v>
      </c>
      <c r="CH135" s="16">
        <f t="shared" si="19"/>
        <v>97.5</v>
      </c>
      <c r="CI135" s="16" t="s">
        <v>649</v>
      </c>
      <c r="CJ135" s="16">
        <v>17.5</v>
      </c>
      <c r="CK135" s="16" t="s">
        <v>649</v>
      </c>
      <c r="CL135" s="16" t="s">
        <v>649</v>
      </c>
      <c r="CM135" s="18">
        <v>40741</v>
      </c>
      <c r="CO135" s="18"/>
      <c r="CQ135" s="21"/>
      <c r="CS135" s="21"/>
      <c r="FF135" s="42" t="s">
        <v>1605</v>
      </c>
      <c r="FG135" s="43">
        <v>71711</v>
      </c>
      <c r="FH135" s="44">
        <v>32729.9983333333</v>
      </c>
      <c r="FI135" s="45">
        <v>16.389583541979601</v>
      </c>
      <c r="FJ135" s="45">
        <v>681.45</v>
      </c>
      <c r="FK135" s="45">
        <v>0.50082720571151096</v>
      </c>
      <c r="FL135" s="44">
        <v>61168.896000000001</v>
      </c>
      <c r="FM135" s="45">
        <v>30.630393590385601</v>
      </c>
      <c r="FN135" s="45">
        <v>660.78</v>
      </c>
      <c r="FO135" s="45">
        <v>0.43206440826433001</v>
      </c>
      <c r="FP135" s="44">
        <v>20262.310000000001</v>
      </c>
      <c r="FQ135" s="45">
        <v>10.1463745618428</v>
      </c>
      <c r="FR135" s="45">
        <v>675.72666666666703</v>
      </c>
      <c r="FS135" s="45">
        <v>0.53940501952182096</v>
      </c>
      <c r="FT135" s="44">
        <v>49065.810666666701</v>
      </c>
      <c r="FU135" s="45">
        <v>24.569759973293301</v>
      </c>
      <c r="FV135" s="45">
        <v>681.45</v>
      </c>
      <c r="FW135" s="46">
        <v>0.46622287531005802</v>
      </c>
    </row>
    <row r="136" spans="1:179" s="16" customFormat="1" ht="15">
      <c r="B136" s="25" t="s">
        <v>1608</v>
      </c>
      <c r="C136" s="16" t="s">
        <v>657</v>
      </c>
      <c r="D136" s="16" t="s">
        <v>650</v>
      </c>
      <c r="E136" s="16" t="s">
        <v>514</v>
      </c>
      <c r="F136" s="16" t="s">
        <v>1094</v>
      </c>
      <c r="G136" s="16" t="s">
        <v>657</v>
      </c>
      <c r="K136" s="16" t="s">
        <v>1609</v>
      </c>
      <c r="L136" s="18">
        <v>40741</v>
      </c>
      <c r="M136" s="19">
        <v>198</v>
      </c>
      <c r="N136" s="16" t="s">
        <v>653</v>
      </c>
      <c r="O136" s="16" t="s">
        <v>653</v>
      </c>
      <c r="P136" s="16" t="s">
        <v>1610</v>
      </c>
      <c r="Q136" s="16" t="s">
        <v>1611</v>
      </c>
      <c r="R136" s="16" t="s">
        <v>685</v>
      </c>
      <c r="T136" s="20">
        <v>17</v>
      </c>
      <c r="U136" s="20">
        <v>7</v>
      </c>
      <c r="V136" s="16">
        <v>2011</v>
      </c>
      <c r="X136" s="21"/>
      <c r="BU136" s="18">
        <v>40741</v>
      </c>
      <c r="BV136" s="16">
        <v>116</v>
      </c>
      <c r="BW136" s="16">
        <v>116</v>
      </c>
      <c r="BX136" s="16">
        <v>117</v>
      </c>
      <c r="BY136" s="16">
        <f t="shared" si="22"/>
        <v>116.33333333333333</v>
      </c>
      <c r="BZ136" s="16">
        <v>71</v>
      </c>
      <c r="CA136" s="16">
        <v>71</v>
      </c>
      <c r="CB136" s="16">
        <v>71</v>
      </c>
      <c r="CC136" s="16">
        <f t="shared" ref="CC136:CC141" si="23">(BZ136+CA136+CB136)/3</f>
        <v>71</v>
      </c>
      <c r="CD136" s="16" t="s">
        <v>649</v>
      </c>
      <c r="CE136" s="16">
        <v>73</v>
      </c>
      <c r="CF136" s="16">
        <v>73</v>
      </c>
      <c r="CG136" s="16">
        <v>73</v>
      </c>
      <c r="CH136" s="16">
        <f t="shared" si="19"/>
        <v>73</v>
      </c>
      <c r="CI136" s="16" t="s">
        <v>649</v>
      </c>
      <c r="CJ136" s="16">
        <v>20</v>
      </c>
      <c r="CK136" s="16" t="s">
        <v>649</v>
      </c>
      <c r="CL136" s="16" t="s">
        <v>649</v>
      </c>
      <c r="CM136" s="18">
        <v>40741</v>
      </c>
      <c r="CO136" s="18">
        <v>40750</v>
      </c>
      <c r="CQ136" s="21"/>
      <c r="CS136" s="21"/>
      <c r="DD136" s="16">
        <v>17.5</v>
      </c>
      <c r="FF136" s="42" t="s">
        <v>1608</v>
      </c>
      <c r="FG136" s="43">
        <v>71711</v>
      </c>
      <c r="FH136" s="44">
        <v>41591.904666666698</v>
      </c>
      <c r="FI136" s="45">
        <v>20.827193123017899</v>
      </c>
      <c r="FJ136" s="45">
        <v>632.44000000000005</v>
      </c>
      <c r="FK136" s="45">
        <v>0.48392216787766701</v>
      </c>
      <c r="FL136" s="44">
        <v>87832.267999999996</v>
      </c>
      <c r="FM136" s="45">
        <v>43.982107160741101</v>
      </c>
      <c r="FN136" s="45">
        <v>601.72333333333302</v>
      </c>
      <c r="FO136" s="45">
        <v>0.40523020957651801</v>
      </c>
      <c r="FP136" s="44">
        <v>77093.884333333306</v>
      </c>
      <c r="FQ136" s="45">
        <v>38.604849440827898</v>
      </c>
      <c r="FR136" s="45">
        <v>602.37333333333299</v>
      </c>
      <c r="FS136" s="45">
        <v>0.38823182201815498</v>
      </c>
      <c r="FT136" s="44">
        <v>51589.208666666702</v>
      </c>
      <c r="FU136" s="45">
        <v>25.833354364880702</v>
      </c>
      <c r="FV136" s="45">
        <v>621.04333333333295</v>
      </c>
      <c r="FW136" s="46">
        <v>0.48191444484081603</v>
      </c>
    </row>
    <row r="137" spans="1:179" s="16" customFormat="1" ht="15">
      <c r="B137" s="16" t="s">
        <v>844</v>
      </c>
      <c r="C137" s="16" t="s">
        <v>540</v>
      </c>
      <c r="D137" s="16" t="s">
        <v>469</v>
      </c>
      <c r="E137" s="16" t="s">
        <v>542</v>
      </c>
      <c r="F137" s="16" t="s">
        <v>486</v>
      </c>
      <c r="G137" s="16" t="s">
        <v>918</v>
      </c>
      <c r="L137" s="18">
        <v>40744</v>
      </c>
      <c r="M137" s="19">
        <v>201</v>
      </c>
      <c r="N137" s="16" t="s">
        <v>845</v>
      </c>
      <c r="O137" s="16" t="s">
        <v>546</v>
      </c>
      <c r="P137" s="16" t="s">
        <v>546</v>
      </c>
      <c r="Q137" s="16" t="s">
        <v>481</v>
      </c>
      <c r="R137" s="16" t="s">
        <v>481</v>
      </c>
      <c r="T137" s="20">
        <v>20</v>
      </c>
      <c r="U137" s="20">
        <v>7</v>
      </c>
      <c r="V137" s="16">
        <v>2011</v>
      </c>
      <c r="X137" s="21"/>
      <c r="BU137" s="18">
        <v>40744</v>
      </c>
      <c r="BV137" s="16">
        <v>118.5</v>
      </c>
      <c r="BW137" s="16">
        <v>119</v>
      </c>
      <c r="BX137" s="16">
        <v>118.5</v>
      </c>
      <c r="BY137" s="16">
        <f t="shared" si="22"/>
        <v>118.66666666666667</v>
      </c>
      <c r="BZ137" s="16">
        <v>85</v>
      </c>
      <c r="CA137" s="16">
        <v>85</v>
      </c>
      <c r="CB137" s="16">
        <v>85</v>
      </c>
      <c r="CC137" s="16">
        <f t="shared" si="23"/>
        <v>85</v>
      </c>
      <c r="CD137" s="16" t="s">
        <v>747</v>
      </c>
      <c r="CE137" s="16">
        <v>86</v>
      </c>
      <c r="CF137" s="16">
        <v>86</v>
      </c>
      <c r="CG137" s="16">
        <v>86</v>
      </c>
      <c r="CH137" s="16">
        <f t="shared" si="19"/>
        <v>86</v>
      </c>
      <c r="CI137" s="16" t="s">
        <v>919</v>
      </c>
      <c r="CJ137" s="16">
        <v>17</v>
      </c>
      <c r="CK137" s="16" t="s">
        <v>747</v>
      </c>
      <c r="CL137" s="16" t="s">
        <v>747</v>
      </c>
      <c r="CM137" s="18">
        <v>40744</v>
      </c>
      <c r="CO137" s="18"/>
      <c r="CQ137" s="21"/>
      <c r="CS137" s="21"/>
      <c r="EB137" s="22"/>
      <c r="EG137" s="24"/>
      <c r="EI137" s="24"/>
      <c r="EJ137" s="24"/>
      <c r="EK137" s="24"/>
      <c r="FF137" s="42" t="s">
        <v>1898</v>
      </c>
      <c r="FG137" s="43">
        <v>72011</v>
      </c>
      <c r="FH137" s="44">
        <v>41660.1286666667</v>
      </c>
      <c r="FI137" s="45">
        <v>20.8613563678852</v>
      </c>
      <c r="FJ137" s="45">
        <v>669.8</v>
      </c>
      <c r="FK137" s="45">
        <v>0.50518325182441004</v>
      </c>
      <c r="FL137" s="44">
        <v>85777.877666666696</v>
      </c>
      <c r="FM137" s="45">
        <v>42.953368886663299</v>
      </c>
      <c r="FN137" s="45">
        <v>585.69666666666706</v>
      </c>
      <c r="FO137" s="45">
        <v>0.36956058861922197</v>
      </c>
      <c r="FP137" s="44">
        <v>65377.916333333298</v>
      </c>
      <c r="FQ137" s="45">
        <v>32.738065264563502</v>
      </c>
      <c r="FR137" s="45">
        <v>579.04999999999995</v>
      </c>
      <c r="FS137" s="45">
        <v>0.42090148355311802</v>
      </c>
      <c r="FT137" s="44">
        <v>49150.783333333296</v>
      </c>
      <c r="FU137" s="45">
        <v>24.612310131864501</v>
      </c>
      <c r="FV137" s="45">
        <v>582.04999999999995</v>
      </c>
      <c r="FW137" s="46">
        <v>0.48225154920161001</v>
      </c>
    </row>
    <row r="138" spans="1:179" s="16" customFormat="1" ht="15">
      <c r="B138" s="16" t="s">
        <v>846</v>
      </c>
      <c r="C138" s="16" t="s">
        <v>540</v>
      </c>
      <c r="D138" s="16" t="s">
        <v>469</v>
      </c>
      <c r="E138" s="16" t="s">
        <v>749</v>
      </c>
      <c r="F138" s="16" t="s">
        <v>486</v>
      </c>
      <c r="G138" s="16" t="s">
        <v>918</v>
      </c>
      <c r="L138" s="18">
        <v>40744</v>
      </c>
      <c r="M138" s="19">
        <v>201</v>
      </c>
      <c r="N138" s="16" t="s">
        <v>847</v>
      </c>
      <c r="O138" s="16" t="s">
        <v>546</v>
      </c>
      <c r="P138" s="16" t="s">
        <v>546</v>
      </c>
      <c r="Q138" s="16" t="s">
        <v>848</v>
      </c>
      <c r="R138" s="16" t="s">
        <v>645</v>
      </c>
      <c r="T138" s="20">
        <v>20</v>
      </c>
      <c r="U138" s="20">
        <v>7</v>
      </c>
      <c r="V138" s="16">
        <v>2011</v>
      </c>
      <c r="W138" s="16" t="s">
        <v>549</v>
      </c>
      <c r="X138" s="21" t="s">
        <v>850</v>
      </c>
      <c r="Y138" s="16" t="s">
        <v>849</v>
      </c>
      <c r="Z138" s="22">
        <v>40757</v>
      </c>
      <c r="AA138" s="16" t="str">
        <f>TEXT(DATEVALUE(TEXT(Z138,"m/d/yyyy"))-DATEVALUE("1/1/2011")+1,"000")</f>
        <v>214</v>
      </c>
      <c r="AB138" s="16">
        <v>3</v>
      </c>
      <c r="AC138" s="16">
        <v>3</v>
      </c>
      <c r="AD138" s="16">
        <v>3</v>
      </c>
      <c r="AE138" s="16" t="s">
        <v>291</v>
      </c>
      <c r="AG138" s="16" t="s">
        <v>540</v>
      </c>
      <c r="AH138" s="16" t="s">
        <v>540</v>
      </c>
      <c r="BT138" s="16">
        <v>3</v>
      </c>
      <c r="BU138" s="18">
        <v>40744</v>
      </c>
      <c r="BV138" s="16">
        <v>122.5</v>
      </c>
      <c r="BW138" s="16">
        <v>122.5</v>
      </c>
      <c r="BX138" s="16">
        <v>122</v>
      </c>
      <c r="BY138" s="16">
        <f t="shared" si="22"/>
        <v>122.33333333333333</v>
      </c>
      <c r="BZ138" s="16">
        <v>94</v>
      </c>
      <c r="CA138" s="16">
        <v>94</v>
      </c>
      <c r="CB138" s="16">
        <v>94</v>
      </c>
      <c r="CC138" s="16">
        <f t="shared" si="23"/>
        <v>94</v>
      </c>
      <c r="CD138" s="16" t="s">
        <v>747</v>
      </c>
      <c r="CE138" s="16">
        <v>96</v>
      </c>
      <c r="CF138" s="16">
        <v>96</v>
      </c>
      <c r="CG138" s="16">
        <v>96</v>
      </c>
      <c r="CH138" s="16">
        <f t="shared" si="19"/>
        <v>96</v>
      </c>
      <c r="CI138" s="16" t="s">
        <v>747</v>
      </c>
      <c r="CJ138" s="16">
        <v>18</v>
      </c>
      <c r="CK138" s="16" t="s">
        <v>747</v>
      </c>
      <c r="CL138" s="16" t="s">
        <v>747</v>
      </c>
      <c r="CM138" s="18">
        <v>40744</v>
      </c>
      <c r="CO138" s="18"/>
      <c r="CQ138" s="21"/>
      <c r="CS138" s="21"/>
      <c r="FF138" s="42" t="s">
        <v>1899</v>
      </c>
      <c r="FG138" s="43">
        <v>72011</v>
      </c>
      <c r="FH138" s="44">
        <v>29563.1393333333</v>
      </c>
      <c r="FI138" s="45">
        <v>14.8037753296612</v>
      </c>
      <c r="FJ138" s="45">
        <v>639.39666666666699</v>
      </c>
      <c r="FK138" s="45">
        <v>0.51400557276848502</v>
      </c>
      <c r="FL138" s="44">
        <v>42305.131666666697</v>
      </c>
      <c r="FM138" s="45">
        <v>21.184342346853601</v>
      </c>
      <c r="FN138" s="45">
        <v>639.39333333333298</v>
      </c>
      <c r="FO138" s="45">
        <v>0.50731305418250505</v>
      </c>
      <c r="FP138" s="44">
        <v>31596.2176666667</v>
      </c>
      <c r="FQ138" s="45">
        <v>15.8218415957269</v>
      </c>
      <c r="FR138" s="45">
        <v>627.07333333333304</v>
      </c>
      <c r="FS138" s="45">
        <v>0.50976055390217601</v>
      </c>
      <c r="FT138" s="44">
        <v>33126.666333333298</v>
      </c>
      <c r="FU138" s="45">
        <v>16.588215489901501</v>
      </c>
      <c r="FV138" s="45">
        <v>646.80333333333294</v>
      </c>
      <c r="FW138" s="46">
        <v>0.52862689919961303</v>
      </c>
    </row>
    <row r="139" spans="1:179" s="16" customFormat="1" ht="15">
      <c r="B139" s="16" t="s">
        <v>617</v>
      </c>
      <c r="C139" s="16" t="s">
        <v>618</v>
      </c>
      <c r="D139" s="16" t="s">
        <v>619</v>
      </c>
      <c r="E139" s="16" t="s">
        <v>620</v>
      </c>
      <c r="F139" s="16" t="s">
        <v>621</v>
      </c>
      <c r="G139" s="16" t="s">
        <v>947</v>
      </c>
      <c r="L139" s="18">
        <v>40744</v>
      </c>
      <c r="M139" s="19">
        <v>201</v>
      </c>
      <c r="N139" s="16" t="s">
        <v>948</v>
      </c>
      <c r="O139" s="16" t="s">
        <v>949</v>
      </c>
      <c r="P139" s="16" t="s">
        <v>949</v>
      </c>
      <c r="Q139" s="16" t="s">
        <v>950</v>
      </c>
      <c r="R139" s="16" t="s">
        <v>951</v>
      </c>
      <c r="T139" s="20">
        <v>20</v>
      </c>
      <c r="U139" s="20">
        <v>7</v>
      </c>
      <c r="V139" s="16">
        <v>2011</v>
      </c>
      <c r="W139" s="16" t="s">
        <v>780</v>
      </c>
      <c r="X139" s="21">
        <v>25</v>
      </c>
      <c r="Y139" s="16" t="s">
        <v>952</v>
      </c>
      <c r="Z139" s="22">
        <v>40725</v>
      </c>
      <c r="AA139" s="16" t="str">
        <f>TEXT(DATEVALUE(TEXT(Z139,"m/d/yyyy"))-DATEVALUE("1/1/2011")+1,"000")</f>
        <v>182</v>
      </c>
      <c r="AB139" s="16">
        <v>4</v>
      </c>
      <c r="AC139" s="16">
        <v>0</v>
      </c>
      <c r="AD139" s="16">
        <v>0</v>
      </c>
      <c r="AE139" s="16" t="s">
        <v>781</v>
      </c>
      <c r="AG139" s="16" t="s">
        <v>618</v>
      </c>
      <c r="AH139" s="16" t="s">
        <v>618</v>
      </c>
      <c r="BT139" s="16">
        <v>0</v>
      </c>
      <c r="BU139" s="18">
        <v>40744</v>
      </c>
      <c r="BV139" s="16">
        <v>117</v>
      </c>
      <c r="BW139" s="16">
        <v>117</v>
      </c>
      <c r="BX139" s="16">
        <v>117</v>
      </c>
      <c r="BY139" s="16">
        <f t="shared" si="22"/>
        <v>117</v>
      </c>
      <c r="BZ139" s="16">
        <v>74</v>
      </c>
      <c r="CA139" s="16">
        <v>74</v>
      </c>
      <c r="CB139" s="16">
        <v>74</v>
      </c>
      <c r="CC139" s="16">
        <f t="shared" si="23"/>
        <v>74</v>
      </c>
      <c r="CD139" s="16" t="s">
        <v>782</v>
      </c>
      <c r="CE139" s="16">
        <v>74</v>
      </c>
      <c r="CF139" s="16">
        <v>74</v>
      </c>
      <c r="CG139" s="16">
        <v>74</v>
      </c>
      <c r="CH139" s="16">
        <f t="shared" si="19"/>
        <v>74</v>
      </c>
      <c r="CI139" s="16" t="s">
        <v>782</v>
      </c>
      <c r="CJ139" s="16">
        <v>18</v>
      </c>
      <c r="CK139" s="16" t="s">
        <v>782</v>
      </c>
      <c r="CL139" s="16" t="s">
        <v>782</v>
      </c>
      <c r="CM139" s="18">
        <v>40744</v>
      </c>
      <c r="CO139" s="18"/>
      <c r="CQ139" s="21"/>
      <c r="CS139" s="21"/>
      <c r="FF139" s="42" t="s">
        <v>1900</v>
      </c>
      <c r="FG139" s="43">
        <v>72011</v>
      </c>
      <c r="FH139" s="44">
        <v>29908.005333333302</v>
      </c>
      <c r="FI139" s="45">
        <v>14.9764673677182</v>
      </c>
      <c r="FJ139" s="45">
        <v>673.12333333333299</v>
      </c>
      <c r="FK139" s="45">
        <v>0.526957834162326</v>
      </c>
      <c r="FL139" s="44">
        <v>66522.303</v>
      </c>
      <c r="FM139" s="45">
        <v>33.311118177265897</v>
      </c>
      <c r="FN139" s="45">
        <v>633.69333333333304</v>
      </c>
      <c r="FO139" s="45">
        <v>0.388279716018326</v>
      </c>
      <c r="FP139" s="44">
        <v>49656.743000000002</v>
      </c>
      <c r="FQ139" s="45">
        <v>24.865670005007502</v>
      </c>
      <c r="FR139" s="45">
        <v>633.69333333333304</v>
      </c>
      <c r="FS139" s="45">
        <v>0.404759322516416</v>
      </c>
      <c r="FT139" s="44">
        <v>50916.755666666701</v>
      </c>
      <c r="FU139" s="45">
        <v>25.496622767484599</v>
      </c>
      <c r="FV139" s="45">
        <v>650.77</v>
      </c>
      <c r="FW139" s="46">
        <v>0.39929345753005502</v>
      </c>
    </row>
    <row r="140" spans="1:179" s="16" customFormat="1" ht="15">
      <c r="B140" s="17" t="s">
        <v>910</v>
      </c>
      <c r="C140" s="16" t="s">
        <v>657</v>
      </c>
      <c r="D140" s="16" t="s">
        <v>660</v>
      </c>
      <c r="E140" s="16" t="s">
        <v>661</v>
      </c>
      <c r="F140" s="16" t="s">
        <v>903</v>
      </c>
      <c r="G140" s="16" t="s">
        <v>657</v>
      </c>
      <c r="K140" s="16" t="s">
        <v>1082</v>
      </c>
      <c r="L140" s="27">
        <v>40746</v>
      </c>
      <c r="M140" s="19">
        <v>203</v>
      </c>
      <c r="N140" s="16" t="s">
        <v>653</v>
      </c>
      <c r="O140" s="16" t="s">
        <v>653</v>
      </c>
      <c r="P140" s="16" t="s">
        <v>653</v>
      </c>
      <c r="Q140" s="16" t="s">
        <v>1083</v>
      </c>
      <c r="R140" s="16" t="s">
        <v>670</v>
      </c>
      <c r="T140" s="20">
        <v>22</v>
      </c>
      <c r="U140" s="20">
        <v>7</v>
      </c>
      <c r="V140" s="16">
        <v>2011</v>
      </c>
      <c r="W140" s="16" t="s">
        <v>1084</v>
      </c>
      <c r="X140" s="21">
        <v>9</v>
      </c>
      <c r="Y140" s="16" t="s">
        <v>375</v>
      </c>
      <c r="Z140" s="22">
        <v>40704</v>
      </c>
      <c r="AA140" s="16" t="str">
        <f>TEXT(DATEVALUE(TEXT(Z140,"m/d/yyyy"))-DATEVALUE("1/1/2011")+1,"000")</f>
        <v>161</v>
      </c>
      <c r="AB140" s="16">
        <v>4</v>
      </c>
      <c r="AC140" s="16">
        <v>4</v>
      </c>
      <c r="AD140" s="16">
        <v>0</v>
      </c>
      <c r="AE140" s="16" t="s">
        <v>1085</v>
      </c>
      <c r="AF140" s="16" t="s">
        <v>1086</v>
      </c>
      <c r="AG140" s="16" t="s">
        <v>649</v>
      </c>
      <c r="AH140" s="16" t="s">
        <v>649</v>
      </c>
      <c r="AI140" s="16" t="s">
        <v>674</v>
      </c>
      <c r="AJ140" s="16" t="s">
        <v>1084</v>
      </c>
      <c r="AK140" s="16">
        <v>10</v>
      </c>
      <c r="AL140" s="16" t="s">
        <v>657</v>
      </c>
      <c r="AM140" s="16" t="s">
        <v>375</v>
      </c>
      <c r="AN140" s="22">
        <v>40738</v>
      </c>
      <c r="AP140" s="16">
        <v>4</v>
      </c>
      <c r="AQ140" s="16">
        <v>0</v>
      </c>
      <c r="AR140" s="16">
        <v>0</v>
      </c>
      <c r="AS140" s="16" t="s">
        <v>1087</v>
      </c>
      <c r="AU140" s="16" t="s">
        <v>657</v>
      </c>
      <c r="BT140" s="16">
        <v>0</v>
      </c>
      <c r="BU140" s="18">
        <v>40746</v>
      </c>
      <c r="BV140" s="16">
        <v>124</v>
      </c>
      <c r="BW140" s="16">
        <v>124</v>
      </c>
      <c r="BX140" s="16">
        <v>124</v>
      </c>
      <c r="BY140" s="16">
        <f t="shared" si="22"/>
        <v>124</v>
      </c>
      <c r="BZ140" s="16">
        <v>97</v>
      </c>
      <c r="CA140" s="16">
        <v>97</v>
      </c>
      <c r="CB140" s="16">
        <v>97</v>
      </c>
      <c r="CC140" s="16">
        <f t="shared" si="23"/>
        <v>97</v>
      </c>
      <c r="CD140" s="16" t="s">
        <v>649</v>
      </c>
      <c r="CE140" s="16">
        <v>95</v>
      </c>
      <c r="CF140" s="16">
        <v>95</v>
      </c>
      <c r="CG140" s="16">
        <v>95</v>
      </c>
      <c r="CH140" s="16">
        <v>95</v>
      </c>
      <c r="CI140" s="16" t="s">
        <v>649</v>
      </c>
      <c r="CJ140" s="16">
        <v>16.5</v>
      </c>
      <c r="CK140" s="16" t="s">
        <v>649</v>
      </c>
      <c r="CL140" s="16" t="s">
        <v>649</v>
      </c>
      <c r="CM140" s="18">
        <v>40746</v>
      </c>
      <c r="CO140" s="18"/>
      <c r="CQ140" s="21"/>
      <c r="CS140" s="21"/>
      <c r="FF140" s="42" t="s">
        <v>910</v>
      </c>
      <c r="FG140" s="43">
        <v>72111</v>
      </c>
      <c r="FH140" s="44">
        <v>43777.493666666698</v>
      </c>
      <c r="FI140" s="45">
        <v>21.921629277249199</v>
      </c>
      <c r="FJ140" s="45">
        <v>618.08333333333303</v>
      </c>
      <c r="FK140" s="45">
        <v>0.49435555044113999</v>
      </c>
      <c r="FL140" s="44">
        <v>52840.164333333298</v>
      </c>
      <c r="FM140" s="45">
        <v>26.459771824403301</v>
      </c>
      <c r="FN140" s="45">
        <v>606.04</v>
      </c>
      <c r="FO140" s="45">
        <v>0.45356426103428599</v>
      </c>
      <c r="FP140" s="44">
        <v>50263.663333333301</v>
      </c>
      <c r="FQ140" s="45">
        <v>25.169586045735301</v>
      </c>
      <c r="FR140" s="45">
        <v>601.45666666666705</v>
      </c>
      <c r="FS140" s="45">
        <v>0.46841308473291099</v>
      </c>
      <c r="FT140" s="44">
        <v>42793.245000000003</v>
      </c>
      <c r="FU140" s="45">
        <v>21.428765648472702</v>
      </c>
      <c r="FV140" s="45">
        <v>609.41</v>
      </c>
      <c r="FW140" s="46">
        <v>0.50602364253491094</v>
      </c>
    </row>
    <row r="141" spans="1:179" s="16" customFormat="1" ht="15">
      <c r="B141" s="25" t="s">
        <v>1612</v>
      </c>
      <c r="C141" s="16" t="s">
        <v>657</v>
      </c>
      <c r="D141" s="16" t="s">
        <v>660</v>
      </c>
      <c r="E141" s="16" t="s">
        <v>661</v>
      </c>
      <c r="F141" s="16" t="s">
        <v>1094</v>
      </c>
      <c r="G141" s="16" t="s">
        <v>657</v>
      </c>
      <c r="L141" s="18">
        <v>40750</v>
      </c>
      <c r="M141" s="19">
        <v>207</v>
      </c>
      <c r="N141" s="16" t="s">
        <v>678</v>
      </c>
      <c r="O141" s="16" t="s">
        <v>653</v>
      </c>
      <c r="P141" s="16" t="s">
        <v>653</v>
      </c>
      <c r="Q141" s="16" t="s">
        <v>1033</v>
      </c>
      <c r="R141" s="16" t="s">
        <v>852</v>
      </c>
      <c r="T141" s="20">
        <v>26</v>
      </c>
      <c r="U141" s="20">
        <v>7</v>
      </c>
      <c r="V141" s="16">
        <v>2011</v>
      </c>
      <c r="X141" s="21"/>
      <c r="BU141" s="18">
        <v>40750</v>
      </c>
      <c r="BV141" s="16">
        <v>121</v>
      </c>
      <c r="BW141" s="16">
        <v>121</v>
      </c>
      <c r="BX141" s="16">
        <v>120.5</v>
      </c>
      <c r="BY141" s="16">
        <f t="shared" si="22"/>
        <v>120.83333333333333</v>
      </c>
      <c r="BZ141" s="16">
        <v>95</v>
      </c>
      <c r="CA141" s="16">
        <v>95</v>
      </c>
      <c r="CB141" s="16">
        <v>95.5</v>
      </c>
      <c r="CC141" s="16">
        <f t="shared" si="23"/>
        <v>95.166666666666671</v>
      </c>
      <c r="CD141" s="16" t="s">
        <v>649</v>
      </c>
      <c r="CE141" s="16">
        <v>97</v>
      </c>
      <c r="CF141" s="16">
        <v>97</v>
      </c>
      <c r="CG141" s="16">
        <v>97</v>
      </c>
      <c r="CH141" s="16">
        <f t="shared" ref="CH141:CH146" si="24">(CE141+CF141+CG141)/3</f>
        <v>97</v>
      </c>
      <c r="CI141" s="16" t="s">
        <v>649</v>
      </c>
      <c r="CJ141" s="16">
        <v>17</v>
      </c>
      <c r="CK141" s="16" t="s">
        <v>649</v>
      </c>
      <c r="CL141" s="16" t="s">
        <v>649</v>
      </c>
      <c r="CM141" s="18">
        <v>40750</v>
      </c>
      <c r="CO141" s="18"/>
      <c r="CQ141" s="21"/>
      <c r="CS141" s="21"/>
      <c r="FF141" s="42" t="s">
        <v>1612</v>
      </c>
      <c r="FG141" s="43">
        <v>72611</v>
      </c>
      <c r="FH141" s="44">
        <v>43148.8543333333</v>
      </c>
      <c r="FI141" s="45">
        <v>21.606837422800901</v>
      </c>
      <c r="FJ141" s="45">
        <v>676.10333333333301</v>
      </c>
      <c r="FK141" s="45">
        <v>0.51060920010236599</v>
      </c>
      <c r="FL141" s="44">
        <v>58939.953333333302</v>
      </c>
      <c r="FM141" s="45">
        <v>29.514248038724801</v>
      </c>
      <c r="FN141" s="45">
        <v>638.39</v>
      </c>
      <c r="FO141" s="45">
        <v>0.45264513639389398</v>
      </c>
      <c r="FP141" s="44">
        <v>44692.791666666701</v>
      </c>
      <c r="FQ141" s="45">
        <v>22.379965782006298</v>
      </c>
      <c r="FR141" s="45">
        <v>589.02333333333297</v>
      </c>
      <c r="FS141" s="45">
        <v>0.457076073625862</v>
      </c>
      <c r="FT141" s="44">
        <v>44012.116000000002</v>
      </c>
      <c r="FU141" s="45">
        <v>22.039116675012501</v>
      </c>
      <c r="FV141" s="45">
        <v>623.71</v>
      </c>
      <c r="FW141" s="46">
        <v>0.50708435746109404</v>
      </c>
    </row>
    <row r="142" spans="1:179" s="16" customFormat="1" ht="15">
      <c r="B142" s="16" t="s">
        <v>716</v>
      </c>
      <c r="C142" s="16" t="s">
        <v>618</v>
      </c>
      <c r="D142" s="16" t="s">
        <v>783</v>
      </c>
      <c r="E142" s="16" t="s">
        <v>458</v>
      </c>
      <c r="F142" s="16" t="s">
        <v>870</v>
      </c>
      <c r="G142" s="16" t="s">
        <v>875</v>
      </c>
      <c r="L142" s="18">
        <v>40758</v>
      </c>
      <c r="M142" s="19">
        <v>215</v>
      </c>
      <c r="N142" s="16" t="s">
        <v>785</v>
      </c>
      <c r="O142" s="16" t="s">
        <v>948</v>
      </c>
      <c r="P142" s="16" t="s">
        <v>949</v>
      </c>
      <c r="Q142" s="16" t="s">
        <v>787</v>
      </c>
      <c r="R142" s="16" t="s">
        <v>950</v>
      </c>
      <c r="T142" s="20">
        <v>3</v>
      </c>
      <c r="U142" s="20">
        <v>8</v>
      </c>
      <c r="V142" s="16">
        <v>2011</v>
      </c>
      <c r="W142" s="16" t="s">
        <v>528</v>
      </c>
      <c r="X142" s="21" t="s">
        <v>717</v>
      </c>
      <c r="Y142" s="16" t="s">
        <v>788</v>
      </c>
      <c r="Z142" s="22">
        <v>40688</v>
      </c>
      <c r="AA142" s="16" t="str">
        <f>TEXT(DATEVALUE(TEXT(Z142,"m/d/yyyy"))-DATEVALUE("1/1/2011")+1,"000")</f>
        <v>145</v>
      </c>
      <c r="AB142" s="16">
        <v>5</v>
      </c>
      <c r="AC142" s="16">
        <v>4</v>
      </c>
      <c r="AD142" s="16">
        <v>3</v>
      </c>
      <c r="AE142" s="16" t="s">
        <v>609</v>
      </c>
      <c r="AG142" s="16" t="s">
        <v>782</v>
      </c>
      <c r="AH142" s="16" t="s">
        <v>782</v>
      </c>
      <c r="AJ142" s="16" t="s">
        <v>529</v>
      </c>
      <c r="AK142" s="16">
        <v>11</v>
      </c>
      <c r="AL142" s="16" t="s">
        <v>618</v>
      </c>
      <c r="AM142" s="16" t="s">
        <v>456</v>
      </c>
      <c r="AN142" s="22">
        <v>40731</v>
      </c>
      <c r="AP142" s="16">
        <v>5</v>
      </c>
      <c r="AQ142" s="16">
        <v>4</v>
      </c>
      <c r="AR142" s="16">
        <v>4</v>
      </c>
      <c r="AS142" s="16" t="s">
        <v>609</v>
      </c>
      <c r="AU142" s="16" t="s">
        <v>618</v>
      </c>
      <c r="BT142" s="16">
        <v>7</v>
      </c>
      <c r="BU142" s="18">
        <v>40758</v>
      </c>
      <c r="BV142" s="16">
        <v>117.5</v>
      </c>
      <c r="BW142" s="16">
        <v>117.5</v>
      </c>
      <c r="BX142" s="16">
        <v>117.5</v>
      </c>
      <c r="BY142" s="16">
        <f t="shared" si="22"/>
        <v>117.5</v>
      </c>
      <c r="CD142" s="16" t="s">
        <v>618</v>
      </c>
      <c r="CE142" s="16">
        <v>97.5</v>
      </c>
      <c r="CF142" s="16">
        <v>98</v>
      </c>
      <c r="CG142" s="16">
        <v>98</v>
      </c>
      <c r="CH142" s="16">
        <f t="shared" si="24"/>
        <v>97.833333333333329</v>
      </c>
      <c r="CI142" s="16" t="s">
        <v>782</v>
      </c>
      <c r="CJ142" s="16">
        <v>17</v>
      </c>
      <c r="CK142" s="16" t="s">
        <v>782</v>
      </c>
      <c r="CL142" s="16" t="s">
        <v>782</v>
      </c>
      <c r="CM142" s="18">
        <v>40758</v>
      </c>
      <c r="CO142" s="18"/>
      <c r="CQ142" s="21"/>
      <c r="CS142" s="21"/>
      <c r="FF142" s="42" t="s">
        <v>1901</v>
      </c>
      <c r="FG142" s="43">
        <v>80211</v>
      </c>
      <c r="FH142" s="44">
        <v>36501.491333333302</v>
      </c>
      <c r="FI142" s="45">
        <v>18.278162911033199</v>
      </c>
      <c r="FJ142" s="45">
        <v>643.73</v>
      </c>
      <c r="FK142" s="45">
        <v>0.49306599334643397</v>
      </c>
      <c r="FL142" s="44">
        <v>46972.891333333297</v>
      </c>
      <c r="FM142" s="45">
        <v>23.521728259055202</v>
      </c>
      <c r="FN142" s="45">
        <v>626.78</v>
      </c>
      <c r="FO142" s="45">
        <v>0.52309233267904298</v>
      </c>
      <c r="FP142" s="44">
        <v>49532.137333333303</v>
      </c>
      <c r="FQ142" s="45">
        <v>24.803273577032201</v>
      </c>
      <c r="FR142" s="45">
        <v>598.34333333333302</v>
      </c>
      <c r="FS142" s="45">
        <v>0.43821465849547298</v>
      </c>
      <c r="FT142" s="44">
        <v>48645.927666666699</v>
      </c>
      <c r="FU142" s="45">
        <v>24.359503087965301</v>
      </c>
      <c r="FV142" s="45">
        <v>634.40333333333297</v>
      </c>
      <c r="FW142" s="46">
        <v>0.493085023971297</v>
      </c>
    </row>
    <row r="143" spans="1:179" s="16" customFormat="1" ht="15">
      <c r="B143" s="16" t="s">
        <v>1121</v>
      </c>
      <c r="C143" s="16" t="s">
        <v>657</v>
      </c>
      <c r="D143" s="16" t="s">
        <v>660</v>
      </c>
      <c r="E143" s="16" t="s">
        <v>661</v>
      </c>
      <c r="F143" s="16" t="s">
        <v>1111</v>
      </c>
      <c r="G143" s="16" t="s">
        <v>657</v>
      </c>
      <c r="L143" s="18">
        <v>40763</v>
      </c>
      <c r="M143" s="19">
        <v>220</v>
      </c>
      <c r="N143" s="16" t="s">
        <v>653</v>
      </c>
      <c r="O143" s="16" t="s">
        <v>653</v>
      </c>
      <c r="P143" s="16" t="s">
        <v>653</v>
      </c>
      <c r="Q143" s="16" t="s">
        <v>652</v>
      </c>
      <c r="R143" s="16" t="s">
        <v>652</v>
      </c>
      <c r="T143" s="20">
        <v>8</v>
      </c>
      <c r="U143" s="20">
        <v>8</v>
      </c>
      <c r="V143" s="16">
        <v>2011</v>
      </c>
      <c r="W143" s="16" t="s">
        <v>1119</v>
      </c>
      <c r="X143" s="21" t="s">
        <v>533</v>
      </c>
      <c r="Y143" s="16" t="s">
        <v>654</v>
      </c>
      <c r="Z143" s="22">
        <v>40694</v>
      </c>
      <c r="AA143" s="16" t="str">
        <f>TEXT(DATEVALUE(TEXT(Z143,"m/d/yyyy"))-DATEVALUE("1/1/2011")+1,"000")</f>
        <v>151</v>
      </c>
      <c r="AB143" s="16">
        <v>5</v>
      </c>
      <c r="AC143" s="16">
        <v>5</v>
      </c>
      <c r="AD143" s="16">
        <v>4</v>
      </c>
      <c r="AE143" s="16" t="s">
        <v>673</v>
      </c>
      <c r="AF143" s="16" t="s">
        <v>1118</v>
      </c>
      <c r="AG143" s="16" t="s">
        <v>649</v>
      </c>
      <c r="AH143" s="16" t="s">
        <v>649</v>
      </c>
      <c r="AI143" s="16" t="s">
        <v>674</v>
      </c>
      <c r="AJ143" s="16" t="s">
        <v>1119</v>
      </c>
      <c r="AK143" s="16" t="s">
        <v>387</v>
      </c>
      <c r="AL143" s="16" t="s">
        <v>649</v>
      </c>
      <c r="AM143" s="16" t="s">
        <v>654</v>
      </c>
      <c r="AN143" s="22">
        <v>40742</v>
      </c>
      <c r="AP143" s="16">
        <v>5</v>
      </c>
      <c r="AQ143" s="16">
        <v>5</v>
      </c>
      <c r="AR143" s="16">
        <v>5</v>
      </c>
      <c r="AS143" s="16" t="s">
        <v>673</v>
      </c>
      <c r="AU143" s="16" t="s">
        <v>657</v>
      </c>
      <c r="BT143" s="16">
        <v>9</v>
      </c>
      <c r="BU143" s="18">
        <v>40763</v>
      </c>
      <c r="BV143" s="16">
        <v>120</v>
      </c>
      <c r="BW143" s="16">
        <v>120.5</v>
      </c>
      <c r="BX143" s="16">
        <v>120.5</v>
      </c>
      <c r="BY143" s="16">
        <f t="shared" si="22"/>
        <v>120.33333333333333</v>
      </c>
      <c r="BZ143" s="16">
        <v>101</v>
      </c>
      <c r="CA143" s="16">
        <v>101.5</v>
      </c>
      <c r="CB143" s="16">
        <v>101</v>
      </c>
      <c r="CC143" s="16">
        <f t="shared" ref="CC143:CC155" si="25">(BZ143+CA143+CB143)/3</f>
        <v>101.16666666666667</v>
      </c>
      <c r="CD143" s="16" t="s">
        <v>649</v>
      </c>
      <c r="CE143" s="16">
        <v>97</v>
      </c>
      <c r="CF143" s="16">
        <v>97</v>
      </c>
      <c r="CG143" s="16">
        <v>97</v>
      </c>
      <c r="CH143" s="16">
        <f t="shared" si="24"/>
        <v>97</v>
      </c>
      <c r="CI143" s="16" t="s">
        <v>649</v>
      </c>
      <c r="CJ143" s="16">
        <v>18.5</v>
      </c>
      <c r="CK143" s="16" t="s">
        <v>649</v>
      </c>
      <c r="CL143" s="16" t="s">
        <v>649</v>
      </c>
      <c r="CM143" s="18">
        <v>40763</v>
      </c>
      <c r="CO143" s="18"/>
      <c r="CQ143" s="21"/>
      <c r="CS143" s="21"/>
      <c r="FF143" s="42" t="s">
        <v>1121</v>
      </c>
      <c r="FG143" s="43">
        <v>80811</v>
      </c>
      <c r="FH143" s="44">
        <v>31759.422999999999</v>
      </c>
      <c r="FI143" s="45">
        <v>15.9035668502754</v>
      </c>
      <c r="FJ143" s="45">
        <v>674.79333333333295</v>
      </c>
      <c r="FK143" s="45">
        <v>0.51216178134829304</v>
      </c>
      <c r="FL143" s="44">
        <v>34904.424666666702</v>
      </c>
      <c r="FM143" s="45">
        <v>17.478429978300799</v>
      </c>
      <c r="FN143" s="45">
        <v>650.79333333333295</v>
      </c>
      <c r="FO143" s="45">
        <v>0.53182870920077496</v>
      </c>
      <c r="FP143" s="44">
        <v>36513.835666666702</v>
      </c>
      <c r="FQ143" s="45">
        <v>18.284344349858099</v>
      </c>
      <c r="FR143" s="45">
        <v>668.78333333333296</v>
      </c>
      <c r="FS143" s="45">
        <v>0.53893403759261704</v>
      </c>
      <c r="FT143" s="44">
        <v>22702.757333333298</v>
      </c>
      <c r="FU143" s="45">
        <v>11.3684313136371</v>
      </c>
      <c r="FV143" s="45">
        <v>687.8</v>
      </c>
      <c r="FW143" s="46">
        <v>0.58410406257032299</v>
      </c>
    </row>
    <row r="144" spans="1:179" s="16" customFormat="1" ht="15">
      <c r="A144" s="16" t="s">
        <v>1116</v>
      </c>
      <c r="B144" s="17" t="s">
        <v>539</v>
      </c>
      <c r="C144" s="16" t="s">
        <v>540</v>
      </c>
      <c r="D144" s="16" t="s">
        <v>541</v>
      </c>
      <c r="E144" s="16" t="s">
        <v>542</v>
      </c>
      <c r="F144" s="16" t="s">
        <v>543</v>
      </c>
      <c r="G144" s="16" t="s">
        <v>544</v>
      </c>
      <c r="H144" s="22">
        <v>40765</v>
      </c>
      <c r="L144" s="18">
        <v>40765</v>
      </c>
      <c r="M144" s="19">
        <v>222</v>
      </c>
      <c r="N144" s="16" t="s">
        <v>545</v>
      </c>
      <c r="O144" s="16" t="s">
        <v>546</v>
      </c>
      <c r="P144" s="16" t="s">
        <v>546</v>
      </c>
      <c r="Q144" s="16" t="s">
        <v>546</v>
      </c>
      <c r="R144" s="16" t="s">
        <v>547</v>
      </c>
      <c r="T144" s="20">
        <v>10</v>
      </c>
      <c r="U144" s="20">
        <v>8</v>
      </c>
      <c r="V144" s="16">
        <v>2011</v>
      </c>
      <c r="W144" s="16" t="s">
        <v>549</v>
      </c>
      <c r="X144" s="21">
        <v>2</v>
      </c>
      <c r="Y144" s="16" t="s">
        <v>548</v>
      </c>
      <c r="Z144" s="22">
        <v>40756</v>
      </c>
      <c r="AA144" s="16" t="str">
        <f>TEXT(DATEVALUE(TEXT(Z144,"m/d/yyyy"))-DATEVALUE("1/1/2011")+1,"000")</f>
        <v>213</v>
      </c>
      <c r="AB144" s="16">
        <v>4</v>
      </c>
      <c r="AC144" s="16">
        <v>0</v>
      </c>
      <c r="AD144" s="16">
        <v>0</v>
      </c>
      <c r="AE144" s="16" t="s">
        <v>746</v>
      </c>
      <c r="AG144" s="16" t="s">
        <v>540</v>
      </c>
      <c r="AH144" s="16" t="s">
        <v>540</v>
      </c>
      <c r="BT144" s="16">
        <v>0</v>
      </c>
      <c r="BU144" s="18">
        <v>40765</v>
      </c>
      <c r="BV144" s="16">
        <v>117.5</v>
      </c>
      <c r="BW144" s="16">
        <v>117</v>
      </c>
      <c r="BX144" s="16">
        <v>117</v>
      </c>
      <c r="BY144" s="16">
        <f t="shared" si="22"/>
        <v>117.16666666666667</v>
      </c>
      <c r="BZ144" s="16">
        <v>79</v>
      </c>
      <c r="CA144" s="16">
        <v>79</v>
      </c>
      <c r="CB144" s="16">
        <v>79</v>
      </c>
      <c r="CC144" s="16">
        <f t="shared" si="25"/>
        <v>79</v>
      </c>
      <c r="CD144" s="16" t="s">
        <v>747</v>
      </c>
      <c r="CE144" s="16">
        <v>79</v>
      </c>
      <c r="CF144" s="16">
        <v>79</v>
      </c>
      <c r="CG144" s="16">
        <v>79</v>
      </c>
      <c r="CH144" s="16">
        <f t="shared" si="24"/>
        <v>79</v>
      </c>
      <c r="CI144" s="16" t="s">
        <v>747</v>
      </c>
      <c r="CJ144" s="16">
        <v>17.5</v>
      </c>
      <c r="CK144" s="16" t="s">
        <v>747</v>
      </c>
      <c r="CL144" s="16" t="s">
        <v>747</v>
      </c>
      <c r="CM144" s="18">
        <v>40765</v>
      </c>
      <c r="CO144" s="18"/>
      <c r="CQ144" s="21"/>
      <c r="CS144" s="21"/>
      <c r="EB144" s="22">
        <v>40765</v>
      </c>
      <c r="EG144" s="24">
        <v>0.18506944444444443</v>
      </c>
      <c r="EH144" s="24">
        <v>0.1859490740740741</v>
      </c>
      <c r="EI144" s="24">
        <v>0.19555555555555557</v>
      </c>
      <c r="EJ144" s="24"/>
      <c r="EK144" s="24"/>
      <c r="FF144" s="42" t="s">
        <v>1902</v>
      </c>
      <c r="FG144" s="43">
        <v>81011</v>
      </c>
      <c r="FH144" s="44">
        <v>43152.819333333297</v>
      </c>
      <c r="FI144" s="45">
        <v>21.6088229010182</v>
      </c>
      <c r="FJ144" s="45">
        <v>646.10333333333301</v>
      </c>
      <c r="FK144" s="45">
        <v>0.53214319951621902</v>
      </c>
      <c r="FL144" s="44">
        <v>79253.8373333333</v>
      </c>
      <c r="FM144" s="45">
        <v>39.686448339175399</v>
      </c>
      <c r="FN144" s="45">
        <v>596.75</v>
      </c>
      <c r="FO144" s="45">
        <v>0.35781744217318501</v>
      </c>
      <c r="FP144" s="44">
        <v>59607.404666666698</v>
      </c>
      <c r="FQ144" s="45">
        <v>29.848475045902202</v>
      </c>
      <c r="FR144" s="45">
        <v>593.09333333333302</v>
      </c>
      <c r="FS144" s="45">
        <v>0.44274356956687599</v>
      </c>
      <c r="FT144" s="44">
        <v>68959.012000000002</v>
      </c>
      <c r="FU144" s="45">
        <v>34.531302954431702</v>
      </c>
      <c r="FV144" s="45">
        <v>563.04</v>
      </c>
      <c r="FW144" s="46">
        <v>0.41982051395327602</v>
      </c>
    </row>
    <row r="145" spans="1:179" s="16" customFormat="1" ht="15">
      <c r="B145" s="16" t="s">
        <v>1497</v>
      </c>
      <c r="C145" s="16" t="s">
        <v>657</v>
      </c>
      <c r="D145" s="16" t="s">
        <v>660</v>
      </c>
      <c r="E145" s="16" t="s">
        <v>997</v>
      </c>
      <c r="F145" s="16" t="s">
        <v>1494</v>
      </c>
      <c r="G145" s="16" t="s">
        <v>657</v>
      </c>
      <c r="L145" s="18">
        <v>40774</v>
      </c>
      <c r="M145" s="19">
        <v>231</v>
      </c>
      <c r="N145" s="16" t="s">
        <v>1611</v>
      </c>
      <c r="O145" s="16" t="s">
        <v>653</v>
      </c>
      <c r="P145" s="16" t="s">
        <v>1611</v>
      </c>
      <c r="Q145" s="16" t="s">
        <v>1401</v>
      </c>
      <c r="R145" s="16" t="s">
        <v>1401</v>
      </c>
      <c r="T145" s="20">
        <v>19</v>
      </c>
      <c r="U145" s="20">
        <v>8</v>
      </c>
      <c r="V145" s="16">
        <v>2011</v>
      </c>
      <c r="W145" s="16" t="s">
        <v>1496</v>
      </c>
      <c r="X145" s="21">
        <v>1</v>
      </c>
      <c r="Y145" s="16" t="s">
        <v>654</v>
      </c>
      <c r="Z145" s="22">
        <v>40701</v>
      </c>
      <c r="AA145" s="16" t="str">
        <f>TEXT(DATEVALUE(TEXT(Z145,"m/d/yyyy"))-DATEVALUE("1/1/2011")+1,"000")</f>
        <v>158</v>
      </c>
      <c r="AB145" s="16">
        <v>4</v>
      </c>
      <c r="AC145" s="16">
        <v>4</v>
      </c>
      <c r="AD145" s="16">
        <v>4</v>
      </c>
      <c r="AE145" s="16" t="s">
        <v>673</v>
      </c>
      <c r="AG145" s="16" t="s">
        <v>649</v>
      </c>
      <c r="AH145" s="16" t="s">
        <v>649</v>
      </c>
      <c r="AI145" s="16" t="s">
        <v>674</v>
      </c>
      <c r="AJ145" s="16" t="s">
        <v>1496</v>
      </c>
      <c r="AK145" s="16">
        <v>4</v>
      </c>
      <c r="AL145" s="16" t="s">
        <v>657</v>
      </c>
      <c r="AM145" s="16" t="s">
        <v>654</v>
      </c>
      <c r="AN145" s="22">
        <v>40755</v>
      </c>
      <c r="AP145" s="16">
        <v>5</v>
      </c>
      <c r="AQ145" s="16">
        <v>4</v>
      </c>
      <c r="AR145" s="16">
        <v>4</v>
      </c>
      <c r="AS145" s="16" t="s">
        <v>673</v>
      </c>
      <c r="AU145" s="16" t="s">
        <v>657</v>
      </c>
      <c r="BT145" s="16">
        <v>8</v>
      </c>
      <c r="BU145" s="18">
        <v>40774</v>
      </c>
      <c r="BV145" s="16">
        <v>120</v>
      </c>
      <c r="BW145" s="16">
        <v>120</v>
      </c>
      <c r="BX145" s="16">
        <v>120</v>
      </c>
      <c r="BY145" s="16">
        <f t="shared" si="22"/>
        <v>120</v>
      </c>
      <c r="BZ145" s="16">
        <v>91</v>
      </c>
      <c r="CA145" s="16">
        <v>91</v>
      </c>
      <c r="CB145" s="16">
        <v>91</v>
      </c>
      <c r="CC145" s="16">
        <f t="shared" si="25"/>
        <v>91</v>
      </c>
      <c r="CD145" s="16" t="s">
        <v>649</v>
      </c>
      <c r="CE145" s="16">
        <v>87</v>
      </c>
      <c r="CF145" s="16">
        <v>87</v>
      </c>
      <c r="CG145" s="16">
        <v>87</v>
      </c>
      <c r="CH145" s="16">
        <f t="shared" si="24"/>
        <v>87</v>
      </c>
      <c r="CI145" s="16" t="s">
        <v>649</v>
      </c>
      <c r="CJ145" s="16">
        <v>18</v>
      </c>
      <c r="CK145" s="16" t="s">
        <v>649</v>
      </c>
      <c r="CL145" s="16" t="s">
        <v>649</v>
      </c>
      <c r="CM145" s="18">
        <v>40774</v>
      </c>
      <c r="CO145" s="18"/>
      <c r="CQ145" s="21"/>
      <c r="CS145" s="21"/>
      <c r="FF145" s="42" t="s">
        <v>1497</v>
      </c>
      <c r="FG145" s="43">
        <v>81911</v>
      </c>
      <c r="FH145" s="44">
        <v>28223.2663333333</v>
      </c>
      <c r="FI145" s="45">
        <v>14.132832415289601</v>
      </c>
      <c r="FJ145" s="45">
        <v>658.44666666666706</v>
      </c>
      <c r="FK145" s="45">
        <v>0.55781013405605095</v>
      </c>
      <c r="FL145" s="44">
        <v>37148.239999999998</v>
      </c>
      <c r="FM145" s="45">
        <v>18.602023034551799</v>
      </c>
      <c r="FN145" s="45">
        <v>661.74666666666701</v>
      </c>
      <c r="FO145" s="45">
        <v>0.51774936995947596</v>
      </c>
      <c r="FP145" s="44">
        <v>30884.773000000001</v>
      </c>
      <c r="FQ145" s="45">
        <v>15.465584877315999</v>
      </c>
      <c r="FR145" s="45">
        <v>662.08666666666704</v>
      </c>
      <c r="FS145" s="45">
        <v>0.53654922899234203</v>
      </c>
      <c r="FT145" s="44">
        <v>26040.275000000001</v>
      </c>
      <c r="FU145" s="45">
        <v>13.039697045568399</v>
      </c>
      <c r="FV145" s="45">
        <v>681.07666666666705</v>
      </c>
      <c r="FW145" s="46">
        <v>0.58912057901118597</v>
      </c>
    </row>
    <row r="146" spans="1:179" s="16" customFormat="1" ht="15">
      <c r="B146" s="16" t="s">
        <v>1495</v>
      </c>
      <c r="C146" s="16" t="s">
        <v>657</v>
      </c>
      <c r="D146" s="16" t="s">
        <v>660</v>
      </c>
      <c r="E146" s="16" t="s">
        <v>997</v>
      </c>
      <c r="F146" s="16" t="s">
        <v>1494</v>
      </c>
      <c r="G146" s="16" t="s">
        <v>657</v>
      </c>
      <c r="L146" s="18">
        <v>40774</v>
      </c>
      <c r="M146" s="19">
        <v>231</v>
      </c>
      <c r="N146" s="16" t="s">
        <v>1611</v>
      </c>
      <c r="O146" s="16" t="s">
        <v>653</v>
      </c>
      <c r="P146" s="16" t="s">
        <v>1611</v>
      </c>
      <c r="Q146" s="16" t="s">
        <v>692</v>
      </c>
      <c r="R146" s="16" t="s">
        <v>692</v>
      </c>
      <c r="T146" s="20">
        <v>19</v>
      </c>
      <c r="U146" s="20">
        <v>8</v>
      </c>
      <c r="V146" s="16">
        <v>2011</v>
      </c>
      <c r="W146" s="16" t="s">
        <v>1492</v>
      </c>
      <c r="X146" s="21">
        <v>3</v>
      </c>
      <c r="Y146" s="16" t="s">
        <v>654</v>
      </c>
      <c r="Z146" s="22">
        <v>40700</v>
      </c>
      <c r="AA146" s="16" t="str">
        <f>TEXT(DATEVALUE(TEXT(Z146,"m/d/yyyy"))-DATEVALUE("1/1/2011")+1,"000")</f>
        <v>157</v>
      </c>
      <c r="AB146" s="16">
        <v>4</v>
      </c>
      <c r="AC146" s="16">
        <v>4</v>
      </c>
      <c r="AD146" s="16">
        <v>4</v>
      </c>
      <c r="AE146" s="16" t="s">
        <v>673</v>
      </c>
      <c r="AG146" s="16" t="s">
        <v>649</v>
      </c>
      <c r="AH146" s="16" t="s">
        <v>649</v>
      </c>
      <c r="AI146" s="16" t="s">
        <v>674</v>
      </c>
      <c r="AJ146" s="16" t="s">
        <v>1492</v>
      </c>
      <c r="AK146" s="16">
        <v>2</v>
      </c>
      <c r="AL146" s="16" t="s">
        <v>657</v>
      </c>
      <c r="AM146" s="16" t="s">
        <v>654</v>
      </c>
      <c r="AN146" s="22">
        <v>40753</v>
      </c>
      <c r="AP146" s="16">
        <v>4</v>
      </c>
      <c r="AQ146" s="16">
        <v>4</v>
      </c>
      <c r="AR146" s="16">
        <v>4</v>
      </c>
      <c r="AS146" s="16" t="s">
        <v>673</v>
      </c>
      <c r="AU146" s="16" t="s">
        <v>657</v>
      </c>
      <c r="BT146" s="16">
        <v>8</v>
      </c>
      <c r="BU146" s="18">
        <v>40774</v>
      </c>
      <c r="BV146" s="16">
        <v>121</v>
      </c>
      <c r="BW146" s="16">
        <v>121</v>
      </c>
      <c r="BX146" s="16">
        <v>121</v>
      </c>
      <c r="BY146" s="16">
        <f t="shared" si="22"/>
        <v>121</v>
      </c>
      <c r="BZ146" s="16">
        <v>87.5</v>
      </c>
      <c r="CA146" s="16">
        <v>87.5</v>
      </c>
      <c r="CB146" s="16">
        <v>87.5</v>
      </c>
      <c r="CC146" s="16">
        <f t="shared" si="25"/>
        <v>87.5</v>
      </c>
      <c r="CD146" s="16" t="s">
        <v>649</v>
      </c>
      <c r="CE146" s="16">
        <v>87</v>
      </c>
      <c r="CF146" s="16">
        <v>87</v>
      </c>
      <c r="CG146" s="16">
        <v>87</v>
      </c>
      <c r="CH146" s="16">
        <f t="shared" si="24"/>
        <v>87</v>
      </c>
      <c r="CI146" s="16" t="s">
        <v>649</v>
      </c>
      <c r="CJ146" s="16">
        <v>18</v>
      </c>
      <c r="CK146" s="16" t="s">
        <v>649</v>
      </c>
      <c r="CL146" s="16" t="s">
        <v>649</v>
      </c>
      <c r="CM146" s="18">
        <v>40774</v>
      </c>
      <c r="CO146" s="18"/>
      <c r="CQ146" s="21"/>
      <c r="CS146" s="21"/>
      <c r="FF146" s="42" t="s">
        <v>1495</v>
      </c>
      <c r="FG146" s="43">
        <v>81911</v>
      </c>
      <c r="FH146" s="44">
        <v>27202.390666666699</v>
      </c>
      <c r="FI146" s="45">
        <v>13.621627774995799</v>
      </c>
      <c r="FJ146" s="45">
        <v>681.07666666666705</v>
      </c>
      <c r="FK146" s="45">
        <v>0.56816895827861502</v>
      </c>
      <c r="FL146" s="44">
        <v>52119.519</v>
      </c>
      <c r="FM146" s="45">
        <v>26.0989078617927</v>
      </c>
      <c r="FN146" s="45">
        <v>578.37333333333299</v>
      </c>
      <c r="FO146" s="45">
        <v>0.48108579080807401</v>
      </c>
      <c r="FP146" s="44">
        <v>47017.3563333333</v>
      </c>
      <c r="FQ146" s="45">
        <v>23.543994157903501</v>
      </c>
      <c r="FR146" s="45">
        <v>650.42999999999995</v>
      </c>
      <c r="FS146" s="45">
        <v>0.48450463643761799</v>
      </c>
      <c r="FT146" s="44">
        <v>34898.094333333298</v>
      </c>
      <c r="FU146" s="45">
        <v>17.4752600567518</v>
      </c>
      <c r="FV146" s="45">
        <v>647.15333333333297</v>
      </c>
      <c r="FW146" s="46">
        <v>0.55665849869439898</v>
      </c>
    </row>
    <row r="147" spans="1:179" s="16" customFormat="1" ht="15">
      <c r="B147" s="23" t="s">
        <v>1047</v>
      </c>
      <c r="C147" s="16" t="s">
        <v>657</v>
      </c>
      <c r="D147" s="16" t="s">
        <v>908</v>
      </c>
      <c r="E147" s="16" t="s">
        <v>1048</v>
      </c>
      <c r="F147" s="16" t="s">
        <v>410</v>
      </c>
      <c r="G147" s="16" t="s">
        <v>657</v>
      </c>
      <c r="K147" s="16" t="s">
        <v>883</v>
      </c>
      <c r="L147" s="27">
        <v>40796</v>
      </c>
      <c r="M147" s="19">
        <v>253</v>
      </c>
      <c r="T147" s="23">
        <v>10</v>
      </c>
      <c r="U147" s="23">
        <v>9</v>
      </c>
      <c r="V147" s="16">
        <v>2011</v>
      </c>
      <c r="X147" s="21"/>
      <c r="BU147" s="18"/>
      <c r="CC147" s="16">
        <f t="shared" si="25"/>
        <v>0</v>
      </c>
      <c r="CM147" s="18"/>
      <c r="CO147" s="18"/>
      <c r="CQ147" s="21"/>
      <c r="CS147" s="21"/>
      <c r="FF147" s="42"/>
      <c r="FG147" s="43"/>
      <c r="FH147" s="44"/>
      <c r="FI147" s="45"/>
      <c r="FJ147" s="45"/>
      <c r="FK147" s="45"/>
      <c r="FL147" s="44"/>
      <c r="FM147" s="45"/>
      <c r="FN147" s="45"/>
      <c r="FO147" s="45"/>
      <c r="FP147" s="44"/>
      <c r="FQ147" s="45"/>
      <c r="FR147" s="45"/>
      <c r="FS147" s="45"/>
      <c r="FT147" s="44"/>
      <c r="FU147" s="45"/>
      <c r="FV147" s="45"/>
      <c r="FW147" s="46"/>
    </row>
    <row r="148" spans="1:179" s="16" customFormat="1" ht="15">
      <c r="B148" s="23" t="s">
        <v>884</v>
      </c>
      <c r="C148" s="16" t="s">
        <v>657</v>
      </c>
      <c r="D148" s="16" t="s">
        <v>908</v>
      </c>
      <c r="E148" s="16" t="s">
        <v>1048</v>
      </c>
      <c r="F148" s="16" t="s">
        <v>410</v>
      </c>
      <c r="G148" s="16" t="s">
        <v>657</v>
      </c>
      <c r="K148" s="16" t="s">
        <v>883</v>
      </c>
      <c r="L148" s="27">
        <v>40796</v>
      </c>
      <c r="M148" s="19">
        <v>253</v>
      </c>
      <c r="T148" s="23">
        <v>10</v>
      </c>
      <c r="U148" s="23">
        <v>9</v>
      </c>
      <c r="V148" s="16">
        <v>2011</v>
      </c>
      <c r="X148" s="21"/>
      <c r="BU148" s="18"/>
      <c r="CC148" s="16">
        <f t="shared" si="25"/>
        <v>0</v>
      </c>
      <c r="CM148" s="18"/>
      <c r="CO148" s="18"/>
      <c r="CQ148" s="21"/>
      <c r="CS148" s="21"/>
      <c r="FF148" s="42"/>
      <c r="FG148" s="43"/>
      <c r="FH148" s="44"/>
      <c r="FI148" s="45"/>
      <c r="FJ148" s="45"/>
      <c r="FK148" s="45"/>
      <c r="FL148" s="44"/>
      <c r="FM148" s="45"/>
      <c r="FN148" s="45"/>
      <c r="FO148" s="45"/>
      <c r="FP148" s="44"/>
      <c r="FQ148" s="45"/>
      <c r="FR148" s="45"/>
      <c r="FS148" s="45"/>
      <c r="FT148" s="44"/>
      <c r="FU148" s="45"/>
      <c r="FV148" s="45"/>
      <c r="FW148" s="46"/>
    </row>
    <row r="149" spans="1:179" s="16" customFormat="1" ht="15">
      <c r="B149" s="23" t="s">
        <v>885</v>
      </c>
      <c r="C149" s="16" t="s">
        <v>657</v>
      </c>
      <c r="D149" s="16" t="s">
        <v>908</v>
      </c>
      <c r="E149" s="16" t="s">
        <v>1048</v>
      </c>
      <c r="F149" s="16" t="s">
        <v>410</v>
      </c>
      <c r="G149" s="16" t="s">
        <v>657</v>
      </c>
      <c r="K149" s="16" t="s">
        <v>883</v>
      </c>
      <c r="L149" s="27">
        <v>40796</v>
      </c>
      <c r="M149" s="19">
        <v>253</v>
      </c>
      <c r="T149" s="23">
        <v>10</v>
      </c>
      <c r="U149" s="23">
        <v>9</v>
      </c>
      <c r="V149" s="16">
        <v>2011</v>
      </c>
      <c r="BU149" s="18"/>
      <c r="CC149" s="16">
        <f t="shared" si="25"/>
        <v>0</v>
      </c>
      <c r="CM149" s="18"/>
      <c r="CO149" s="18"/>
      <c r="CQ149" s="21"/>
      <c r="CS149" s="21"/>
      <c r="FF149"/>
      <c r="FG149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</row>
    <row r="150" spans="1:179" s="16" customFormat="1" ht="15">
      <c r="A150" s="16" t="s">
        <v>1116</v>
      </c>
      <c r="B150" s="17" t="s">
        <v>503</v>
      </c>
      <c r="C150" s="16" t="s">
        <v>579</v>
      </c>
      <c r="D150" s="16" t="s">
        <v>504</v>
      </c>
      <c r="E150" s="16" t="s">
        <v>505</v>
      </c>
      <c r="F150" s="16" t="s">
        <v>410</v>
      </c>
      <c r="G150" s="16" t="s">
        <v>411</v>
      </c>
      <c r="H150" s="22">
        <v>40736</v>
      </c>
      <c r="J150" s="16">
        <v>5000</v>
      </c>
      <c r="K150" s="16" t="s">
        <v>1588</v>
      </c>
      <c r="L150" s="18">
        <v>40708</v>
      </c>
      <c r="M150" s="19">
        <v>165</v>
      </c>
      <c r="N150" s="16" t="s">
        <v>501</v>
      </c>
      <c r="O150" s="16" t="s">
        <v>414</v>
      </c>
      <c r="P150" s="16" t="s">
        <v>433</v>
      </c>
      <c r="Q150" s="16" t="s">
        <v>502</v>
      </c>
      <c r="R150" s="16" t="s">
        <v>506</v>
      </c>
      <c r="T150" s="23">
        <v>14</v>
      </c>
      <c r="U150" s="23">
        <v>6</v>
      </c>
      <c r="V150" s="16">
        <v>2011</v>
      </c>
      <c r="X150" s="21"/>
      <c r="BU150" s="18">
        <v>40708</v>
      </c>
      <c r="BV150" s="16">
        <v>120.5</v>
      </c>
      <c r="BW150" s="16">
        <v>120.5</v>
      </c>
      <c r="BX150" s="16">
        <v>120</v>
      </c>
      <c r="BY150" s="16">
        <f t="shared" ref="BY150:BY178" si="26">(BV150+BW150+BX150)/3</f>
        <v>120.33333333333333</v>
      </c>
      <c r="BZ150" s="16">
        <v>83.5</v>
      </c>
      <c r="CA150" s="16">
        <v>84</v>
      </c>
      <c r="CB150" s="16">
        <v>84</v>
      </c>
      <c r="CC150" s="16">
        <f t="shared" si="25"/>
        <v>83.833333333333329</v>
      </c>
      <c r="CD150" s="16" t="s">
        <v>579</v>
      </c>
      <c r="CI150" s="16" t="s">
        <v>500</v>
      </c>
      <c r="CJ150" s="16">
        <v>18.5</v>
      </c>
      <c r="CK150" s="16" t="s">
        <v>579</v>
      </c>
      <c r="CL150" s="16" t="s">
        <v>582</v>
      </c>
      <c r="CM150" s="18"/>
      <c r="CO150" s="18">
        <v>40736</v>
      </c>
      <c r="CQ150" s="21"/>
      <c r="CS150" s="21"/>
      <c r="DD150" s="16">
        <v>17</v>
      </c>
      <c r="EB150" s="22">
        <v>40736</v>
      </c>
      <c r="EG150" s="24">
        <v>0.23599537037037036</v>
      </c>
      <c r="EI150" s="24">
        <v>0.2459837962962963</v>
      </c>
      <c r="EJ150" s="24">
        <v>0.24893518518518518</v>
      </c>
      <c r="EK150" s="24">
        <v>0.28122685185185187</v>
      </c>
      <c r="FF150" s="42" t="s">
        <v>1903</v>
      </c>
      <c r="FG150" s="43">
        <v>61411</v>
      </c>
      <c r="FH150" s="44">
        <v>31237.02</v>
      </c>
      <c r="FI150" s="45">
        <v>15.641972959439199</v>
      </c>
      <c r="FJ150" s="45">
        <v>678.38333333333298</v>
      </c>
      <c r="FK150" s="45">
        <v>0.50597222493923</v>
      </c>
      <c r="FL150" s="44">
        <v>42977.767666666703</v>
      </c>
      <c r="FM150" s="45">
        <v>21.521165581705901</v>
      </c>
      <c r="FN150" s="45">
        <v>663.42333333333295</v>
      </c>
      <c r="FO150" s="45">
        <v>0.51707296399637703</v>
      </c>
      <c r="FP150" s="44">
        <v>33905.373</v>
      </c>
      <c r="FQ150" s="45">
        <v>16.978153730595899</v>
      </c>
      <c r="FR150" s="45">
        <v>628.71</v>
      </c>
      <c r="FS150" s="45">
        <v>0.51899232701570397</v>
      </c>
      <c r="FT150" s="44">
        <v>26768.8363333333</v>
      </c>
      <c r="FU150" s="45">
        <v>13.4045249540978</v>
      </c>
      <c r="FV150" s="45">
        <v>659.02666666666698</v>
      </c>
      <c r="FW150" s="46">
        <v>0.56766915232521498</v>
      </c>
    </row>
    <row r="151" spans="1:179" s="16" customFormat="1" ht="15">
      <c r="A151" s="16" t="s">
        <v>1116</v>
      </c>
      <c r="B151" s="17" t="s">
        <v>1445</v>
      </c>
      <c r="C151" s="16" t="s">
        <v>649</v>
      </c>
      <c r="D151" s="16" t="s">
        <v>650</v>
      </c>
      <c r="E151" s="16" t="s">
        <v>1037</v>
      </c>
      <c r="F151" s="16" t="s">
        <v>1631</v>
      </c>
      <c r="G151" s="16" t="s">
        <v>691</v>
      </c>
      <c r="H151" s="22">
        <v>40698</v>
      </c>
      <c r="J151" s="16">
        <v>1000</v>
      </c>
      <c r="L151" s="18">
        <v>40698</v>
      </c>
      <c r="M151" s="19">
        <v>155</v>
      </c>
      <c r="N151" s="16" t="s">
        <v>678</v>
      </c>
      <c r="O151" s="16" t="s">
        <v>653</v>
      </c>
      <c r="P151" s="16" t="s">
        <v>664</v>
      </c>
      <c r="Q151" s="16" t="s">
        <v>1401</v>
      </c>
      <c r="R151" s="16" t="s">
        <v>653</v>
      </c>
      <c r="T151" s="20">
        <v>4</v>
      </c>
      <c r="U151" s="20">
        <v>6</v>
      </c>
      <c r="V151" s="16">
        <v>2011</v>
      </c>
      <c r="W151" s="16" t="s">
        <v>1446</v>
      </c>
      <c r="X151" s="21">
        <v>80</v>
      </c>
      <c r="Y151" s="16" t="s">
        <v>654</v>
      </c>
      <c r="Z151" s="22">
        <v>40695</v>
      </c>
      <c r="AA151" s="16" t="str">
        <f>TEXT(DATEVALUE(TEXT(Z151,"m/d/yyyy"))-DATEVALUE("1/1/2011")+1,"000")</f>
        <v>152</v>
      </c>
      <c r="AB151" s="16">
        <v>2</v>
      </c>
      <c r="AC151" s="16">
        <v>0</v>
      </c>
      <c r="AD151" s="16">
        <v>0</v>
      </c>
      <c r="AE151" s="16" t="s">
        <v>905</v>
      </c>
      <c r="AG151" s="16" t="s">
        <v>657</v>
      </c>
      <c r="AH151" s="16" t="s">
        <v>657</v>
      </c>
      <c r="BT151" s="16">
        <v>0</v>
      </c>
      <c r="BU151" s="18">
        <v>40698</v>
      </c>
      <c r="BV151" s="16">
        <v>120</v>
      </c>
      <c r="BW151" s="16">
        <v>120</v>
      </c>
      <c r="BX151" s="16">
        <v>120</v>
      </c>
      <c r="BY151" s="16">
        <f t="shared" si="26"/>
        <v>120</v>
      </c>
      <c r="BZ151" s="16">
        <v>74</v>
      </c>
      <c r="CA151" s="16">
        <v>74</v>
      </c>
      <c r="CB151" s="16">
        <v>74</v>
      </c>
      <c r="CC151" s="16">
        <f t="shared" si="25"/>
        <v>74</v>
      </c>
      <c r="CD151" s="16" t="s">
        <v>649</v>
      </c>
      <c r="CE151" s="16">
        <v>75</v>
      </c>
      <c r="CF151" s="16">
        <v>75</v>
      </c>
      <c r="CG151" s="16">
        <v>75</v>
      </c>
      <c r="CH151" s="16">
        <f t="shared" ref="CH151:CH159" si="27">(CE151+CF151+CG151)/3</f>
        <v>75</v>
      </c>
      <c r="CI151" s="16" t="s">
        <v>649</v>
      </c>
      <c r="CJ151" s="16">
        <v>17.25</v>
      </c>
      <c r="CK151" s="16" t="s">
        <v>649</v>
      </c>
      <c r="CL151" s="16" t="s">
        <v>657</v>
      </c>
      <c r="CM151" s="18"/>
      <c r="CO151" s="18"/>
      <c r="CQ151" s="21"/>
      <c r="CS151" s="21"/>
      <c r="EB151" s="22">
        <v>40698</v>
      </c>
      <c r="EG151" s="24">
        <v>0.20043981481481479</v>
      </c>
      <c r="EH151" s="24"/>
      <c r="EI151" s="24">
        <v>0.21146990740740743</v>
      </c>
      <c r="EJ151" s="24">
        <v>0.21362268518518521</v>
      </c>
      <c r="EK151" s="24">
        <v>0.24583333333333335</v>
      </c>
      <c r="FF151" s="42" t="s">
        <v>1445</v>
      </c>
      <c r="FG151" s="43">
        <v>60411</v>
      </c>
      <c r="FH151" s="44">
        <v>31896.383666666701</v>
      </c>
      <c r="FI151" s="45">
        <v>15.972150058421001</v>
      </c>
      <c r="FJ151" s="45">
        <v>591.01</v>
      </c>
      <c r="FK151" s="45">
        <v>0.497550047818408</v>
      </c>
      <c r="FL151" s="44">
        <v>72626.298666666698</v>
      </c>
      <c r="FM151" s="45">
        <v>36.367700884660302</v>
      </c>
      <c r="FN151" s="45">
        <v>588.03666666666697</v>
      </c>
      <c r="FO151" s="45">
        <v>0.43219332741830702</v>
      </c>
      <c r="FP151" s="44">
        <v>71962.953666666697</v>
      </c>
      <c r="FQ151" s="45">
        <v>36.035530128526098</v>
      </c>
      <c r="FR151" s="45">
        <v>593.72</v>
      </c>
      <c r="FS151" s="45">
        <v>0.38210526358425301</v>
      </c>
      <c r="FT151" s="44">
        <v>51489.093999999997</v>
      </c>
      <c r="FU151" s="45">
        <v>25.783221832749099</v>
      </c>
      <c r="FV151" s="45">
        <v>578.04666666666697</v>
      </c>
      <c r="FW151" s="46">
        <v>0.47053503715435802</v>
      </c>
    </row>
    <row r="152" spans="1:179" s="16" customFormat="1" ht="15">
      <c r="A152" s="16" t="s">
        <v>167</v>
      </c>
      <c r="B152" s="16" t="s">
        <v>1667</v>
      </c>
      <c r="C152" s="16" t="s">
        <v>649</v>
      </c>
      <c r="D152" s="16" t="s">
        <v>650</v>
      </c>
      <c r="E152" s="16" t="s">
        <v>1668</v>
      </c>
      <c r="F152" s="16" t="s">
        <v>1631</v>
      </c>
      <c r="G152" s="16" t="s">
        <v>657</v>
      </c>
      <c r="L152" s="18">
        <v>40710</v>
      </c>
      <c r="M152" s="19">
        <v>167</v>
      </c>
      <c r="N152" s="16" t="s">
        <v>698</v>
      </c>
      <c r="O152" s="16" t="s">
        <v>202</v>
      </c>
      <c r="P152" s="16" t="s">
        <v>1611</v>
      </c>
      <c r="Q152" s="16" t="s">
        <v>665</v>
      </c>
      <c r="R152" s="16" t="s">
        <v>1611</v>
      </c>
      <c r="T152" s="20">
        <v>16</v>
      </c>
      <c r="U152" s="20">
        <v>6</v>
      </c>
      <c r="V152" s="16">
        <v>2011</v>
      </c>
      <c r="X152" s="21"/>
      <c r="BU152" s="18">
        <v>40710</v>
      </c>
      <c r="BV152" s="16">
        <v>117</v>
      </c>
      <c r="BW152" s="16">
        <v>117</v>
      </c>
      <c r="BX152" s="16">
        <v>117</v>
      </c>
      <c r="BY152" s="16">
        <f t="shared" si="26"/>
        <v>117</v>
      </c>
      <c r="BZ152" s="16">
        <v>84</v>
      </c>
      <c r="CA152" s="16">
        <v>84</v>
      </c>
      <c r="CB152" s="16">
        <v>84</v>
      </c>
      <c r="CC152" s="16">
        <f t="shared" si="25"/>
        <v>84</v>
      </c>
      <c r="CD152" s="16" t="s">
        <v>649</v>
      </c>
      <c r="CE152" s="16">
        <v>85</v>
      </c>
      <c r="CF152" s="16">
        <v>85</v>
      </c>
      <c r="CG152" s="16">
        <v>85</v>
      </c>
      <c r="CH152" s="16">
        <f t="shared" si="27"/>
        <v>85</v>
      </c>
      <c r="CI152" s="16" t="s">
        <v>649</v>
      </c>
      <c r="CJ152" s="16">
        <v>17.05</v>
      </c>
      <c r="CK152" s="16" t="s">
        <v>649</v>
      </c>
      <c r="CL152" s="16" t="s">
        <v>657</v>
      </c>
      <c r="CM152" s="18"/>
      <c r="CO152" s="18">
        <v>40749</v>
      </c>
      <c r="CP152" s="16">
        <v>117</v>
      </c>
      <c r="CQ152" s="21">
        <v>117</v>
      </c>
      <c r="CR152" s="21">
        <v>117</v>
      </c>
      <c r="CS152" s="21">
        <v>117</v>
      </c>
      <c r="CT152" s="21">
        <v>84</v>
      </c>
      <c r="CU152" s="21">
        <v>84</v>
      </c>
      <c r="CV152" s="21">
        <v>84</v>
      </c>
      <c r="CW152" s="21">
        <v>84</v>
      </c>
      <c r="CX152" s="16" t="s">
        <v>649</v>
      </c>
      <c r="CY152" s="16">
        <v>86</v>
      </c>
      <c r="CZ152" s="16">
        <v>86</v>
      </c>
      <c r="DA152" s="16">
        <v>86</v>
      </c>
      <c r="DB152" s="16">
        <v>86</v>
      </c>
      <c r="DC152" s="16" t="s">
        <v>649</v>
      </c>
      <c r="DD152" s="16">
        <v>18.5</v>
      </c>
      <c r="FF152" s="42" t="s">
        <v>1667</v>
      </c>
      <c r="FG152" s="43">
        <v>61611</v>
      </c>
      <c r="FH152" s="44">
        <v>37097.383666666698</v>
      </c>
      <c r="FI152" s="45">
        <v>18.576556668335801</v>
      </c>
      <c r="FJ152" s="45">
        <v>694.15</v>
      </c>
      <c r="FK152" s="45">
        <v>0.52645107617882803</v>
      </c>
      <c r="FL152" s="44">
        <v>66270.381333333295</v>
      </c>
      <c r="FM152" s="45">
        <v>33.1849681188449</v>
      </c>
      <c r="FN152" s="45">
        <v>637.44333333333304</v>
      </c>
      <c r="FO152" s="45">
        <v>0.43990426247367298</v>
      </c>
      <c r="FP152" s="44">
        <v>63571.188333333303</v>
      </c>
      <c r="FQ152" s="45">
        <v>31.833344182941101</v>
      </c>
      <c r="FR152" s="45">
        <v>646.11</v>
      </c>
      <c r="FS152" s="45">
        <v>0.435865781122314</v>
      </c>
      <c r="FT152" s="44">
        <v>61995.42</v>
      </c>
      <c r="FU152" s="45">
        <v>31.044276414621901</v>
      </c>
      <c r="FV152" s="45">
        <v>635.44666666666706</v>
      </c>
      <c r="FW152" s="46">
        <v>0.454466826893138</v>
      </c>
    </row>
    <row r="153" spans="1:179" s="16" customFormat="1" ht="15">
      <c r="A153" s="16" t="s">
        <v>144</v>
      </c>
      <c r="B153" s="16" t="s">
        <v>1726</v>
      </c>
      <c r="C153" s="16" t="s">
        <v>649</v>
      </c>
      <c r="D153" s="16" t="s">
        <v>650</v>
      </c>
      <c r="E153" s="16" t="s">
        <v>221</v>
      </c>
      <c r="F153" s="16" t="s">
        <v>1631</v>
      </c>
      <c r="G153" s="16" t="s">
        <v>657</v>
      </c>
      <c r="L153" s="18">
        <v>40710</v>
      </c>
      <c r="M153" s="19">
        <v>167</v>
      </c>
      <c r="N153" s="16" t="s">
        <v>1036</v>
      </c>
      <c r="O153" s="16" t="s">
        <v>653</v>
      </c>
      <c r="P153" s="16" t="s">
        <v>653</v>
      </c>
      <c r="Q153" s="16" t="s">
        <v>652</v>
      </c>
      <c r="R153" s="16" t="s">
        <v>692</v>
      </c>
      <c r="T153" s="20">
        <v>16</v>
      </c>
      <c r="U153" s="20">
        <v>6</v>
      </c>
      <c r="V153" s="16">
        <v>2011</v>
      </c>
      <c r="W153" s="16" t="s">
        <v>1737</v>
      </c>
      <c r="X153" s="21">
        <v>45</v>
      </c>
      <c r="Y153" s="16" t="s">
        <v>654</v>
      </c>
      <c r="Z153" s="22">
        <v>40693</v>
      </c>
      <c r="AA153" s="16" t="str">
        <f>TEXT(DATEVALUE(TEXT(Z153,"m/d/yyyy"))-DATEVALUE("1/1/2011")+1,"000")</f>
        <v>150</v>
      </c>
      <c r="AB153" s="16">
        <v>5</v>
      </c>
      <c r="AC153" s="16">
        <v>4</v>
      </c>
      <c r="AD153" s="16">
        <v>3</v>
      </c>
      <c r="AE153" s="16" t="s">
        <v>673</v>
      </c>
      <c r="AG153" s="16" t="s">
        <v>649</v>
      </c>
      <c r="AH153" s="16" t="s">
        <v>649</v>
      </c>
      <c r="AI153" s="16" t="s">
        <v>674</v>
      </c>
      <c r="AJ153" s="16" t="s">
        <v>1670</v>
      </c>
      <c r="AK153" s="16">
        <v>110</v>
      </c>
      <c r="AL153" s="16" t="s">
        <v>657</v>
      </c>
      <c r="AM153" s="16" t="s">
        <v>654</v>
      </c>
      <c r="AN153" s="22">
        <v>40740</v>
      </c>
      <c r="AP153" s="16">
        <v>4</v>
      </c>
      <c r="AQ153" s="16">
        <v>4</v>
      </c>
      <c r="AR153" s="16">
        <v>4</v>
      </c>
      <c r="AS153" s="16" t="s">
        <v>673</v>
      </c>
      <c r="AU153" s="16" t="s">
        <v>657</v>
      </c>
      <c r="BT153" s="16">
        <v>7</v>
      </c>
      <c r="BU153" s="18">
        <v>40710</v>
      </c>
      <c r="BV153" s="16">
        <v>121</v>
      </c>
      <c r="BW153" s="16">
        <v>121.5</v>
      </c>
      <c r="BX153" s="16">
        <v>121.5</v>
      </c>
      <c r="BY153" s="16">
        <f t="shared" si="26"/>
        <v>121.33333333333333</v>
      </c>
      <c r="BZ153" s="16">
        <v>82</v>
      </c>
      <c r="CA153" s="16">
        <v>82</v>
      </c>
      <c r="CB153" s="16">
        <v>82</v>
      </c>
      <c r="CC153" s="16">
        <f t="shared" si="25"/>
        <v>82</v>
      </c>
      <c r="CD153" s="16" t="s">
        <v>649</v>
      </c>
      <c r="CE153" s="16">
        <v>82</v>
      </c>
      <c r="CF153" s="16">
        <v>82</v>
      </c>
      <c r="CG153" s="16">
        <v>82</v>
      </c>
      <c r="CH153" s="16">
        <f t="shared" si="27"/>
        <v>82</v>
      </c>
      <c r="CI153" s="16" t="s">
        <v>649</v>
      </c>
      <c r="CJ153" s="16">
        <v>19</v>
      </c>
      <c r="CK153" s="16" t="s">
        <v>649</v>
      </c>
      <c r="CL153" s="16" t="s">
        <v>657</v>
      </c>
      <c r="CM153" s="18"/>
      <c r="CO153" s="18">
        <v>40749</v>
      </c>
      <c r="CP153" s="16">
        <v>120</v>
      </c>
      <c r="CQ153" s="21">
        <v>120</v>
      </c>
      <c r="CR153" s="21">
        <v>120</v>
      </c>
      <c r="CS153" s="21">
        <v>120</v>
      </c>
      <c r="CX153" s="16" t="s">
        <v>657</v>
      </c>
      <c r="CY153" s="16">
        <v>81</v>
      </c>
      <c r="CZ153" s="16">
        <v>81</v>
      </c>
      <c r="DA153" s="16">
        <v>81.5</v>
      </c>
      <c r="DB153" s="16">
        <f>(81+81+81.5)/3</f>
        <v>81.166666666666671</v>
      </c>
      <c r="DC153" s="16" t="s">
        <v>649</v>
      </c>
      <c r="DD153" s="16">
        <v>21.25</v>
      </c>
      <c r="EI153" s="26"/>
      <c r="FF153" s="42" t="s">
        <v>1726</v>
      </c>
      <c r="FG153" s="43">
        <v>61611</v>
      </c>
      <c r="FH153" s="44">
        <v>29040.671666666702</v>
      </c>
      <c r="FI153" s="45">
        <v>14.542149056918699</v>
      </c>
      <c r="FJ153" s="45">
        <v>694.15</v>
      </c>
      <c r="FK153" s="45">
        <v>0.53838788434308504</v>
      </c>
      <c r="FL153" s="44">
        <v>89443.584000000003</v>
      </c>
      <c r="FM153" s="45">
        <v>44.788975463194802</v>
      </c>
      <c r="FN153" s="45">
        <v>622.42999999999995</v>
      </c>
      <c r="FO153" s="45">
        <v>0.357633368076196</v>
      </c>
      <c r="FP153" s="44">
        <v>41166.960666666702</v>
      </c>
      <c r="FQ153" s="45">
        <v>20.614401936237702</v>
      </c>
      <c r="FR153" s="45">
        <v>645.79</v>
      </c>
      <c r="FS153" s="45">
        <v>0.410574140259368</v>
      </c>
      <c r="FT153" s="44">
        <v>59493.737000000001</v>
      </c>
      <c r="FU153" s="45">
        <v>29.7915558337506</v>
      </c>
      <c r="FV153" s="45">
        <v>579.77666666666698</v>
      </c>
      <c r="FW153" s="46">
        <v>0.43442873244111702</v>
      </c>
    </row>
    <row r="154" spans="1:179" s="16" customFormat="1" ht="15">
      <c r="A154" s="16" t="s">
        <v>1712</v>
      </c>
      <c r="B154" s="16" t="s">
        <v>201</v>
      </c>
      <c r="C154" s="16" t="s">
        <v>649</v>
      </c>
      <c r="D154" s="16" t="s">
        <v>660</v>
      </c>
      <c r="E154" s="16" t="s">
        <v>676</v>
      </c>
      <c r="F154" s="16" t="s">
        <v>662</v>
      </c>
      <c r="G154" s="16" t="s">
        <v>657</v>
      </c>
      <c r="L154" s="18">
        <v>40688</v>
      </c>
      <c r="M154" s="19">
        <v>145</v>
      </c>
      <c r="N154" s="16" t="s">
        <v>202</v>
      </c>
      <c r="O154" s="16" t="s">
        <v>653</v>
      </c>
      <c r="P154" s="16" t="s">
        <v>653</v>
      </c>
      <c r="Q154" s="16" t="s">
        <v>652</v>
      </c>
      <c r="R154" s="16" t="s">
        <v>652</v>
      </c>
      <c r="T154" s="20">
        <v>25</v>
      </c>
      <c r="U154" s="20">
        <v>5</v>
      </c>
      <c r="V154" s="16">
        <v>2011</v>
      </c>
      <c r="W154" s="16" t="s">
        <v>204</v>
      </c>
      <c r="X154" s="21" t="s">
        <v>203</v>
      </c>
      <c r="Y154" s="16" t="s">
        <v>654</v>
      </c>
      <c r="Z154" s="22">
        <v>40694</v>
      </c>
      <c r="AA154" s="16" t="str">
        <f>TEXT(DATEVALUE(TEXT(Z154,"m/d/yyyy"))-DATEVALUE("1/1/2011")+1,"000")</f>
        <v>151</v>
      </c>
      <c r="AB154" s="16">
        <v>5</v>
      </c>
      <c r="AC154" s="16">
        <v>4</v>
      </c>
      <c r="AD154" s="16">
        <v>4</v>
      </c>
      <c r="AE154" s="16" t="s">
        <v>673</v>
      </c>
      <c r="AG154" s="16" t="s">
        <v>649</v>
      </c>
      <c r="AH154" s="16" t="s">
        <v>649</v>
      </c>
      <c r="AI154" s="16" t="s">
        <v>674</v>
      </c>
      <c r="AJ154" s="16" t="s">
        <v>204</v>
      </c>
      <c r="AK154" s="16" t="s">
        <v>205</v>
      </c>
      <c r="AL154" s="16" t="s">
        <v>649</v>
      </c>
      <c r="AM154" s="16" t="s">
        <v>654</v>
      </c>
      <c r="AN154" s="22">
        <v>40744</v>
      </c>
      <c r="AP154" s="16">
        <v>5</v>
      </c>
      <c r="AQ154" s="16">
        <v>5</v>
      </c>
      <c r="AR154" s="16">
        <v>5</v>
      </c>
      <c r="AS154" s="16" t="s">
        <v>673</v>
      </c>
      <c r="AU154" s="16" t="s">
        <v>657</v>
      </c>
      <c r="BT154" s="16">
        <v>9</v>
      </c>
      <c r="BU154" s="18">
        <v>40688</v>
      </c>
      <c r="BV154" s="16">
        <v>117</v>
      </c>
      <c r="BW154" s="16">
        <v>117</v>
      </c>
      <c r="BX154" s="16">
        <v>117</v>
      </c>
      <c r="BY154" s="16">
        <f t="shared" si="26"/>
        <v>117</v>
      </c>
      <c r="BZ154" s="16">
        <v>89</v>
      </c>
      <c r="CA154" s="16">
        <v>89.5</v>
      </c>
      <c r="CB154" s="16">
        <v>89.5</v>
      </c>
      <c r="CC154" s="16">
        <f t="shared" si="25"/>
        <v>89.333333333333329</v>
      </c>
      <c r="CD154" s="16" t="s">
        <v>649</v>
      </c>
      <c r="CE154" s="16">
        <v>88</v>
      </c>
      <c r="CF154" s="16">
        <v>88</v>
      </c>
      <c r="CG154" s="16">
        <v>88</v>
      </c>
      <c r="CH154" s="16">
        <f t="shared" si="27"/>
        <v>88</v>
      </c>
      <c r="CI154" s="16" t="s">
        <v>649</v>
      </c>
      <c r="CJ154" s="16">
        <v>17</v>
      </c>
      <c r="CK154" s="16" t="s">
        <v>649</v>
      </c>
      <c r="CL154" s="16" t="s">
        <v>657</v>
      </c>
      <c r="CM154" s="18"/>
      <c r="CO154" s="18"/>
      <c r="CQ154" s="21"/>
      <c r="CS154" s="21"/>
      <c r="FF154" s="42" t="s">
        <v>201</v>
      </c>
      <c r="FG154" s="43">
        <v>52511</v>
      </c>
      <c r="FH154" s="44">
        <v>50803.065999999999</v>
      </c>
      <c r="FI154" s="45">
        <v>25.439692538808199</v>
      </c>
      <c r="FJ154" s="45">
        <v>660.79666666666697</v>
      </c>
      <c r="FK154" s="45">
        <v>0.435154869340593</v>
      </c>
      <c r="FL154" s="44">
        <v>51521.8163333333</v>
      </c>
      <c r="FM154" s="45">
        <v>25.799607578033701</v>
      </c>
      <c r="FN154" s="45">
        <v>640.43333333333305</v>
      </c>
      <c r="FO154" s="45">
        <v>0.49176793219589299</v>
      </c>
      <c r="FP154" s="44">
        <v>62773.084666666698</v>
      </c>
      <c r="FQ154" s="45">
        <v>31.4336928726423</v>
      </c>
      <c r="FR154" s="45">
        <v>598.42999999999995</v>
      </c>
      <c r="FS154" s="45">
        <v>0.43103712356538698</v>
      </c>
      <c r="FT154" s="44">
        <v>35968.531666666699</v>
      </c>
      <c r="FU154" s="45">
        <v>18.011282757469498</v>
      </c>
      <c r="FV154" s="45">
        <v>608.76333333333298</v>
      </c>
      <c r="FW154" s="46">
        <v>0.53288434128830198</v>
      </c>
    </row>
    <row r="155" spans="1:179" s="16" customFormat="1" ht="15">
      <c r="A155" s="16" t="s">
        <v>1116</v>
      </c>
      <c r="B155" s="32" t="s">
        <v>206</v>
      </c>
      <c r="C155" s="16" t="s">
        <v>649</v>
      </c>
      <c r="D155" s="16" t="s">
        <v>650</v>
      </c>
      <c r="E155" s="16" t="s">
        <v>207</v>
      </c>
      <c r="F155" s="16" t="s">
        <v>662</v>
      </c>
      <c r="G155" s="16" t="s">
        <v>691</v>
      </c>
      <c r="H155" s="22">
        <v>40702</v>
      </c>
      <c r="J155" s="16">
        <v>1000</v>
      </c>
      <c r="L155" s="18">
        <v>40688</v>
      </c>
      <c r="M155" s="19">
        <v>145</v>
      </c>
      <c r="N155" s="16" t="s">
        <v>664</v>
      </c>
      <c r="O155" s="16" t="s">
        <v>653</v>
      </c>
      <c r="P155" s="16" t="s">
        <v>653</v>
      </c>
      <c r="Q155" s="16" t="s">
        <v>208</v>
      </c>
      <c r="R155" s="16" t="s">
        <v>665</v>
      </c>
      <c r="T155" s="20">
        <v>25</v>
      </c>
      <c r="U155" s="20">
        <v>5</v>
      </c>
      <c r="V155" s="16">
        <v>2011</v>
      </c>
      <c r="W155" s="16" t="s">
        <v>376</v>
      </c>
      <c r="X155" s="21" t="s">
        <v>209</v>
      </c>
      <c r="Y155" s="16" t="s">
        <v>375</v>
      </c>
      <c r="Z155" s="22">
        <v>40695</v>
      </c>
      <c r="AA155" s="16" t="str">
        <f>TEXT(DATEVALUE(TEXT(Z155,"m/d/yyyy"))-DATEVALUE("1/1/2011")+1,"000")</f>
        <v>152</v>
      </c>
      <c r="AB155" s="16">
        <v>4</v>
      </c>
      <c r="AC155" s="16">
        <v>4</v>
      </c>
      <c r="AD155" s="16">
        <v>4</v>
      </c>
      <c r="AE155" s="16" t="s">
        <v>673</v>
      </c>
      <c r="AG155" s="16" t="s">
        <v>649</v>
      </c>
      <c r="AH155" s="16" t="s">
        <v>649</v>
      </c>
      <c r="AI155" s="16" t="s">
        <v>674</v>
      </c>
      <c r="AJ155" s="16" t="s">
        <v>856</v>
      </c>
      <c r="AK155" s="16" t="s">
        <v>377</v>
      </c>
      <c r="AL155" s="16" t="s">
        <v>649</v>
      </c>
      <c r="AM155" s="16" t="s">
        <v>375</v>
      </c>
      <c r="AN155" s="22">
        <v>40744</v>
      </c>
      <c r="AP155" s="16">
        <v>3</v>
      </c>
      <c r="AQ155" s="16">
        <v>2</v>
      </c>
      <c r="AR155" s="16">
        <v>2</v>
      </c>
      <c r="AS155" s="16" t="s">
        <v>673</v>
      </c>
      <c r="AU155" s="16" t="s">
        <v>657</v>
      </c>
      <c r="BT155" s="16">
        <v>6</v>
      </c>
      <c r="BU155" s="18">
        <v>40688</v>
      </c>
      <c r="BV155" s="16">
        <v>115</v>
      </c>
      <c r="BW155" s="16">
        <v>115</v>
      </c>
      <c r="BX155" s="16">
        <v>115</v>
      </c>
      <c r="BY155" s="16">
        <f t="shared" si="26"/>
        <v>115</v>
      </c>
      <c r="BZ155" s="16">
        <v>85</v>
      </c>
      <c r="CA155" s="16">
        <v>85</v>
      </c>
      <c r="CB155" s="16">
        <v>85</v>
      </c>
      <c r="CC155" s="16">
        <f t="shared" si="25"/>
        <v>85</v>
      </c>
      <c r="CD155" s="16" t="s">
        <v>649</v>
      </c>
      <c r="CE155" s="16">
        <v>87.5</v>
      </c>
      <c r="CF155" s="16">
        <v>88</v>
      </c>
      <c r="CG155" s="16">
        <v>87.5</v>
      </c>
      <c r="CH155" s="16">
        <f t="shared" si="27"/>
        <v>87.666666666666671</v>
      </c>
      <c r="CI155" s="16" t="s">
        <v>649</v>
      </c>
      <c r="CJ155" s="16">
        <v>18.25</v>
      </c>
      <c r="CK155" s="16" t="s">
        <v>649</v>
      </c>
      <c r="CL155" s="16" t="s">
        <v>657</v>
      </c>
      <c r="CM155" s="18"/>
      <c r="CO155" s="18">
        <v>40702</v>
      </c>
      <c r="CQ155" s="21"/>
      <c r="CS155" s="21"/>
      <c r="DD155" s="16">
        <v>19.75</v>
      </c>
      <c r="DF155" s="22">
        <v>40735</v>
      </c>
      <c r="DG155" s="16">
        <v>115</v>
      </c>
      <c r="DH155" s="16">
        <v>115</v>
      </c>
      <c r="DI155" s="16">
        <v>115</v>
      </c>
      <c r="DJ155" s="16">
        <v>115</v>
      </c>
      <c r="DK155" s="16">
        <v>85</v>
      </c>
      <c r="DL155" s="16">
        <v>85</v>
      </c>
      <c r="DM155" s="16">
        <v>85</v>
      </c>
      <c r="DN155" s="16">
        <v>85</v>
      </c>
      <c r="DO155" s="16" t="s">
        <v>649</v>
      </c>
      <c r="DP155" s="16">
        <v>87.5</v>
      </c>
      <c r="DQ155" s="16">
        <v>87.5</v>
      </c>
      <c r="DR155" s="16">
        <v>88</v>
      </c>
      <c r="DS155" s="16">
        <f>(87.5+87.5+88)/3</f>
        <v>87.666666666666671</v>
      </c>
      <c r="DT155" s="16" t="s">
        <v>649</v>
      </c>
      <c r="DU155" s="16">
        <v>16.25</v>
      </c>
      <c r="EB155" s="22">
        <v>40702</v>
      </c>
      <c r="EG155" s="24">
        <v>0.1894675925925926</v>
      </c>
      <c r="EI155" s="24">
        <v>0.19965277777777779</v>
      </c>
      <c r="EJ155" s="26">
        <v>0.20315972222222223</v>
      </c>
      <c r="EK155" s="24">
        <v>0.23504629629629628</v>
      </c>
      <c r="FF155" s="42" t="s">
        <v>206</v>
      </c>
      <c r="FG155" s="43">
        <v>52511</v>
      </c>
      <c r="FH155" s="44">
        <v>50347.915999999997</v>
      </c>
      <c r="FI155" s="45">
        <v>25.211775663495199</v>
      </c>
      <c r="FJ155" s="45">
        <v>668.43666666666695</v>
      </c>
      <c r="FK155" s="45">
        <v>0.438740199531232</v>
      </c>
      <c r="FL155" s="44">
        <v>59674.786</v>
      </c>
      <c r="FM155" s="45">
        <v>29.882216324486699</v>
      </c>
      <c r="FN155" s="45">
        <v>636.78666666666697</v>
      </c>
      <c r="FO155" s="45">
        <v>0.45843356622329101</v>
      </c>
      <c r="FP155" s="44">
        <v>48513.68</v>
      </c>
      <c r="FQ155" s="45">
        <v>24.293279919879801</v>
      </c>
      <c r="FR155" s="45">
        <v>612.08333333333303</v>
      </c>
      <c r="FS155" s="45">
        <v>0.47864955704207501</v>
      </c>
      <c r="FT155" s="44">
        <v>53014.294666666698</v>
      </c>
      <c r="FU155" s="45">
        <v>26.5469677850108</v>
      </c>
      <c r="FV155" s="45">
        <v>617.80666666666696</v>
      </c>
      <c r="FW155" s="46">
        <v>0.47481053509285798</v>
      </c>
    </row>
    <row r="156" spans="1:179" s="16" customFormat="1" ht="15">
      <c r="A156" s="16" t="s">
        <v>144</v>
      </c>
      <c r="B156" s="32" t="s">
        <v>204</v>
      </c>
      <c r="C156" s="16" t="s">
        <v>649</v>
      </c>
      <c r="D156" s="16" t="s">
        <v>650</v>
      </c>
      <c r="E156" s="16" t="s">
        <v>677</v>
      </c>
      <c r="F156" s="16" t="s">
        <v>662</v>
      </c>
      <c r="G156" s="16" t="s">
        <v>657</v>
      </c>
      <c r="K156" s="16" t="s">
        <v>378</v>
      </c>
      <c r="L156" s="18">
        <v>40688</v>
      </c>
      <c r="M156" s="19">
        <v>145</v>
      </c>
      <c r="N156" s="16" t="s">
        <v>699</v>
      </c>
      <c r="O156" s="16" t="s">
        <v>653</v>
      </c>
      <c r="P156" s="16" t="s">
        <v>664</v>
      </c>
      <c r="Q156" s="16" t="s">
        <v>699</v>
      </c>
      <c r="R156" s="16" t="s">
        <v>699</v>
      </c>
      <c r="T156" s="20">
        <v>25</v>
      </c>
      <c r="U156" s="20">
        <v>5</v>
      </c>
      <c r="V156" s="16">
        <v>2011</v>
      </c>
      <c r="W156" s="16" t="s">
        <v>201</v>
      </c>
      <c r="X156" s="21" t="s">
        <v>1713</v>
      </c>
      <c r="Y156" s="16" t="s">
        <v>654</v>
      </c>
      <c r="Z156" s="22">
        <v>40694</v>
      </c>
      <c r="AA156" s="16" t="str">
        <f>TEXT(DATEVALUE(TEXT(Z156,"m/d/yyyy"))-DATEVALUE("1/1/2011")+1,"000")</f>
        <v>151</v>
      </c>
      <c r="AB156" s="16">
        <v>5</v>
      </c>
      <c r="AC156" s="16">
        <v>4</v>
      </c>
      <c r="AD156" s="16">
        <v>4</v>
      </c>
      <c r="AE156" s="16" t="s">
        <v>673</v>
      </c>
      <c r="AG156" s="16" t="s">
        <v>649</v>
      </c>
      <c r="AH156" s="16" t="s">
        <v>649</v>
      </c>
      <c r="AI156" s="16" t="s">
        <v>674</v>
      </c>
      <c r="AJ156" s="16" t="s">
        <v>201</v>
      </c>
      <c r="AK156" s="16" t="s">
        <v>205</v>
      </c>
      <c r="AL156" s="16" t="s">
        <v>649</v>
      </c>
      <c r="AM156" s="16" t="s">
        <v>654</v>
      </c>
      <c r="AN156" s="22">
        <v>40744</v>
      </c>
      <c r="AP156" s="16">
        <v>5</v>
      </c>
      <c r="AQ156" s="16">
        <v>5</v>
      </c>
      <c r="AR156" s="16">
        <v>5</v>
      </c>
      <c r="AS156" s="16" t="s">
        <v>673</v>
      </c>
      <c r="AU156" s="16" t="s">
        <v>657</v>
      </c>
      <c r="BT156" s="16">
        <v>9</v>
      </c>
      <c r="BU156" s="18">
        <v>40688</v>
      </c>
      <c r="BV156" s="16">
        <v>120</v>
      </c>
      <c r="BW156" s="16">
        <v>120</v>
      </c>
      <c r="BX156" s="16">
        <v>120</v>
      </c>
      <c r="BY156" s="16">
        <f t="shared" si="26"/>
        <v>120</v>
      </c>
      <c r="CD156" s="16" t="s">
        <v>657</v>
      </c>
      <c r="CE156" s="16">
        <v>82</v>
      </c>
      <c r="CF156" s="16">
        <v>81.5</v>
      </c>
      <c r="CG156" s="16">
        <v>81.5</v>
      </c>
      <c r="CH156" s="16">
        <f t="shared" si="27"/>
        <v>81.666666666666671</v>
      </c>
      <c r="CI156" s="16" t="s">
        <v>649</v>
      </c>
      <c r="CJ156" s="16">
        <v>17.75</v>
      </c>
      <c r="CK156" s="16" t="s">
        <v>649</v>
      </c>
      <c r="CL156" s="16" t="s">
        <v>657</v>
      </c>
      <c r="CM156" s="18"/>
      <c r="CO156" s="18">
        <v>40702</v>
      </c>
      <c r="CQ156" s="21"/>
      <c r="CS156" s="21"/>
      <c r="DD156" s="16">
        <v>20</v>
      </c>
      <c r="FF156" s="42" t="s">
        <v>204</v>
      </c>
      <c r="FG156" s="43">
        <v>52511</v>
      </c>
      <c r="FH156" s="44">
        <v>48117.803666666703</v>
      </c>
      <c r="FI156" s="45">
        <v>24.095044399933201</v>
      </c>
      <c r="FJ156" s="45">
        <v>629.75</v>
      </c>
      <c r="FK156" s="45">
        <v>0.474157823223398</v>
      </c>
      <c r="FL156" s="44">
        <v>62044.008333333302</v>
      </c>
      <c r="FM156" s="45">
        <v>31.0686070772826</v>
      </c>
      <c r="FN156" s="45">
        <v>611.78666666666697</v>
      </c>
      <c r="FO156" s="45">
        <v>0.439532812621305</v>
      </c>
      <c r="FP156" s="44">
        <v>67193.615000000005</v>
      </c>
      <c r="FQ156" s="45">
        <v>33.647278417626403</v>
      </c>
      <c r="FR156" s="45">
        <v>619.05333333333294</v>
      </c>
      <c r="FS156" s="45">
        <v>0.382186266063409</v>
      </c>
      <c r="FT156" s="44">
        <v>73804.042333333302</v>
      </c>
      <c r="FU156" s="45">
        <v>36.957457352695698</v>
      </c>
      <c r="FV156" s="45">
        <v>630.41999999999996</v>
      </c>
      <c r="FW156" s="46">
        <v>0.40972935432278901</v>
      </c>
    </row>
    <row r="157" spans="1:179" s="16" customFormat="1" ht="15">
      <c r="A157" s="16" t="s">
        <v>144</v>
      </c>
      <c r="B157" s="32" t="s">
        <v>1423</v>
      </c>
      <c r="C157" s="16" t="s">
        <v>649</v>
      </c>
      <c r="D157" s="16" t="s">
        <v>650</v>
      </c>
      <c r="E157" s="16" t="s">
        <v>894</v>
      </c>
      <c r="F157" s="16" t="s">
        <v>1631</v>
      </c>
      <c r="G157" s="16" t="s">
        <v>657</v>
      </c>
      <c r="L157" s="18">
        <v>40684</v>
      </c>
      <c r="M157" s="19">
        <v>141</v>
      </c>
      <c r="N157" s="16" t="s">
        <v>1036</v>
      </c>
      <c r="O157" s="16" t="s">
        <v>653</v>
      </c>
      <c r="P157" s="16" t="s">
        <v>1424</v>
      </c>
      <c r="Q157" s="16" t="s">
        <v>692</v>
      </c>
      <c r="R157" s="16" t="s">
        <v>652</v>
      </c>
      <c r="T157" s="20">
        <v>21</v>
      </c>
      <c r="U157" s="20">
        <v>5</v>
      </c>
      <c r="V157" s="16">
        <v>2011</v>
      </c>
      <c r="W157" s="16" t="s">
        <v>1423</v>
      </c>
      <c r="X157" s="21">
        <v>20</v>
      </c>
      <c r="Y157" s="16" t="s">
        <v>654</v>
      </c>
      <c r="Z157" s="22">
        <v>40692</v>
      </c>
      <c r="AA157" s="16" t="str">
        <f>TEXT(DATEVALUE(TEXT(Z157,"m/d/yyyy"))-DATEVALUE("1/1/2011")+1,"000")</f>
        <v>149</v>
      </c>
      <c r="AB157" s="16">
        <v>4</v>
      </c>
      <c r="AC157" s="16">
        <v>3</v>
      </c>
      <c r="AD157" s="16">
        <v>2</v>
      </c>
      <c r="AE157" s="16" t="s">
        <v>673</v>
      </c>
      <c r="AG157" s="16" t="s">
        <v>649</v>
      </c>
      <c r="AH157" s="16" t="s">
        <v>649</v>
      </c>
      <c r="AI157" s="16" t="s">
        <v>674</v>
      </c>
      <c r="AJ157" s="16" t="s">
        <v>1423</v>
      </c>
      <c r="AK157" s="16">
        <v>91</v>
      </c>
      <c r="AL157" s="16" t="s">
        <v>657</v>
      </c>
      <c r="AM157" s="16" t="s">
        <v>654</v>
      </c>
      <c r="AN157" s="22">
        <v>40739</v>
      </c>
      <c r="AP157" s="16">
        <v>4</v>
      </c>
      <c r="AQ157" s="16">
        <v>4</v>
      </c>
      <c r="AR157" s="16">
        <v>4</v>
      </c>
      <c r="AS157" s="16" t="s">
        <v>673</v>
      </c>
      <c r="AU157" s="16" t="s">
        <v>657</v>
      </c>
      <c r="BT157" s="16">
        <v>6</v>
      </c>
      <c r="BU157" s="18">
        <v>40684</v>
      </c>
      <c r="BV157" s="16">
        <v>110</v>
      </c>
      <c r="BW157" s="16">
        <v>110.5</v>
      </c>
      <c r="BX157" s="16">
        <v>110</v>
      </c>
      <c r="BY157" s="16">
        <f t="shared" si="26"/>
        <v>110.16666666666667</v>
      </c>
      <c r="BZ157" s="16">
        <v>70</v>
      </c>
      <c r="CA157" s="16">
        <v>70</v>
      </c>
      <c r="CB157" s="16">
        <v>70</v>
      </c>
      <c r="CC157" s="16">
        <f t="shared" ref="CC157:CC166" si="28">(BZ157+CA157+CB157)/3</f>
        <v>70</v>
      </c>
      <c r="CD157" s="16" t="s">
        <v>649</v>
      </c>
      <c r="CE157" s="16">
        <v>71</v>
      </c>
      <c r="CF157" s="16">
        <v>71</v>
      </c>
      <c r="CG157" s="16">
        <v>71</v>
      </c>
      <c r="CH157" s="16">
        <f t="shared" si="27"/>
        <v>71</v>
      </c>
      <c r="CI157" s="16" t="s">
        <v>649</v>
      </c>
      <c r="CJ157" s="16">
        <f>18.5-4.75</f>
        <v>13.75</v>
      </c>
      <c r="CK157" s="16" t="s">
        <v>649</v>
      </c>
      <c r="CL157" s="16" t="s">
        <v>657</v>
      </c>
      <c r="CM157" s="18"/>
      <c r="CO157" s="18">
        <v>40698</v>
      </c>
      <c r="CQ157" s="21"/>
      <c r="CS157" s="21"/>
      <c r="DD157" s="16">
        <v>17.5</v>
      </c>
      <c r="FF157" s="42" t="s">
        <v>1423</v>
      </c>
      <c r="FG157" s="43">
        <v>52111</v>
      </c>
      <c r="FH157" s="44">
        <v>31186.099666666702</v>
      </c>
      <c r="FI157" s="45">
        <v>15.6164745451511</v>
      </c>
      <c r="FJ157" s="45">
        <v>629.73666666666702</v>
      </c>
      <c r="FK157" s="45">
        <v>0.54739284659096199</v>
      </c>
      <c r="FL157" s="44">
        <v>73503.377333333294</v>
      </c>
      <c r="FM157" s="45">
        <v>36.806899015189501</v>
      </c>
      <c r="FN157" s="45">
        <v>626.80666666666696</v>
      </c>
      <c r="FO157" s="45">
        <v>0.42021558831060102</v>
      </c>
      <c r="FP157" s="44">
        <v>71280.328999999998</v>
      </c>
      <c r="FQ157" s="45">
        <v>35.693705057586399</v>
      </c>
      <c r="FR157" s="45">
        <v>594.43666666666695</v>
      </c>
      <c r="FS157" s="45">
        <v>0.40747424861283998</v>
      </c>
      <c r="FT157" s="44">
        <v>52820.375</v>
      </c>
      <c r="FU157" s="45">
        <v>26.449862293440201</v>
      </c>
      <c r="FV157" s="45">
        <v>616.75</v>
      </c>
      <c r="FW157" s="46">
        <v>0.48708816323752602</v>
      </c>
    </row>
    <row r="158" spans="1:179" s="16" customFormat="1" ht="15">
      <c r="A158" s="16" t="s">
        <v>144</v>
      </c>
      <c r="B158" s="32" t="s">
        <v>1150</v>
      </c>
      <c r="C158" s="16" t="s">
        <v>649</v>
      </c>
      <c r="D158" s="16" t="s">
        <v>660</v>
      </c>
      <c r="E158" s="16" t="s">
        <v>1028</v>
      </c>
      <c r="F158" s="16" t="s">
        <v>998</v>
      </c>
      <c r="G158" s="16" t="s">
        <v>657</v>
      </c>
      <c r="L158" s="33">
        <v>40680</v>
      </c>
      <c r="M158" s="19">
        <v>137</v>
      </c>
      <c r="N158" s="16" t="s">
        <v>678</v>
      </c>
      <c r="O158" s="16" t="s">
        <v>653</v>
      </c>
      <c r="P158" s="16" t="s">
        <v>653</v>
      </c>
      <c r="Q158" s="16" t="s">
        <v>652</v>
      </c>
      <c r="R158" s="16" t="s">
        <v>652</v>
      </c>
      <c r="T158" s="20">
        <v>17</v>
      </c>
      <c r="U158" s="20">
        <v>5</v>
      </c>
      <c r="V158" s="16">
        <v>2011</v>
      </c>
      <c r="X158" s="21"/>
      <c r="BU158" s="18">
        <v>40680</v>
      </c>
      <c r="BV158" s="16">
        <v>124</v>
      </c>
      <c r="BW158" s="16">
        <v>124</v>
      </c>
      <c r="BX158" s="16">
        <v>124</v>
      </c>
      <c r="BY158" s="16">
        <f t="shared" si="26"/>
        <v>124</v>
      </c>
      <c r="BZ158" s="16">
        <v>94</v>
      </c>
      <c r="CA158" s="16">
        <v>94</v>
      </c>
      <c r="CB158" s="16">
        <v>94</v>
      </c>
      <c r="CC158" s="16">
        <f t="shared" si="28"/>
        <v>94</v>
      </c>
      <c r="CD158" s="16" t="s">
        <v>649</v>
      </c>
      <c r="CE158" s="16">
        <v>97</v>
      </c>
      <c r="CF158" s="16">
        <v>97</v>
      </c>
      <c r="CG158" s="16">
        <v>97</v>
      </c>
      <c r="CH158" s="16">
        <f t="shared" si="27"/>
        <v>97</v>
      </c>
      <c r="CI158" s="16" t="s">
        <v>649</v>
      </c>
      <c r="CJ158" s="16">
        <f>21.5-4.5</f>
        <v>17</v>
      </c>
      <c r="CK158" s="16" t="s">
        <v>649</v>
      </c>
      <c r="CL158" s="16" t="s">
        <v>657</v>
      </c>
      <c r="CM158" s="18"/>
      <c r="CO158" s="18"/>
      <c r="CQ158" s="21"/>
      <c r="CS158" s="21"/>
      <c r="EG158" s="24"/>
      <c r="EI158" s="24"/>
      <c r="EJ158" s="24"/>
      <c r="EK158" s="24"/>
      <c r="FF158" s="42" t="s">
        <v>1150</v>
      </c>
      <c r="FG158" s="43">
        <v>51711</v>
      </c>
      <c r="FH158" s="44">
        <v>30699.7273333333</v>
      </c>
      <c r="FI158" s="45">
        <v>15.3729230512435</v>
      </c>
      <c r="FJ158" s="45">
        <v>688.42666666666696</v>
      </c>
      <c r="FK158" s="45">
        <v>0.52114866349460498</v>
      </c>
      <c r="FL158" s="44">
        <v>46728.998</v>
      </c>
      <c r="FM158" s="45">
        <v>23.399598397596399</v>
      </c>
      <c r="FN158" s="45">
        <v>632.78666666666697</v>
      </c>
      <c r="FO158" s="45">
        <v>0.50827890925861696</v>
      </c>
      <c r="FP158" s="44">
        <v>48811.827333333298</v>
      </c>
      <c r="FQ158" s="45">
        <v>24.442577532966101</v>
      </c>
      <c r="FR158" s="45">
        <v>617.07000000000005</v>
      </c>
      <c r="FS158" s="45">
        <v>0.45344990623544801</v>
      </c>
      <c r="FT158" s="44">
        <v>40263.508000000002</v>
      </c>
      <c r="FU158" s="45">
        <v>20.161996995493201</v>
      </c>
      <c r="FV158" s="45">
        <v>675.1</v>
      </c>
      <c r="FW158" s="46">
        <v>0.499807404213093</v>
      </c>
    </row>
    <row r="159" spans="1:179" s="16" customFormat="1" ht="15">
      <c r="A159" s="16" t="s">
        <v>1116</v>
      </c>
      <c r="B159" s="32" t="s">
        <v>1151</v>
      </c>
      <c r="C159" s="16" t="s">
        <v>649</v>
      </c>
      <c r="D159" s="16" t="s">
        <v>650</v>
      </c>
      <c r="E159" s="16" t="s">
        <v>676</v>
      </c>
      <c r="F159" s="16" t="s">
        <v>998</v>
      </c>
      <c r="G159" s="16" t="s">
        <v>691</v>
      </c>
      <c r="H159" s="22">
        <v>40695</v>
      </c>
      <c r="J159" s="16">
        <v>500</v>
      </c>
      <c r="K159" s="16" t="s">
        <v>1154</v>
      </c>
      <c r="L159" s="33">
        <v>40695</v>
      </c>
      <c r="M159" s="19">
        <v>152</v>
      </c>
      <c r="N159" s="16" t="s">
        <v>698</v>
      </c>
      <c r="O159" s="16" t="s">
        <v>653</v>
      </c>
      <c r="P159" s="16" t="s">
        <v>653</v>
      </c>
      <c r="Q159" s="16" t="s">
        <v>670</v>
      </c>
      <c r="R159" s="16" t="s">
        <v>852</v>
      </c>
      <c r="T159" s="20">
        <v>1</v>
      </c>
      <c r="U159" s="20">
        <v>6</v>
      </c>
      <c r="V159" s="16">
        <v>2011</v>
      </c>
      <c r="W159" s="16" t="s">
        <v>1152</v>
      </c>
      <c r="X159" s="21">
        <v>27</v>
      </c>
      <c r="Y159" s="16" t="s">
        <v>654</v>
      </c>
      <c r="Z159" s="22">
        <v>40696</v>
      </c>
      <c r="AA159" s="16" t="str">
        <f t="shared" ref="AA159:AA164" si="29">TEXT(DATEVALUE(TEXT(Z159,"m/d/yyyy"))-DATEVALUE("1/1/2011")+1,"000")</f>
        <v>153</v>
      </c>
      <c r="AB159" s="16">
        <v>3</v>
      </c>
      <c r="AC159" s="16">
        <v>0</v>
      </c>
      <c r="AD159" s="16">
        <v>0</v>
      </c>
      <c r="AE159" s="16" t="s">
        <v>905</v>
      </c>
      <c r="AF159" s="16" t="s">
        <v>1153</v>
      </c>
      <c r="AG159" s="16" t="s">
        <v>657</v>
      </c>
      <c r="AH159" s="16" t="s">
        <v>657</v>
      </c>
      <c r="BT159" s="16">
        <v>0</v>
      </c>
      <c r="BU159" s="18">
        <v>40695</v>
      </c>
      <c r="BV159" s="16">
        <v>113</v>
      </c>
      <c r="BW159" s="16">
        <v>112.5</v>
      </c>
      <c r="BX159" s="16">
        <v>113</v>
      </c>
      <c r="BY159" s="16">
        <f t="shared" si="26"/>
        <v>112.83333333333333</v>
      </c>
      <c r="BZ159" s="16">
        <v>88.5</v>
      </c>
      <c r="CA159" s="16">
        <v>89</v>
      </c>
      <c r="CB159" s="16">
        <v>88.5</v>
      </c>
      <c r="CC159" s="16">
        <f t="shared" si="28"/>
        <v>88.666666666666671</v>
      </c>
      <c r="CD159" s="16" t="s">
        <v>649</v>
      </c>
      <c r="CE159" s="16">
        <v>90</v>
      </c>
      <c r="CF159" s="16">
        <v>89.5</v>
      </c>
      <c r="CG159" s="16">
        <v>90</v>
      </c>
      <c r="CH159" s="16">
        <f t="shared" si="27"/>
        <v>89.833333333333329</v>
      </c>
      <c r="CI159" s="16" t="s">
        <v>649</v>
      </c>
      <c r="CJ159" s="16">
        <v>15</v>
      </c>
      <c r="CK159" s="16" t="s">
        <v>649</v>
      </c>
      <c r="CL159" s="16" t="s">
        <v>657</v>
      </c>
      <c r="CM159" s="18"/>
      <c r="CO159" s="18"/>
      <c r="CQ159" s="21"/>
      <c r="CS159" s="21"/>
      <c r="EB159" s="22">
        <v>40695</v>
      </c>
      <c r="EG159" s="24">
        <v>0.32222222222222224</v>
      </c>
      <c r="EI159" s="24">
        <v>0.33263888888888887</v>
      </c>
      <c r="EJ159" s="24">
        <v>0.34236111111111112</v>
      </c>
      <c r="EK159" s="24">
        <v>0.37361111111111112</v>
      </c>
      <c r="FF159" s="42" t="s">
        <v>1151</v>
      </c>
      <c r="FG159" s="43">
        <v>60111</v>
      </c>
      <c r="FH159" s="44">
        <v>51482.890666666703</v>
      </c>
      <c r="FI159" s="45">
        <v>25.780115506593202</v>
      </c>
      <c r="FJ159" s="45">
        <v>641.80333333333294</v>
      </c>
      <c r="FK159" s="45">
        <v>0.44319499960429598</v>
      </c>
      <c r="FL159" s="44">
        <v>69999.565333333303</v>
      </c>
      <c r="FM159" s="45">
        <v>35.052361208479397</v>
      </c>
      <c r="FN159" s="45">
        <v>626.73</v>
      </c>
      <c r="FO159" s="45">
        <v>0.44412022837734599</v>
      </c>
      <c r="FP159" s="44">
        <v>71419.932333333301</v>
      </c>
      <c r="FQ159" s="45">
        <v>35.7636115840427</v>
      </c>
      <c r="FR159" s="45">
        <v>591.07666666666705</v>
      </c>
      <c r="FS159" s="45">
        <v>0.39513350345104198</v>
      </c>
      <c r="FT159" s="44">
        <v>51167.79</v>
      </c>
      <c r="FU159" s="45">
        <v>25.622328492739101</v>
      </c>
      <c r="FV159" s="45">
        <v>635.15666666666698</v>
      </c>
      <c r="FW159" s="46">
        <v>0.49486221384955897</v>
      </c>
    </row>
    <row r="160" spans="1:179" s="16" customFormat="1" ht="15">
      <c r="A160" s="16" t="s">
        <v>144</v>
      </c>
      <c r="B160" s="32" t="s">
        <v>108</v>
      </c>
      <c r="C160" s="16" t="s">
        <v>649</v>
      </c>
      <c r="D160" s="16" t="s">
        <v>650</v>
      </c>
      <c r="E160" s="16" t="s">
        <v>997</v>
      </c>
      <c r="F160" s="16" t="s">
        <v>998</v>
      </c>
      <c r="G160" s="16" t="s">
        <v>657</v>
      </c>
      <c r="K160" s="16" t="s">
        <v>109</v>
      </c>
      <c r="L160" s="33">
        <v>40715</v>
      </c>
      <c r="M160" s="19">
        <v>171</v>
      </c>
      <c r="N160" s="16" t="s">
        <v>692</v>
      </c>
      <c r="O160" s="16" t="s">
        <v>653</v>
      </c>
      <c r="P160" s="16" t="s">
        <v>653</v>
      </c>
      <c r="Q160" s="16" t="s">
        <v>652</v>
      </c>
      <c r="R160" s="16" t="s">
        <v>665</v>
      </c>
      <c r="T160" s="23">
        <v>21</v>
      </c>
      <c r="U160" s="23">
        <v>6</v>
      </c>
      <c r="V160" s="16">
        <v>2011</v>
      </c>
      <c r="W160" s="16" t="s">
        <v>856</v>
      </c>
      <c r="X160" s="21" t="s">
        <v>110</v>
      </c>
      <c r="Y160" s="16" t="s">
        <v>654</v>
      </c>
      <c r="Z160" s="22">
        <v>40705</v>
      </c>
      <c r="AA160" s="16" t="str">
        <f t="shared" si="29"/>
        <v>162</v>
      </c>
      <c r="AB160" s="16">
        <v>5</v>
      </c>
      <c r="AC160" s="16">
        <v>5</v>
      </c>
      <c r="AD160" s="16">
        <v>5</v>
      </c>
      <c r="AE160" s="16" t="s">
        <v>673</v>
      </c>
      <c r="AG160" s="16" t="s">
        <v>649</v>
      </c>
      <c r="AH160" s="16" t="s">
        <v>649</v>
      </c>
      <c r="AI160" s="16" t="s">
        <v>674</v>
      </c>
      <c r="AJ160" s="16" t="s">
        <v>856</v>
      </c>
      <c r="AK160" s="16" t="s">
        <v>111</v>
      </c>
      <c r="AL160" s="16" t="s">
        <v>649</v>
      </c>
      <c r="AM160" s="16" t="s">
        <v>654</v>
      </c>
      <c r="AN160" s="22">
        <v>40754</v>
      </c>
      <c r="AP160" s="16">
        <v>4</v>
      </c>
      <c r="AQ160" s="16">
        <v>4</v>
      </c>
      <c r="AR160" s="16">
        <v>4</v>
      </c>
      <c r="AS160" s="16" t="s">
        <v>673</v>
      </c>
      <c r="AU160" s="16" t="s">
        <v>657</v>
      </c>
      <c r="BT160" s="16">
        <v>9</v>
      </c>
      <c r="BU160" s="18">
        <v>40715</v>
      </c>
      <c r="BV160" s="16">
        <v>116</v>
      </c>
      <c r="BW160" s="16">
        <v>116.5</v>
      </c>
      <c r="BX160" s="16">
        <v>116.5</v>
      </c>
      <c r="BY160" s="16">
        <f t="shared" si="26"/>
        <v>116.33333333333333</v>
      </c>
      <c r="BZ160" s="16">
        <v>79</v>
      </c>
      <c r="CA160" s="16">
        <v>79</v>
      </c>
      <c r="CB160" s="16">
        <v>79</v>
      </c>
      <c r="CC160" s="16">
        <f t="shared" si="28"/>
        <v>79</v>
      </c>
      <c r="CD160" s="16" t="s">
        <v>649</v>
      </c>
      <c r="CI160" s="16" t="s">
        <v>657</v>
      </c>
      <c r="CJ160" s="16">
        <v>19.5</v>
      </c>
      <c r="CK160" s="16" t="s">
        <v>649</v>
      </c>
      <c r="CL160" s="16" t="s">
        <v>657</v>
      </c>
      <c r="CM160" s="18"/>
      <c r="CO160" s="18"/>
      <c r="CQ160" s="21"/>
      <c r="CS160" s="21"/>
      <c r="FF160" s="42" t="s">
        <v>108</v>
      </c>
      <c r="FG160" s="43">
        <v>62111</v>
      </c>
      <c r="FH160" s="44">
        <v>47235.308333333298</v>
      </c>
      <c r="FI160" s="45">
        <v>23.653133867467901</v>
      </c>
      <c r="FJ160" s="45">
        <v>626.41999999999996</v>
      </c>
      <c r="FK160" s="45">
        <v>0.49676276417166898</v>
      </c>
      <c r="FL160" s="44">
        <v>36189.364666666697</v>
      </c>
      <c r="FM160" s="45">
        <v>18.121865131029899</v>
      </c>
      <c r="FN160" s="45">
        <v>631.40333333333297</v>
      </c>
      <c r="FO160" s="45">
        <v>0.50752275115400003</v>
      </c>
      <c r="FP160" s="44">
        <v>62821.074333333301</v>
      </c>
      <c r="FQ160" s="45">
        <v>31.457723752295099</v>
      </c>
      <c r="FR160" s="45">
        <v>599.72333333333302</v>
      </c>
      <c r="FS160" s="45">
        <v>0.46166439021522099</v>
      </c>
      <c r="FT160" s="44">
        <v>41132.2273333333</v>
      </c>
      <c r="FU160" s="45">
        <v>20.597009180437301</v>
      </c>
      <c r="FV160" s="45">
        <v>638.08000000000004</v>
      </c>
      <c r="FW160" s="46">
        <v>0.53521162975230796</v>
      </c>
    </row>
    <row r="161" spans="1:179" s="16" customFormat="1" ht="15">
      <c r="A161" s="16" t="s">
        <v>1116</v>
      </c>
      <c r="B161" s="34" t="s">
        <v>112</v>
      </c>
      <c r="C161" s="16" t="s">
        <v>649</v>
      </c>
      <c r="D161" s="16" t="s">
        <v>650</v>
      </c>
      <c r="E161" s="16" t="s">
        <v>114</v>
      </c>
      <c r="F161" s="16" t="s">
        <v>998</v>
      </c>
      <c r="G161" s="16" t="s">
        <v>691</v>
      </c>
      <c r="H161" s="22">
        <v>40695</v>
      </c>
      <c r="J161" s="16">
        <v>500</v>
      </c>
      <c r="K161" s="16" t="s">
        <v>113</v>
      </c>
      <c r="L161" s="18">
        <v>40695</v>
      </c>
      <c r="M161" s="19">
        <v>152</v>
      </c>
      <c r="N161" s="16" t="s">
        <v>652</v>
      </c>
      <c r="O161" s="16" t="s">
        <v>653</v>
      </c>
      <c r="P161" s="16" t="s">
        <v>653</v>
      </c>
      <c r="Q161" s="16" t="s">
        <v>664</v>
      </c>
      <c r="R161" s="16" t="s">
        <v>652</v>
      </c>
      <c r="T161" s="23">
        <v>1</v>
      </c>
      <c r="U161" s="23">
        <v>6</v>
      </c>
      <c r="V161" s="16">
        <v>2011</v>
      </c>
      <c r="W161" s="16" t="s">
        <v>856</v>
      </c>
      <c r="X161" s="21" t="s">
        <v>115</v>
      </c>
      <c r="Y161" s="16" t="s">
        <v>375</v>
      </c>
      <c r="Z161" s="22">
        <v>40698</v>
      </c>
      <c r="AA161" s="16" t="str">
        <f t="shared" si="29"/>
        <v>155</v>
      </c>
      <c r="AB161" s="16">
        <v>5</v>
      </c>
      <c r="AC161" s="16">
        <v>5</v>
      </c>
      <c r="AD161" s="16">
        <v>5</v>
      </c>
      <c r="AE161" s="16" t="s">
        <v>673</v>
      </c>
      <c r="AG161" s="16" t="s">
        <v>649</v>
      </c>
      <c r="AH161" s="16" t="s">
        <v>657</v>
      </c>
      <c r="AI161" s="16" t="s">
        <v>116</v>
      </c>
      <c r="AJ161" s="16" t="s">
        <v>856</v>
      </c>
      <c r="AK161" s="16" t="s">
        <v>117</v>
      </c>
      <c r="AL161" s="16" t="s">
        <v>649</v>
      </c>
      <c r="AM161" s="16" t="s">
        <v>375</v>
      </c>
      <c r="AN161" s="22">
        <v>40746</v>
      </c>
      <c r="AP161" s="16">
        <v>1</v>
      </c>
      <c r="AQ161" s="16">
        <v>0</v>
      </c>
      <c r="AR161" s="16">
        <v>0</v>
      </c>
      <c r="AS161" s="16" t="s">
        <v>118</v>
      </c>
      <c r="AT161" s="16" t="s">
        <v>292</v>
      </c>
      <c r="AU161" s="16" t="s">
        <v>649</v>
      </c>
      <c r="AV161" s="16" t="s">
        <v>674</v>
      </c>
      <c r="AW161" s="16" t="s">
        <v>856</v>
      </c>
      <c r="AX161" s="16">
        <v>46</v>
      </c>
      <c r="AY161" s="16" t="s">
        <v>657</v>
      </c>
      <c r="AZ161" s="16" t="s">
        <v>654</v>
      </c>
      <c r="BA161" s="22">
        <v>40757</v>
      </c>
      <c r="BC161" s="16">
        <v>4</v>
      </c>
      <c r="BD161" s="16">
        <v>4</v>
      </c>
      <c r="BE161" s="16">
        <v>4</v>
      </c>
      <c r="BF161" s="16" t="s">
        <v>673</v>
      </c>
      <c r="BH161" s="16" t="s">
        <v>657</v>
      </c>
      <c r="BT161" s="16">
        <v>9</v>
      </c>
      <c r="BU161" s="18">
        <v>40695</v>
      </c>
      <c r="BV161" s="16">
        <v>119</v>
      </c>
      <c r="BW161" s="16">
        <v>119.5</v>
      </c>
      <c r="BX161" s="16">
        <v>119</v>
      </c>
      <c r="BY161" s="16">
        <f t="shared" si="26"/>
        <v>119.16666666666667</v>
      </c>
      <c r="BZ161" s="16">
        <v>78</v>
      </c>
      <c r="CA161" s="16">
        <v>78</v>
      </c>
      <c r="CB161" s="16">
        <v>78</v>
      </c>
      <c r="CC161" s="16">
        <f t="shared" si="28"/>
        <v>78</v>
      </c>
      <c r="CD161" s="16" t="s">
        <v>649</v>
      </c>
      <c r="CE161" s="16">
        <v>80</v>
      </c>
      <c r="CF161" s="16">
        <v>80</v>
      </c>
      <c r="CG161" s="16">
        <v>80</v>
      </c>
      <c r="CH161" s="16">
        <f t="shared" ref="CH161:CH172" si="30">(CE161+CF161+CG161)/3</f>
        <v>80</v>
      </c>
      <c r="CI161" s="16" t="s">
        <v>649</v>
      </c>
      <c r="CJ161" s="16">
        <v>19.5</v>
      </c>
      <c r="CK161" s="16" t="s">
        <v>649</v>
      </c>
      <c r="CL161" s="16" t="s">
        <v>657</v>
      </c>
      <c r="CM161" s="18"/>
      <c r="CO161" s="18">
        <v>40715</v>
      </c>
      <c r="CQ161" s="21"/>
      <c r="CS161" s="21"/>
      <c r="CX161" s="16" t="s">
        <v>657</v>
      </c>
      <c r="DD161" s="16">
        <v>18</v>
      </c>
      <c r="EB161" s="22">
        <v>40695</v>
      </c>
      <c r="EG161" s="24">
        <v>0.28402777777777777</v>
      </c>
      <c r="EI161" s="24">
        <v>0.29444444444444445</v>
      </c>
      <c r="EJ161" s="24">
        <v>0.30069444444444443</v>
      </c>
      <c r="EK161" s="24">
        <v>0.33402777777777781</v>
      </c>
      <c r="FF161" s="42" t="s">
        <v>112</v>
      </c>
      <c r="FG161" s="43">
        <v>60111</v>
      </c>
      <c r="FH161" s="44">
        <v>26969.905666666698</v>
      </c>
      <c r="FI161" s="45">
        <v>13.505210649307299</v>
      </c>
      <c r="FJ161" s="45">
        <v>669.09333333333302</v>
      </c>
      <c r="FK161" s="45">
        <v>0.56540625250390197</v>
      </c>
      <c r="FL161" s="44">
        <v>64298.517999999996</v>
      </c>
      <c r="FM161" s="45">
        <v>32.197555332999499</v>
      </c>
      <c r="FN161" s="45">
        <v>614.07333333333304</v>
      </c>
      <c r="FO161" s="45">
        <v>0.43702551639540899</v>
      </c>
      <c r="FP161" s="44">
        <v>63671.849333333303</v>
      </c>
      <c r="FQ161" s="45">
        <v>31.8837502921048</v>
      </c>
      <c r="FR161" s="45">
        <v>588.4</v>
      </c>
      <c r="FS161" s="45">
        <v>0.390005535523821</v>
      </c>
      <c r="FT161" s="44">
        <v>40908.063000000002</v>
      </c>
      <c r="FU161" s="45">
        <v>20.484758637956901</v>
      </c>
      <c r="FV161" s="45">
        <v>609.40666666666698</v>
      </c>
      <c r="FW161" s="46">
        <v>0.50317161530945997</v>
      </c>
    </row>
    <row r="162" spans="1:179" s="16" customFormat="1" ht="15">
      <c r="A162" s="16" t="s">
        <v>1116</v>
      </c>
      <c r="B162" s="34" t="s">
        <v>293</v>
      </c>
      <c r="C162" s="16" t="s">
        <v>649</v>
      </c>
      <c r="D162" s="16" t="s">
        <v>660</v>
      </c>
      <c r="E162" s="16" t="s">
        <v>294</v>
      </c>
      <c r="F162" s="16" t="s">
        <v>998</v>
      </c>
      <c r="G162" s="16" t="s">
        <v>691</v>
      </c>
      <c r="H162" s="22">
        <v>40695</v>
      </c>
      <c r="J162" s="16" t="s">
        <v>1040</v>
      </c>
      <c r="L162" s="18">
        <v>40680</v>
      </c>
      <c r="M162" s="19">
        <v>137</v>
      </c>
      <c r="N162" s="16" t="s">
        <v>1042</v>
      </c>
      <c r="O162" s="16" t="s">
        <v>653</v>
      </c>
      <c r="P162" s="16" t="s">
        <v>653</v>
      </c>
      <c r="Q162" s="16" t="s">
        <v>679</v>
      </c>
      <c r="R162" s="16" t="s">
        <v>652</v>
      </c>
      <c r="T162" s="23">
        <v>17</v>
      </c>
      <c r="U162" s="23">
        <v>5</v>
      </c>
      <c r="V162" s="16">
        <v>2011</v>
      </c>
      <c r="W162" s="16" t="s">
        <v>295</v>
      </c>
      <c r="X162" s="21">
        <v>40</v>
      </c>
      <c r="Y162" s="16" t="s">
        <v>654</v>
      </c>
      <c r="Z162" s="22">
        <v>40702</v>
      </c>
      <c r="AA162" s="16" t="str">
        <f t="shared" si="29"/>
        <v>159</v>
      </c>
      <c r="AB162" s="16">
        <v>3</v>
      </c>
      <c r="AC162" s="16">
        <v>3</v>
      </c>
      <c r="AD162" s="16">
        <v>2</v>
      </c>
      <c r="AE162" s="16" t="s">
        <v>673</v>
      </c>
      <c r="AF162" s="16" t="s">
        <v>296</v>
      </c>
      <c r="AG162" s="16" t="s">
        <v>649</v>
      </c>
      <c r="AH162" s="16" t="s">
        <v>649</v>
      </c>
      <c r="AI162" s="16" t="s">
        <v>674</v>
      </c>
      <c r="AJ162" s="16" t="s">
        <v>295</v>
      </c>
      <c r="AK162" s="16">
        <v>37</v>
      </c>
      <c r="AL162" s="16" t="s">
        <v>657</v>
      </c>
      <c r="AM162" s="16" t="s">
        <v>654</v>
      </c>
      <c r="AN162" s="22">
        <v>40748</v>
      </c>
      <c r="AP162" s="16">
        <v>5</v>
      </c>
      <c r="AQ162" s="16">
        <v>5</v>
      </c>
      <c r="AR162" s="16">
        <v>5</v>
      </c>
      <c r="AS162" s="16" t="s">
        <v>673</v>
      </c>
      <c r="AU162" s="16" t="s">
        <v>657</v>
      </c>
      <c r="BT162" s="16">
        <v>7</v>
      </c>
      <c r="BU162" s="18">
        <v>40680</v>
      </c>
      <c r="BV162" s="16">
        <v>118</v>
      </c>
      <c r="BW162" s="16">
        <v>118</v>
      </c>
      <c r="BX162" s="16">
        <v>118</v>
      </c>
      <c r="BY162" s="16">
        <f t="shared" si="26"/>
        <v>118</v>
      </c>
      <c r="BZ162" s="16">
        <v>85.5</v>
      </c>
      <c r="CA162" s="16">
        <v>85</v>
      </c>
      <c r="CB162" s="16">
        <v>85</v>
      </c>
      <c r="CC162" s="16">
        <f t="shared" si="28"/>
        <v>85.166666666666671</v>
      </c>
      <c r="CD162" s="16" t="s">
        <v>649</v>
      </c>
      <c r="CE162" s="16">
        <v>88.5</v>
      </c>
      <c r="CF162" s="16">
        <v>88</v>
      </c>
      <c r="CG162" s="16">
        <v>88</v>
      </c>
      <c r="CH162" s="16">
        <f t="shared" si="30"/>
        <v>88.166666666666671</v>
      </c>
      <c r="CI162" s="16" t="s">
        <v>649</v>
      </c>
      <c r="CJ162" s="16">
        <v>17.25</v>
      </c>
      <c r="CK162" s="16" t="s">
        <v>649</v>
      </c>
      <c r="CL162" s="16" t="s">
        <v>657</v>
      </c>
      <c r="CM162" s="18"/>
      <c r="CO162" s="18">
        <v>40695</v>
      </c>
      <c r="CQ162" s="21"/>
      <c r="CS162" s="21"/>
      <c r="DD162" s="16">
        <v>18</v>
      </c>
      <c r="EB162" s="22">
        <v>40695</v>
      </c>
      <c r="EG162" s="24">
        <v>0.34791666666666665</v>
      </c>
      <c r="EI162" s="24">
        <v>0.35833333333333334</v>
      </c>
      <c r="EJ162" s="24">
        <v>0.36041666666666666</v>
      </c>
      <c r="EK162" s="24">
        <v>0.39305555555555555</v>
      </c>
      <c r="FF162" s="42" t="s">
        <v>293</v>
      </c>
      <c r="FG162" s="43">
        <v>51711</v>
      </c>
      <c r="FH162" s="44">
        <v>40364.548333333303</v>
      </c>
      <c r="FI162" s="45">
        <v>20.212593056250999</v>
      </c>
      <c r="FJ162" s="45">
        <v>660.16</v>
      </c>
      <c r="FK162" s="45">
        <v>0.49371444048232999</v>
      </c>
      <c r="FL162" s="44">
        <v>57803.817000000003</v>
      </c>
      <c r="FM162" s="45">
        <v>28.945326489734601</v>
      </c>
      <c r="FN162" s="45">
        <v>600.67999999999995</v>
      </c>
      <c r="FO162" s="45">
        <v>0.47539845851518198</v>
      </c>
      <c r="FP162" s="44">
        <v>65788.8523333333</v>
      </c>
      <c r="FQ162" s="45">
        <v>32.943841929561003</v>
      </c>
      <c r="FR162" s="45">
        <v>578.37666666666701</v>
      </c>
      <c r="FS162" s="45">
        <v>0.42287602613209702</v>
      </c>
      <c r="FT162" s="44">
        <v>27038.814999999999</v>
      </c>
      <c r="FU162" s="45">
        <v>13.5397170756134</v>
      </c>
      <c r="FV162" s="45">
        <v>681.45</v>
      </c>
      <c r="FW162" s="46">
        <v>0.56864576402328604</v>
      </c>
    </row>
    <row r="163" spans="1:179" s="16" customFormat="1" ht="15">
      <c r="A163" s="16" t="s">
        <v>144</v>
      </c>
      <c r="B163" s="34" t="s">
        <v>1379</v>
      </c>
      <c r="C163" s="16" t="s">
        <v>649</v>
      </c>
      <c r="D163" s="16" t="s">
        <v>660</v>
      </c>
      <c r="E163" s="16" t="s">
        <v>1028</v>
      </c>
      <c r="F163" s="16" t="s">
        <v>1381</v>
      </c>
      <c r="G163" s="16" t="s">
        <v>657</v>
      </c>
      <c r="K163" s="16" t="s">
        <v>1530</v>
      </c>
      <c r="L163" s="18">
        <v>40710</v>
      </c>
      <c r="M163" s="19">
        <v>167</v>
      </c>
      <c r="N163" s="16" t="s">
        <v>678</v>
      </c>
      <c r="O163" s="16" t="s">
        <v>653</v>
      </c>
      <c r="P163" s="16" t="s">
        <v>664</v>
      </c>
      <c r="Q163" s="16" t="s">
        <v>692</v>
      </c>
      <c r="R163" s="16" t="s">
        <v>1401</v>
      </c>
      <c r="T163" s="20">
        <v>16</v>
      </c>
      <c r="U163" s="20">
        <v>6</v>
      </c>
      <c r="V163" s="16">
        <v>2011</v>
      </c>
      <c r="W163" s="16" t="s">
        <v>1378</v>
      </c>
      <c r="X163" s="21">
        <v>4</v>
      </c>
      <c r="Y163" s="16" t="s">
        <v>654</v>
      </c>
      <c r="Z163" s="22">
        <v>40695</v>
      </c>
      <c r="AA163" s="16" t="str">
        <f t="shared" si="29"/>
        <v>152</v>
      </c>
      <c r="AB163" s="16">
        <v>5</v>
      </c>
      <c r="AC163" s="16">
        <v>5</v>
      </c>
      <c r="AD163" s="16">
        <v>5</v>
      </c>
      <c r="AE163" s="16" t="s">
        <v>673</v>
      </c>
      <c r="AG163" s="16" t="s">
        <v>649</v>
      </c>
      <c r="AH163" s="16" t="s">
        <v>649</v>
      </c>
      <c r="AI163" s="16" t="s">
        <v>674</v>
      </c>
      <c r="AJ163" s="16" t="s">
        <v>1130</v>
      </c>
      <c r="AK163" s="16" t="s">
        <v>1531</v>
      </c>
      <c r="AL163" s="16" t="s">
        <v>657</v>
      </c>
      <c r="AM163" s="16" t="s">
        <v>654</v>
      </c>
      <c r="AN163" s="22">
        <v>40726</v>
      </c>
      <c r="AP163" s="16">
        <v>5</v>
      </c>
      <c r="AQ163" s="16">
        <v>5</v>
      </c>
      <c r="AR163" s="16">
        <v>4</v>
      </c>
      <c r="AS163" s="16" t="s">
        <v>673</v>
      </c>
      <c r="AT163" s="16" t="s">
        <v>73</v>
      </c>
      <c r="AU163" s="16" t="s">
        <v>657</v>
      </c>
      <c r="BT163" s="16">
        <v>9</v>
      </c>
      <c r="BU163" s="18">
        <v>40710</v>
      </c>
      <c r="BV163" s="16">
        <v>124</v>
      </c>
      <c r="BW163" s="16">
        <v>123.5</v>
      </c>
      <c r="BX163" s="16">
        <v>124</v>
      </c>
      <c r="BY163" s="16">
        <f t="shared" si="26"/>
        <v>123.83333333333333</v>
      </c>
      <c r="BZ163" s="16">
        <v>93</v>
      </c>
      <c r="CA163" s="16">
        <v>93</v>
      </c>
      <c r="CB163" s="16">
        <v>93</v>
      </c>
      <c r="CC163" s="16">
        <f t="shared" si="28"/>
        <v>93</v>
      </c>
      <c r="CD163" s="16" t="s">
        <v>649</v>
      </c>
      <c r="CE163" s="16">
        <v>92</v>
      </c>
      <c r="CF163" s="16">
        <v>92</v>
      </c>
      <c r="CG163" s="16">
        <v>92</v>
      </c>
      <c r="CH163" s="16">
        <f t="shared" si="30"/>
        <v>92</v>
      </c>
      <c r="CI163" s="16" t="s">
        <v>649</v>
      </c>
      <c r="CJ163" s="16">
        <v>19</v>
      </c>
      <c r="CK163" s="16" t="s">
        <v>649</v>
      </c>
      <c r="CL163" s="16" t="s">
        <v>657</v>
      </c>
      <c r="CM163" s="18"/>
      <c r="CO163" s="18"/>
      <c r="CQ163" s="21"/>
      <c r="CS163" s="21"/>
      <c r="FF163" s="42" t="s">
        <v>1379</v>
      </c>
      <c r="FG163" s="43">
        <v>61611</v>
      </c>
      <c r="FH163" s="44">
        <v>26750.994666666698</v>
      </c>
      <c r="FI163" s="45">
        <v>13.3955907194125</v>
      </c>
      <c r="FJ163" s="45">
        <v>667.113333333333</v>
      </c>
      <c r="FK163" s="45">
        <v>0.55433419913375404</v>
      </c>
      <c r="FL163" s="44">
        <v>47837.463000000003</v>
      </c>
      <c r="FM163" s="45">
        <v>23.954663495242901</v>
      </c>
      <c r="FN163" s="45">
        <v>586.07000000000005</v>
      </c>
      <c r="FO163" s="45">
        <v>0.48142577943763099</v>
      </c>
      <c r="FP163" s="44">
        <v>40490.581666666701</v>
      </c>
      <c r="FQ163" s="45">
        <v>20.2757043899182</v>
      </c>
      <c r="FR163" s="45">
        <v>634.48333333333301</v>
      </c>
      <c r="FS163" s="45">
        <v>0.47403818177534901</v>
      </c>
      <c r="FT163" s="44">
        <v>25691.314999999999</v>
      </c>
      <c r="FU163" s="45">
        <v>12.8649549323986</v>
      </c>
      <c r="FV163" s="45">
        <v>670.37</v>
      </c>
      <c r="FW163" s="46">
        <v>0.57194478696877304</v>
      </c>
    </row>
    <row r="164" spans="1:179" s="16" customFormat="1" ht="15">
      <c r="A164" s="16" t="s">
        <v>1116</v>
      </c>
      <c r="B164" s="34" t="s">
        <v>507</v>
      </c>
      <c r="C164" s="16" t="s">
        <v>333</v>
      </c>
      <c r="D164" s="16" t="s">
        <v>429</v>
      </c>
      <c r="E164" s="16" t="s">
        <v>334</v>
      </c>
      <c r="F164" s="16" t="s">
        <v>410</v>
      </c>
      <c r="G164" s="16" t="s">
        <v>411</v>
      </c>
      <c r="H164" s="22">
        <v>40763</v>
      </c>
      <c r="J164" s="16">
        <v>5000</v>
      </c>
      <c r="K164" s="16" t="s">
        <v>508</v>
      </c>
      <c r="L164" s="18">
        <v>40697</v>
      </c>
      <c r="M164" s="19">
        <v>154</v>
      </c>
      <c r="N164" s="16" t="s">
        <v>336</v>
      </c>
      <c r="O164" s="16" t="s">
        <v>447</v>
      </c>
      <c r="P164" s="16" t="s">
        <v>434</v>
      </c>
      <c r="Q164" s="16" t="s">
        <v>506</v>
      </c>
      <c r="R164" s="16" t="s">
        <v>337</v>
      </c>
      <c r="T164" s="23">
        <v>3</v>
      </c>
      <c r="U164" s="23">
        <v>6</v>
      </c>
      <c r="V164" s="16">
        <v>2011</v>
      </c>
      <c r="W164" s="16" t="s">
        <v>339</v>
      </c>
      <c r="X164" s="21">
        <v>28</v>
      </c>
      <c r="Y164" s="16" t="s">
        <v>338</v>
      </c>
      <c r="Z164" s="22">
        <v>40701</v>
      </c>
      <c r="AA164" s="16" t="str">
        <f t="shared" si="29"/>
        <v>158</v>
      </c>
      <c r="AB164" s="16">
        <v>5</v>
      </c>
      <c r="AC164" s="16">
        <v>5</v>
      </c>
      <c r="AD164" s="16">
        <v>5</v>
      </c>
      <c r="AE164" s="16" t="s">
        <v>578</v>
      </c>
      <c r="AG164" s="16" t="s">
        <v>340</v>
      </c>
      <c r="AH164" s="16" t="s">
        <v>340</v>
      </c>
      <c r="AI164" s="16" t="s">
        <v>580</v>
      </c>
      <c r="AJ164" s="16" t="s">
        <v>339</v>
      </c>
      <c r="AK164" s="16" t="s">
        <v>341</v>
      </c>
      <c r="AL164" s="16" t="s">
        <v>579</v>
      </c>
      <c r="AM164" s="16" t="s">
        <v>581</v>
      </c>
      <c r="AN164" s="22">
        <v>40742</v>
      </c>
      <c r="AP164" s="16">
        <v>4</v>
      </c>
      <c r="AQ164" s="16">
        <v>4</v>
      </c>
      <c r="AR164" s="16">
        <v>4</v>
      </c>
      <c r="AS164" s="16" t="s">
        <v>578</v>
      </c>
      <c r="AU164" s="16" t="s">
        <v>582</v>
      </c>
      <c r="BT164" s="16">
        <v>9</v>
      </c>
      <c r="BU164" s="18">
        <v>40697</v>
      </c>
      <c r="BV164" s="16">
        <v>121.5</v>
      </c>
      <c r="BW164" s="16">
        <v>121.5</v>
      </c>
      <c r="BX164" s="16">
        <v>121.5</v>
      </c>
      <c r="BY164" s="16">
        <f t="shared" si="26"/>
        <v>121.5</v>
      </c>
      <c r="BZ164" s="16">
        <v>97</v>
      </c>
      <c r="CA164" s="16">
        <v>97</v>
      </c>
      <c r="CB164" s="16">
        <v>97</v>
      </c>
      <c r="CC164" s="16">
        <f t="shared" si="28"/>
        <v>97</v>
      </c>
      <c r="CD164" s="16" t="s">
        <v>579</v>
      </c>
      <c r="CE164" s="16">
        <v>98</v>
      </c>
      <c r="CF164" s="16">
        <v>98</v>
      </c>
      <c r="CG164" s="16">
        <v>98</v>
      </c>
      <c r="CH164" s="16">
        <f t="shared" si="30"/>
        <v>98</v>
      </c>
      <c r="CI164" s="16" t="s">
        <v>583</v>
      </c>
      <c r="CJ164" s="16">
        <v>22.75</v>
      </c>
      <c r="CK164" s="16" t="s">
        <v>579</v>
      </c>
      <c r="CL164" s="16" t="s">
        <v>582</v>
      </c>
      <c r="CM164" s="18"/>
      <c r="CO164" s="18">
        <v>40708</v>
      </c>
      <c r="CQ164" s="21"/>
      <c r="CS164" s="21"/>
      <c r="DD164" s="16">
        <v>19</v>
      </c>
      <c r="DF164" s="22">
        <v>40763</v>
      </c>
      <c r="DG164" s="16">
        <v>121.5</v>
      </c>
      <c r="DH164" s="16">
        <v>121.5</v>
      </c>
      <c r="DI164" s="16">
        <v>121.5</v>
      </c>
      <c r="DJ164" s="16">
        <v>121.5</v>
      </c>
      <c r="DO164" s="16" t="s">
        <v>582</v>
      </c>
      <c r="DT164" s="16" t="s">
        <v>342</v>
      </c>
      <c r="DU164" s="16">
        <v>18</v>
      </c>
      <c r="EB164" s="22">
        <v>40763</v>
      </c>
      <c r="EG164" s="24">
        <v>0.19523148148148148</v>
      </c>
      <c r="EI164" s="24">
        <v>0.20608796296296297</v>
      </c>
      <c r="EJ164" s="24">
        <v>0.20768518518518519</v>
      </c>
      <c r="EK164" s="24">
        <v>0.23997685185185183</v>
      </c>
      <c r="FF164" s="42" t="s">
        <v>1904</v>
      </c>
      <c r="FG164" s="43">
        <v>60311</v>
      </c>
      <c r="FH164" s="44">
        <v>23960.312666666701</v>
      </c>
      <c r="FI164" s="45">
        <v>11.998153563678899</v>
      </c>
      <c r="FJ164" s="45">
        <v>675.1</v>
      </c>
      <c r="FK164" s="45">
        <v>0.553453444552642</v>
      </c>
      <c r="FL164" s="44">
        <v>46982.834666666698</v>
      </c>
      <c r="FM164" s="45">
        <v>23.526707394424999</v>
      </c>
      <c r="FN164" s="45">
        <v>609.73333333333301</v>
      </c>
      <c r="FO164" s="45">
        <v>0.47758746273626101</v>
      </c>
      <c r="FP164" s="44">
        <v>55203.978333333303</v>
      </c>
      <c r="FQ164" s="45">
        <v>27.6434543481889</v>
      </c>
      <c r="FR164" s="45">
        <v>597.44666666666706</v>
      </c>
      <c r="FS164" s="45">
        <v>0.44920525785315002</v>
      </c>
      <c r="FT164" s="44">
        <v>44438.829666666701</v>
      </c>
      <c r="FU164" s="45">
        <v>22.252794024369901</v>
      </c>
      <c r="FV164" s="45">
        <v>591.09666666666703</v>
      </c>
      <c r="FW164" s="46">
        <v>0.49416797078796898</v>
      </c>
    </row>
    <row r="165" spans="1:179" s="16" customFormat="1" ht="15">
      <c r="A165" s="16" t="s">
        <v>144</v>
      </c>
      <c r="B165" s="34" t="s">
        <v>343</v>
      </c>
      <c r="C165" s="16" t="s">
        <v>579</v>
      </c>
      <c r="D165" s="16" t="s">
        <v>408</v>
      </c>
      <c r="E165" s="16" t="s">
        <v>344</v>
      </c>
      <c r="F165" s="16" t="s">
        <v>410</v>
      </c>
      <c r="G165" s="16" t="s">
        <v>431</v>
      </c>
      <c r="L165" s="18">
        <v>40736</v>
      </c>
      <c r="M165" s="19">
        <v>193</v>
      </c>
      <c r="N165" s="16" t="s">
        <v>345</v>
      </c>
      <c r="O165" s="16" t="s">
        <v>433</v>
      </c>
      <c r="P165" s="16" t="s">
        <v>433</v>
      </c>
      <c r="Q165" s="16" t="s">
        <v>337</v>
      </c>
      <c r="R165" s="16" t="s">
        <v>346</v>
      </c>
      <c r="T165" s="23">
        <v>12</v>
      </c>
      <c r="U165" s="23">
        <v>7</v>
      </c>
      <c r="V165" s="16">
        <v>2011</v>
      </c>
      <c r="X165" s="21"/>
      <c r="BU165" s="18">
        <v>40736</v>
      </c>
      <c r="BV165" s="16">
        <v>119</v>
      </c>
      <c r="BW165" s="16">
        <v>119</v>
      </c>
      <c r="BX165" s="16">
        <v>119</v>
      </c>
      <c r="BY165" s="16">
        <f t="shared" si="26"/>
        <v>119</v>
      </c>
      <c r="BZ165" s="16">
        <v>81</v>
      </c>
      <c r="CA165" s="16">
        <v>81</v>
      </c>
      <c r="CB165" s="16">
        <v>81</v>
      </c>
      <c r="CC165" s="16">
        <f t="shared" si="28"/>
        <v>81</v>
      </c>
      <c r="CD165" s="16" t="s">
        <v>579</v>
      </c>
      <c r="CE165" s="16">
        <v>81</v>
      </c>
      <c r="CF165" s="16">
        <v>81</v>
      </c>
      <c r="CG165" s="16">
        <v>81</v>
      </c>
      <c r="CH165" s="16">
        <f t="shared" si="30"/>
        <v>81</v>
      </c>
      <c r="CI165" s="16" t="s">
        <v>579</v>
      </c>
      <c r="CJ165" s="16">
        <v>15.25</v>
      </c>
      <c r="CK165" s="16" t="s">
        <v>579</v>
      </c>
      <c r="CL165" s="16" t="s">
        <v>582</v>
      </c>
      <c r="CM165" s="18"/>
      <c r="CO165" s="18"/>
      <c r="CQ165" s="21"/>
      <c r="CS165" s="21"/>
      <c r="FF165" s="42" t="s">
        <v>1905</v>
      </c>
      <c r="FG165" s="43">
        <v>71211</v>
      </c>
      <c r="FH165" s="44">
        <v>34026.189666666702</v>
      </c>
      <c r="FI165" s="45">
        <v>17.038652812552201</v>
      </c>
      <c r="FJ165" s="45">
        <v>630.12666666666701</v>
      </c>
      <c r="FK165" s="45">
        <v>0.52126198812761404</v>
      </c>
      <c r="FL165" s="44">
        <v>66086.179000000004</v>
      </c>
      <c r="FM165" s="45">
        <v>33.092728592889301</v>
      </c>
      <c r="FN165" s="45">
        <v>603.10333333333301</v>
      </c>
      <c r="FO165" s="45">
        <v>0.43405217709298799</v>
      </c>
      <c r="FP165" s="44">
        <v>64631.013666666702</v>
      </c>
      <c r="FQ165" s="45">
        <v>32.364052912702398</v>
      </c>
      <c r="FR165" s="45">
        <v>574.75</v>
      </c>
      <c r="FS165" s="45">
        <v>0.39302847775691702</v>
      </c>
      <c r="FT165" s="44">
        <v>53199.671666666698</v>
      </c>
      <c r="FU165" s="45">
        <v>26.639795526623299</v>
      </c>
      <c r="FV165" s="45">
        <v>627.06666666666695</v>
      </c>
      <c r="FW165" s="46">
        <v>0.48332235463401901</v>
      </c>
    </row>
    <row r="166" spans="1:179" s="16" customFormat="1" ht="15">
      <c r="A166" s="16" t="s">
        <v>1116</v>
      </c>
      <c r="B166" s="34" t="s">
        <v>347</v>
      </c>
      <c r="C166" s="16" t="s">
        <v>579</v>
      </c>
      <c r="D166" s="16" t="s">
        <v>429</v>
      </c>
      <c r="E166" s="16" t="s">
        <v>1293</v>
      </c>
      <c r="F166" s="16" t="s">
        <v>410</v>
      </c>
      <c r="G166" s="16" t="s">
        <v>411</v>
      </c>
      <c r="H166" s="22">
        <v>40725</v>
      </c>
      <c r="J166" s="16">
        <v>5000</v>
      </c>
      <c r="K166" s="28" t="s">
        <v>1589</v>
      </c>
      <c r="L166" s="18">
        <v>40697</v>
      </c>
      <c r="M166" s="19">
        <v>154</v>
      </c>
      <c r="N166" s="16" t="s">
        <v>335</v>
      </c>
      <c r="O166" s="16" t="s">
        <v>434</v>
      </c>
      <c r="P166" s="16" t="s">
        <v>447</v>
      </c>
      <c r="Q166" s="16" t="s">
        <v>447</v>
      </c>
      <c r="R166" s="16" t="s">
        <v>434</v>
      </c>
      <c r="T166" s="23">
        <v>3</v>
      </c>
      <c r="U166" s="23">
        <v>6</v>
      </c>
      <c r="V166" s="16">
        <v>2011</v>
      </c>
      <c r="X166" s="21"/>
      <c r="BU166" s="18">
        <v>40697</v>
      </c>
      <c r="BV166" s="16">
        <v>119</v>
      </c>
      <c r="BW166" s="16">
        <v>119</v>
      </c>
      <c r="BX166" s="16">
        <v>119</v>
      </c>
      <c r="BY166" s="16">
        <f t="shared" si="26"/>
        <v>119</v>
      </c>
      <c r="BZ166" s="16">
        <v>88</v>
      </c>
      <c r="CA166" s="16">
        <v>88</v>
      </c>
      <c r="CB166" s="16">
        <v>88</v>
      </c>
      <c r="CC166" s="16">
        <f t="shared" si="28"/>
        <v>88</v>
      </c>
      <c r="CD166" s="16" t="s">
        <v>579</v>
      </c>
      <c r="CE166" s="16">
        <v>86</v>
      </c>
      <c r="CF166" s="16">
        <v>86</v>
      </c>
      <c r="CG166" s="16">
        <v>86</v>
      </c>
      <c r="CH166" s="16">
        <f t="shared" si="30"/>
        <v>86</v>
      </c>
      <c r="CI166" s="16" t="s">
        <v>579</v>
      </c>
      <c r="CJ166" s="16">
        <v>16.5</v>
      </c>
      <c r="CK166" s="16" t="s">
        <v>579</v>
      </c>
      <c r="CL166" s="16" t="s">
        <v>582</v>
      </c>
      <c r="CM166" s="18"/>
      <c r="CO166" s="18">
        <v>40708</v>
      </c>
      <c r="CQ166" s="21"/>
      <c r="CS166" s="21"/>
      <c r="DD166" s="16">
        <v>16.5</v>
      </c>
      <c r="DF166" s="22">
        <v>40725</v>
      </c>
      <c r="DU166" s="16">
        <v>16</v>
      </c>
      <c r="EB166" s="22">
        <v>40725</v>
      </c>
      <c r="EG166" s="24">
        <v>0.204375</v>
      </c>
      <c r="EI166" s="24">
        <v>0.21503472222222222</v>
      </c>
      <c r="EJ166" s="24">
        <v>0.21704861111111109</v>
      </c>
      <c r="EK166" s="28"/>
      <c r="FF166" s="42" t="s">
        <v>1906</v>
      </c>
      <c r="FG166" s="43">
        <v>60311</v>
      </c>
      <c r="FH166" s="44">
        <v>42485.480333333297</v>
      </c>
      <c r="FI166" s="45">
        <v>21.274652144884001</v>
      </c>
      <c r="FJ166" s="45">
        <v>675.1</v>
      </c>
      <c r="FK166" s="45">
        <v>0.47131316784676203</v>
      </c>
      <c r="FL166" s="44">
        <v>58312.819000000003</v>
      </c>
      <c r="FM166" s="45">
        <v>29.200209814722101</v>
      </c>
      <c r="FN166" s="45">
        <v>647.04666666666697</v>
      </c>
      <c r="FO166" s="45">
        <v>0.47498224787361698</v>
      </c>
      <c r="FP166" s="44">
        <v>59820.296333333303</v>
      </c>
      <c r="FQ166" s="45">
        <v>29.955080787848399</v>
      </c>
      <c r="FR166" s="45">
        <v>591.113333333333</v>
      </c>
      <c r="FS166" s="45">
        <v>0.46703659422079502</v>
      </c>
      <c r="FT166" s="44">
        <v>35603.675999999999</v>
      </c>
      <c r="FU166" s="45">
        <v>17.828580871307</v>
      </c>
      <c r="FV166" s="45">
        <v>620.10666666666702</v>
      </c>
      <c r="FW166" s="46">
        <v>0.55055636467804603</v>
      </c>
    </row>
    <row r="167" spans="1:179" s="16" customFormat="1" ht="15">
      <c r="A167" s="16" t="s">
        <v>1715</v>
      </c>
      <c r="B167" s="35" t="s">
        <v>400</v>
      </c>
      <c r="C167" s="16" t="s">
        <v>649</v>
      </c>
      <c r="D167" s="16" t="s">
        <v>650</v>
      </c>
      <c r="E167" s="16" t="s">
        <v>1614</v>
      </c>
      <c r="F167" s="16" t="s">
        <v>1094</v>
      </c>
      <c r="G167" s="16" t="s">
        <v>657</v>
      </c>
      <c r="K167" s="16" t="s">
        <v>1613</v>
      </c>
      <c r="L167" s="18">
        <v>40687</v>
      </c>
      <c r="M167" s="19">
        <v>144</v>
      </c>
      <c r="N167" s="16" t="s">
        <v>852</v>
      </c>
      <c r="O167" s="16" t="s">
        <v>653</v>
      </c>
      <c r="P167" s="16" t="s">
        <v>653</v>
      </c>
      <c r="Q167" s="16" t="s">
        <v>685</v>
      </c>
      <c r="R167" s="16" t="s">
        <v>699</v>
      </c>
      <c r="T167" s="20">
        <v>24</v>
      </c>
      <c r="U167" s="20">
        <v>5</v>
      </c>
      <c r="V167" s="16">
        <v>2011</v>
      </c>
      <c r="W167" s="16" t="s">
        <v>217</v>
      </c>
      <c r="X167" s="21">
        <v>19</v>
      </c>
      <c r="Y167" s="16" t="s">
        <v>654</v>
      </c>
      <c r="Z167" s="22">
        <v>40728</v>
      </c>
      <c r="AA167" s="16" t="str">
        <f>TEXT(DATEVALUE(TEXT(Z167,"m/d/yyyy"))-DATEVALUE("1/1/2011")+1,"000")</f>
        <v>185</v>
      </c>
      <c r="AB167" s="16">
        <v>4</v>
      </c>
      <c r="AC167" s="16">
        <v>4</v>
      </c>
      <c r="AD167" s="16">
        <v>4</v>
      </c>
      <c r="AE167" s="16" t="s">
        <v>673</v>
      </c>
      <c r="AF167" s="16" t="s">
        <v>1716</v>
      </c>
      <c r="AG167" s="16" t="s">
        <v>657</v>
      </c>
      <c r="AH167" s="16" t="s">
        <v>657</v>
      </c>
      <c r="BT167" s="16">
        <v>4</v>
      </c>
      <c r="BU167" s="18">
        <v>40687</v>
      </c>
      <c r="BV167" s="16">
        <v>114.5</v>
      </c>
      <c r="BW167" s="16">
        <v>114.5</v>
      </c>
      <c r="BX167" s="16">
        <v>114.5</v>
      </c>
      <c r="BY167" s="16">
        <f t="shared" si="26"/>
        <v>114.5</v>
      </c>
      <c r="CD167" s="16" t="s">
        <v>657</v>
      </c>
      <c r="CE167" s="16">
        <v>71.5</v>
      </c>
      <c r="CF167" s="16">
        <v>71.5</v>
      </c>
      <c r="CG167" s="16">
        <v>71.5</v>
      </c>
      <c r="CH167" s="16">
        <f t="shared" si="30"/>
        <v>71.5</v>
      </c>
      <c r="CI167" s="16" t="s">
        <v>649</v>
      </c>
      <c r="CJ167" s="16">
        <v>19.5</v>
      </c>
      <c r="CK167" s="16" t="s">
        <v>649</v>
      </c>
      <c r="CL167" s="16" t="s">
        <v>657</v>
      </c>
      <c r="CM167" s="18"/>
      <c r="CO167" s="18">
        <v>40705</v>
      </c>
      <c r="CQ167" s="21"/>
      <c r="CS167" s="21"/>
      <c r="DD167" s="16">
        <v>19.5</v>
      </c>
      <c r="DF167" s="22">
        <v>40722</v>
      </c>
      <c r="DG167" s="16">
        <v>116.5</v>
      </c>
      <c r="DH167" s="16">
        <v>116.5</v>
      </c>
      <c r="DI167" s="16">
        <v>116.5</v>
      </c>
      <c r="DJ167" s="16">
        <v>116.5</v>
      </c>
      <c r="DK167" s="16">
        <v>64</v>
      </c>
      <c r="DL167" s="16">
        <v>64</v>
      </c>
      <c r="DM167" s="16">
        <v>64</v>
      </c>
      <c r="DN167" s="16">
        <v>64</v>
      </c>
      <c r="DO167" s="16" t="s">
        <v>649</v>
      </c>
      <c r="DP167" s="16">
        <v>70</v>
      </c>
      <c r="DQ167" s="16">
        <v>70</v>
      </c>
      <c r="DR167" s="16">
        <v>70</v>
      </c>
      <c r="DS167" s="16">
        <v>70</v>
      </c>
      <c r="DT167" s="16" t="s">
        <v>649</v>
      </c>
      <c r="DU167" s="16">
        <v>20</v>
      </c>
      <c r="FF167" s="42" t="s">
        <v>400</v>
      </c>
      <c r="FG167" s="43">
        <v>113522</v>
      </c>
      <c r="FH167" s="44">
        <v>74010.928</v>
      </c>
      <c r="FI167" s="45">
        <v>37.061055583375101</v>
      </c>
      <c r="FJ167" s="45">
        <v>1320.4699999999998</v>
      </c>
      <c r="FK167" s="45">
        <v>1.0555481222848409</v>
      </c>
      <c r="FL167" s="44">
        <v>144607.86466666669</v>
      </c>
      <c r="FM167" s="45">
        <v>72.412551160073491</v>
      </c>
      <c r="FN167" s="45">
        <v>1228.096666666667</v>
      </c>
      <c r="FO167" s="45">
        <v>0.81454646007563503</v>
      </c>
      <c r="FP167" s="44">
        <v>133715.07799999998</v>
      </c>
      <c r="FQ167" s="45">
        <v>66.957975963945898</v>
      </c>
      <c r="FR167" s="45">
        <v>1271.05</v>
      </c>
      <c r="FS167" s="45">
        <v>0.80336288795130506</v>
      </c>
      <c r="FT167" s="44">
        <v>79064.194666666706</v>
      </c>
      <c r="FU167" s="45">
        <v>39.591484560173598</v>
      </c>
      <c r="FV167" s="45">
        <v>1263.8033333333328</v>
      </c>
      <c r="FW167" s="46">
        <v>0.97010712524028908</v>
      </c>
    </row>
    <row r="168" spans="1:179" s="16" customFormat="1" ht="15">
      <c r="A168" s="16" t="s">
        <v>144</v>
      </c>
      <c r="B168" s="34" t="s">
        <v>1375</v>
      </c>
      <c r="C168" s="16" t="s">
        <v>649</v>
      </c>
      <c r="D168" s="16" t="s">
        <v>660</v>
      </c>
      <c r="E168" s="16" t="s">
        <v>1028</v>
      </c>
      <c r="F168" s="16" t="s">
        <v>1373</v>
      </c>
      <c r="G168" s="16" t="s">
        <v>657</v>
      </c>
      <c r="K168" s="16" t="s">
        <v>1529</v>
      </c>
      <c r="L168" s="18">
        <v>40710</v>
      </c>
      <c r="M168" s="19">
        <v>167</v>
      </c>
      <c r="N168" s="16" t="s">
        <v>698</v>
      </c>
      <c r="O168" s="16" t="s">
        <v>653</v>
      </c>
      <c r="P168" s="16" t="s">
        <v>653</v>
      </c>
      <c r="Q168" s="16" t="s">
        <v>1401</v>
      </c>
      <c r="R168" s="16" t="s">
        <v>1401</v>
      </c>
      <c r="T168" s="20">
        <v>16</v>
      </c>
      <c r="U168" s="20">
        <v>6</v>
      </c>
      <c r="V168" s="16">
        <v>2011</v>
      </c>
      <c r="W168" s="16" t="s">
        <v>1370</v>
      </c>
      <c r="X168" s="21">
        <v>3</v>
      </c>
      <c r="Y168" s="16" t="s">
        <v>1528</v>
      </c>
      <c r="Z168" s="22">
        <v>40678</v>
      </c>
      <c r="AA168" s="16" t="str">
        <f>TEXT(DATEVALUE(TEXT(Z168,"m/d/yyyy"))-DATEVALUE("1/1/2011")+1,"000")</f>
        <v>135</v>
      </c>
      <c r="AB168" s="16">
        <v>4</v>
      </c>
      <c r="AC168" s="16">
        <v>2</v>
      </c>
      <c r="AD168" s="16">
        <v>2</v>
      </c>
      <c r="AE168" s="16" t="s">
        <v>361</v>
      </c>
      <c r="AF168" s="16" t="s">
        <v>1317</v>
      </c>
      <c r="AG168" s="16" t="s">
        <v>649</v>
      </c>
      <c r="AH168" s="16" t="s">
        <v>649</v>
      </c>
      <c r="AI168" s="16" t="s">
        <v>674</v>
      </c>
      <c r="AJ168" s="16" t="s">
        <v>1370</v>
      </c>
      <c r="AK168" s="16">
        <v>6</v>
      </c>
      <c r="AL168" s="16" t="s">
        <v>657</v>
      </c>
      <c r="AM168" s="16" t="s">
        <v>375</v>
      </c>
      <c r="AN168" s="22">
        <v>40722</v>
      </c>
      <c r="AP168" s="16">
        <v>4</v>
      </c>
      <c r="AQ168" s="16">
        <v>3</v>
      </c>
      <c r="AR168" s="16">
        <v>3</v>
      </c>
      <c r="AS168" s="16" t="s">
        <v>673</v>
      </c>
      <c r="AT168" s="16" t="s">
        <v>1105</v>
      </c>
      <c r="AU168" s="16" t="s">
        <v>649</v>
      </c>
      <c r="AV168" s="16" t="s">
        <v>427</v>
      </c>
      <c r="AW168" s="16" t="s">
        <v>1370</v>
      </c>
      <c r="AX168" s="16">
        <v>4</v>
      </c>
      <c r="AY168" s="16" t="s">
        <v>657</v>
      </c>
      <c r="AZ168" s="16" t="s">
        <v>654</v>
      </c>
      <c r="BA168" s="22">
        <v>40753</v>
      </c>
      <c r="BC168" s="16">
        <v>4</v>
      </c>
      <c r="BD168" s="16">
        <v>4</v>
      </c>
      <c r="BE168" s="16">
        <v>4</v>
      </c>
      <c r="BF168" s="16" t="s">
        <v>673</v>
      </c>
      <c r="BH168" s="16" t="s">
        <v>657</v>
      </c>
      <c r="BT168" s="16">
        <v>9</v>
      </c>
      <c r="BU168" s="18">
        <v>40710</v>
      </c>
      <c r="BV168" s="16">
        <v>120</v>
      </c>
      <c r="BW168" s="16">
        <v>120</v>
      </c>
      <c r="BX168" s="16">
        <v>120</v>
      </c>
      <c r="BY168" s="16">
        <f t="shared" si="26"/>
        <v>120</v>
      </c>
      <c r="BZ168" s="16">
        <v>98</v>
      </c>
      <c r="CA168" s="16">
        <v>98</v>
      </c>
      <c r="CB168" s="16">
        <v>98</v>
      </c>
      <c r="CC168" s="16">
        <f t="shared" ref="CC168:CC178" si="31">(BZ168+CA168+CB168)/3</f>
        <v>98</v>
      </c>
      <c r="CD168" s="16" t="s">
        <v>649</v>
      </c>
      <c r="CE168" s="16">
        <v>97</v>
      </c>
      <c r="CF168" s="16">
        <v>97</v>
      </c>
      <c r="CG168" s="16">
        <v>97</v>
      </c>
      <c r="CH168" s="16">
        <f t="shared" si="30"/>
        <v>97</v>
      </c>
      <c r="CI168" s="16" t="s">
        <v>649</v>
      </c>
      <c r="CJ168" s="16">
        <v>18.5</v>
      </c>
      <c r="CK168" s="16" t="s">
        <v>649</v>
      </c>
      <c r="CL168" s="16" t="s">
        <v>657</v>
      </c>
      <c r="CM168" s="18"/>
      <c r="CO168" s="18"/>
      <c r="CQ168" s="21"/>
      <c r="CS168" s="21"/>
      <c r="FF168" s="42" t="s">
        <v>1375</v>
      </c>
      <c r="FG168" s="43">
        <v>61611</v>
      </c>
      <c r="FH168" s="44">
        <v>25940.408666666699</v>
      </c>
      <c r="FI168" s="45">
        <v>12.989688866633299</v>
      </c>
      <c r="FJ168" s="45">
        <v>682.06333333333305</v>
      </c>
      <c r="FK168" s="45">
        <v>0.55611366926623695</v>
      </c>
      <c r="FL168" s="44">
        <v>48699.147333333298</v>
      </c>
      <c r="FM168" s="45">
        <v>24.386152896010699</v>
      </c>
      <c r="FN168" s="45">
        <v>599.83333333333303</v>
      </c>
      <c r="FO168" s="45">
        <v>0.466385706815442</v>
      </c>
      <c r="FP168" s="44">
        <v>39069.2463333333</v>
      </c>
      <c r="FQ168" s="45">
        <v>19.563969120347199</v>
      </c>
      <c r="FR168" s="45">
        <v>628.40333333333297</v>
      </c>
      <c r="FS168" s="45">
        <v>0.48332968505093699</v>
      </c>
      <c r="FT168" s="44">
        <v>33960.052000000003</v>
      </c>
      <c r="FU168" s="45">
        <v>17.005534301452201</v>
      </c>
      <c r="FV168" s="45">
        <v>644.1</v>
      </c>
      <c r="FW168" s="46">
        <v>0.50344063489715696</v>
      </c>
    </row>
    <row r="169" spans="1:179" s="16" customFormat="1" ht="15">
      <c r="A169" s="16" t="s">
        <v>144</v>
      </c>
      <c r="B169" s="34" t="s">
        <v>379</v>
      </c>
      <c r="C169" s="16" t="s">
        <v>649</v>
      </c>
      <c r="D169" s="16" t="s">
        <v>650</v>
      </c>
      <c r="E169" s="16" t="s">
        <v>661</v>
      </c>
      <c r="F169" s="16" t="s">
        <v>662</v>
      </c>
      <c r="G169" s="16" t="s">
        <v>657</v>
      </c>
      <c r="L169" s="18">
        <v>40688</v>
      </c>
      <c r="M169" s="19">
        <v>145</v>
      </c>
      <c r="N169" s="16" t="s">
        <v>380</v>
      </c>
      <c r="O169" s="16" t="s">
        <v>653</v>
      </c>
      <c r="P169" s="16" t="s">
        <v>664</v>
      </c>
      <c r="Q169" s="16" t="s">
        <v>679</v>
      </c>
      <c r="R169" s="16" t="s">
        <v>685</v>
      </c>
      <c r="T169" s="20">
        <v>25</v>
      </c>
      <c r="U169" s="20">
        <v>5</v>
      </c>
      <c r="V169" s="16">
        <v>2011</v>
      </c>
      <c r="W169" s="16" t="s">
        <v>381</v>
      </c>
      <c r="X169" s="21" t="s">
        <v>1714</v>
      </c>
      <c r="Y169" s="16" t="s">
        <v>654</v>
      </c>
      <c r="Z169" s="22">
        <v>40694</v>
      </c>
      <c r="AA169" s="16" t="str">
        <f>TEXT(DATEVALUE(TEXT(Z169,"m/d/yyyy"))-DATEVALUE("1/1/2011")+1,"000")</f>
        <v>151</v>
      </c>
      <c r="AB169" s="16">
        <v>6</v>
      </c>
      <c r="AC169" s="16">
        <v>6</v>
      </c>
      <c r="AD169" s="16">
        <v>6</v>
      </c>
      <c r="AE169" s="16" t="s">
        <v>673</v>
      </c>
      <c r="AG169" s="16" t="s">
        <v>649</v>
      </c>
      <c r="AH169" s="16" t="s">
        <v>649</v>
      </c>
      <c r="AI169" s="16" t="s">
        <v>674</v>
      </c>
      <c r="AJ169" s="16" t="s">
        <v>381</v>
      </c>
      <c r="AK169" s="16" t="s">
        <v>382</v>
      </c>
      <c r="AL169" s="16" t="s">
        <v>649</v>
      </c>
      <c r="AM169" s="16" t="s">
        <v>654</v>
      </c>
      <c r="AN169" s="22">
        <v>40743</v>
      </c>
      <c r="AP169" s="16">
        <v>4</v>
      </c>
      <c r="AQ169" s="16">
        <v>3</v>
      </c>
      <c r="AR169" s="16">
        <v>3</v>
      </c>
      <c r="AS169" s="16" t="s">
        <v>673</v>
      </c>
      <c r="AT169" s="16" t="s">
        <v>383</v>
      </c>
      <c r="AU169" s="16" t="s">
        <v>657</v>
      </c>
      <c r="BT169" s="16">
        <v>9</v>
      </c>
      <c r="BU169" s="18">
        <v>40688</v>
      </c>
      <c r="BV169" s="16">
        <v>118</v>
      </c>
      <c r="BW169" s="16">
        <v>117.5</v>
      </c>
      <c r="BX169" s="16">
        <v>118</v>
      </c>
      <c r="BY169" s="16">
        <f t="shared" si="26"/>
        <v>117.83333333333333</v>
      </c>
      <c r="BZ169" s="16">
        <v>81</v>
      </c>
      <c r="CA169" s="16">
        <v>81</v>
      </c>
      <c r="CB169" s="16">
        <v>81</v>
      </c>
      <c r="CC169" s="16">
        <f t="shared" si="31"/>
        <v>81</v>
      </c>
      <c r="CD169" s="16" t="s">
        <v>649</v>
      </c>
      <c r="CE169" s="16">
        <v>79</v>
      </c>
      <c r="CF169" s="16">
        <v>79</v>
      </c>
      <c r="CG169" s="16">
        <v>79</v>
      </c>
      <c r="CH169" s="16">
        <f t="shared" si="30"/>
        <v>79</v>
      </c>
      <c r="CI169" s="16" t="s">
        <v>649</v>
      </c>
      <c r="CJ169" s="16">
        <v>17.25</v>
      </c>
      <c r="CK169" s="16" t="s">
        <v>649</v>
      </c>
      <c r="CL169" s="16" t="s">
        <v>657</v>
      </c>
      <c r="CM169" s="18"/>
      <c r="CO169" s="18"/>
      <c r="CQ169" s="21"/>
      <c r="CS169" s="21"/>
      <c r="FF169" s="42" t="s">
        <v>379</v>
      </c>
      <c r="FG169" s="43">
        <v>52511</v>
      </c>
      <c r="FH169" s="44">
        <v>22386.909666666699</v>
      </c>
      <c r="FI169" s="45">
        <v>11.2102702386914</v>
      </c>
      <c r="FJ169" s="45">
        <v>659.74</v>
      </c>
      <c r="FK169" s="45">
        <v>0.51804067686498001</v>
      </c>
      <c r="FL169" s="44">
        <v>60682.834999999999</v>
      </c>
      <c r="FM169" s="45">
        <v>30.3869979969955</v>
      </c>
      <c r="FN169" s="45">
        <v>603.37333333333299</v>
      </c>
      <c r="FO169" s="45">
        <v>0.44481102382343402</v>
      </c>
      <c r="FP169" s="44">
        <v>66267.698000000004</v>
      </c>
      <c r="FQ169" s="45">
        <v>33.183624436655002</v>
      </c>
      <c r="FR169" s="45">
        <v>598.73666666666702</v>
      </c>
      <c r="FS169" s="45">
        <v>0.40451966253564697</v>
      </c>
      <c r="FT169" s="44">
        <v>35876.047666666702</v>
      </c>
      <c r="FU169" s="45">
        <v>17.9649712902687</v>
      </c>
      <c r="FV169" s="45">
        <v>639.11666666666702</v>
      </c>
      <c r="FW169" s="46">
        <v>0.53131641017263398</v>
      </c>
    </row>
    <row r="170" spans="1:179" s="16" customFormat="1" ht="15">
      <c r="A170" s="16" t="s">
        <v>144</v>
      </c>
      <c r="B170" s="34" t="s">
        <v>348</v>
      </c>
      <c r="C170" s="16" t="s">
        <v>349</v>
      </c>
      <c r="D170" s="16" t="s">
        <v>408</v>
      </c>
      <c r="E170" s="16" t="s">
        <v>350</v>
      </c>
      <c r="F170" s="16" t="s">
        <v>410</v>
      </c>
      <c r="G170" s="16" t="s">
        <v>431</v>
      </c>
      <c r="L170" s="18">
        <v>40736</v>
      </c>
      <c r="M170" s="19">
        <v>193</v>
      </c>
      <c r="N170" s="16" t="s">
        <v>432</v>
      </c>
      <c r="O170" s="16" t="s">
        <v>447</v>
      </c>
      <c r="P170" s="16" t="s">
        <v>433</v>
      </c>
      <c r="Q170" s="16" t="s">
        <v>415</v>
      </c>
      <c r="R170" s="16" t="s">
        <v>502</v>
      </c>
      <c r="T170" s="23">
        <v>12</v>
      </c>
      <c r="U170" s="23">
        <v>7</v>
      </c>
      <c r="V170" s="16">
        <v>2011</v>
      </c>
      <c r="X170" s="21"/>
      <c r="BU170" s="18">
        <v>40736</v>
      </c>
      <c r="BV170" s="16">
        <v>118.5</v>
      </c>
      <c r="BW170" s="16">
        <v>118.5</v>
      </c>
      <c r="BX170" s="16">
        <v>119</v>
      </c>
      <c r="BY170" s="16">
        <f t="shared" si="26"/>
        <v>118.66666666666667</v>
      </c>
      <c r="BZ170" s="16">
        <v>77.5</v>
      </c>
      <c r="CA170" s="16">
        <v>78</v>
      </c>
      <c r="CB170" s="16">
        <v>77.5</v>
      </c>
      <c r="CC170" s="16">
        <f t="shared" si="31"/>
        <v>77.666666666666671</v>
      </c>
      <c r="CD170" s="16" t="s">
        <v>579</v>
      </c>
      <c r="CE170" s="16">
        <v>79</v>
      </c>
      <c r="CF170" s="16">
        <v>78.5</v>
      </c>
      <c r="CG170" s="16">
        <v>78.5</v>
      </c>
      <c r="CH170" s="16">
        <f t="shared" si="30"/>
        <v>78.666666666666671</v>
      </c>
      <c r="CI170" s="16" t="s">
        <v>583</v>
      </c>
      <c r="CJ170" s="16">
        <f>21.5-4</f>
        <v>17.5</v>
      </c>
      <c r="CK170" s="16" t="s">
        <v>579</v>
      </c>
      <c r="CL170" s="16" t="s">
        <v>582</v>
      </c>
      <c r="CM170" s="18"/>
      <c r="CO170" s="18"/>
      <c r="CQ170" s="21"/>
      <c r="CS170" s="21"/>
      <c r="FF170" s="42" t="s">
        <v>1907</v>
      </c>
      <c r="FG170" s="43">
        <v>71211</v>
      </c>
      <c r="FH170" s="44">
        <v>39602.858</v>
      </c>
      <c r="FI170" s="45">
        <v>19.831175763645501</v>
      </c>
      <c r="FJ170" s="45">
        <v>665.02333333333297</v>
      </c>
      <c r="FK170" s="45">
        <v>0.50656555739462605</v>
      </c>
      <c r="FL170" s="44">
        <v>53791.1816666667</v>
      </c>
      <c r="FM170" s="45">
        <v>26.935994825571701</v>
      </c>
      <c r="FN170" s="45">
        <v>603.78666666666697</v>
      </c>
      <c r="FO170" s="45">
        <v>0.48805538800523202</v>
      </c>
      <c r="FP170" s="44">
        <v>56845.942000000003</v>
      </c>
      <c r="FQ170" s="45">
        <v>28.4656695042564</v>
      </c>
      <c r="FR170" s="45">
        <v>620.79333333333295</v>
      </c>
      <c r="FS170" s="45">
        <v>0.46009054595635202</v>
      </c>
      <c r="FT170" s="44">
        <v>39208.496666666702</v>
      </c>
      <c r="FU170" s="45">
        <v>19.6336988816558</v>
      </c>
      <c r="FV170" s="45">
        <v>643.743333333333</v>
      </c>
      <c r="FW170" s="46">
        <v>0.50961340255665899</v>
      </c>
    </row>
    <row r="171" spans="1:179" s="16" customFormat="1" ht="15">
      <c r="A171" s="16" t="s">
        <v>1116</v>
      </c>
      <c r="B171" s="34" t="s">
        <v>351</v>
      </c>
      <c r="C171" s="16" t="s">
        <v>579</v>
      </c>
      <c r="D171" s="16" t="s">
        <v>429</v>
      </c>
      <c r="E171" s="16" t="s">
        <v>352</v>
      </c>
      <c r="F171" s="16" t="s">
        <v>410</v>
      </c>
      <c r="G171" s="16" t="s">
        <v>411</v>
      </c>
      <c r="H171" s="22">
        <v>40736</v>
      </c>
      <c r="J171" s="16">
        <v>5000</v>
      </c>
      <c r="K171" s="16" t="s">
        <v>358</v>
      </c>
      <c r="L171" s="18">
        <v>40683</v>
      </c>
      <c r="M171" s="19">
        <v>140</v>
      </c>
      <c r="N171" s="16" t="s">
        <v>353</v>
      </c>
      <c r="O171" s="16" t="s">
        <v>433</v>
      </c>
      <c r="P171" s="16" t="s">
        <v>433</v>
      </c>
      <c r="Q171" s="16" t="s">
        <v>434</v>
      </c>
      <c r="R171" s="16" t="s">
        <v>502</v>
      </c>
      <c r="T171" s="23">
        <v>20</v>
      </c>
      <c r="U171" s="23">
        <v>5</v>
      </c>
      <c r="V171" s="16">
        <v>2011</v>
      </c>
      <c r="W171" s="16" t="s">
        <v>354</v>
      </c>
      <c r="X171" s="21">
        <v>100</v>
      </c>
      <c r="Y171" s="16" t="s">
        <v>416</v>
      </c>
      <c r="Z171" s="22">
        <v>40699</v>
      </c>
      <c r="AA171" s="16" t="str">
        <f>TEXT(DATEVALUE(TEXT(Z171,"m/d/yyyy"))-DATEVALUE("1/1/2011")+1,"000")</f>
        <v>156</v>
      </c>
      <c r="AB171" s="16">
        <v>5</v>
      </c>
      <c r="AC171" s="16">
        <v>0</v>
      </c>
      <c r="AD171" s="16">
        <v>0</v>
      </c>
      <c r="AE171" s="16" t="s">
        <v>355</v>
      </c>
      <c r="AG171" s="16" t="s">
        <v>582</v>
      </c>
      <c r="AH171" s="16" t="s">
        <v>579</v>
      </c>
      <c r="AI171" s="16" t="s">
        <v>580</v>
      </c>
      <c r="AJ171" s="16" t="s">
        <v>357</v>
      </c>
      <c r="AK171" s="16" t="s">
        <v>356</v>
      </c>
      <c r="AL171" s="16" t="s">
        <v>579</v>
      </c>
      <c r="AM171" s="16" t="s">
        <v>416</v>
      </c>
      <c r="AN171" s="22">
        <v>40714</v>
      </c>
      <c r="AP171" s="16">
        <v>4</v>
      </c>
      <c r="AQ171" s="16">
        <v>4</v>
      </c>
      <c r="AR171" s="16">
        <v>4</v>
      </c>
      <c r="AS171" s="16" t="s">
        <v>578</v>
      </c>
      <c r="AU171" s="16" t="s">
        <v>582</v>
      </c>
      <c r="BT171" s="16">
        <v>4</v>
      </c>
      <c r="BU171" s="18">
        <v>40683</v>
      </c>
      <c r="BV171" s="16">
        <v>118.5</v>
      </c>
      <c r="BW171" s="16">
        <v>118.5</v>
      </c>
      <c r="BX171" s="16">
        <v>118.5</v>
      </c>
      <c r="BY171" s="16">
        <f t="shared" si="26"/>
        <v>118.5</v>
      </c>
      <c r="BZ171" s="16">
        <v>84</v>
      </c>
      <c r="CA171" s="16">
        <v>84</v>
      </c>
      <c r="CB171" s="16">
        <v>84</v>
      </c>
      <c r="CC171" s="16">
        <f t="shared" si="31"/>
        <v>84</v>
      </c>
      <c r="CD171" s="16" t="s">
        <v>583</v>
      </c>
      <c r="CE171" s="16">
        <v>83</v>
      </c>
      <c r="CF171" s="16">
        <v>83</v>
      </c>
      <c r="CG171" s="16">
        <v>83.5</v>
      </c>
      <c r="CH171" s="16">
        <f t="shared" si="30"/>
        <v>83.166666666666671</v>
      </c>
      <c r="CI171" s="16" t="s">
        <v>583</v>
      </c>
      <c r="CJ171" s="16">
        <v>17</v>
      </c>
      <c r="CK171" s="16" t="s">
        <v>583</v>
      </c>
      <c r="CL171" s="16" t="s">
        <v>582</v>
      </c>
      <c r="CM171" s="18"/>
      <c r="CO171" s="18">
        <v>40697</v>
      </c>
      <c r="CQ171" s="21"/>
      <c r="CS171" s="21"/>
      <c r="DD171" s="16">
        <v>18.5</v>
      </c>
      <c r="DF171" s="22">
        <v>40736</v>
      </c>
      <c r="DG171" s="16">
        <v>119</v>
      </c>
      <c r="DH171" s="16">
        <v>119</v>
      </c>
      <c r="DI171" s="16">
        <v>119.5</v>
      </c>
      <c r="DJ171" s="16">
        <v>119.16667</v>
      </c>
      <c r="DK171" s="16">
        <v>81</v>
      </c>
      <c r="DL171" s="16">
        <v>81</v>
      </c>
      <c r="DM171" s="16">
        <v>81</v>
      </c>
      <c r="DN171" s="16">
        <v>81</v>
      </c>
      <c r="DO171" s="16" t="s">
        <v>583</v>
      </c>
      <c r="DP171" s="16">
        <v>80.5</v>
      </c>
      <c r="DQ171" s="16">
        <v>80.5</v>
      </c>
      <c r="DR171" s="16">
        <v>81</v>
      </c>
      <c r="DS171" s="16">
        <v>80.666700000000006</v>
      </c>
      <c r="DT171" s="16" t="s">
        <v>583</v>
      </c>
      <c r="DU171" s="16">
        <v>17</v>
      </c>
      <c r="EB171" s="22">
        <v>40736</v>
      </c>
      <c r="EG171" s="24">
        <v>0.1903125</v>
      </c>
      <c r="EI171" s="24">
        <v>0.20100694444444445</v>
      </c>
      <c r="EJ171" s="24">
        <v>0.20266203703703703</v>
      </c>
      <c r="EK171" s="24">
        <v>0.23493055555555556</v>
      </c>
      <c r="FF171" s="42" t="s">
        <v>1908</v>
      </c>
      <c r="FG171" s="43">
        <v>52011</v>
      </c>
      <c r="FH171" s="44">
        <v>21577.397333333302</v>
      </c>
      <c r="FI171" s="45">
        <v>10.804906025705201</v>
      </c>
      <c r="FJ171" s="45">
        <v>641.70333333333303</v>
      </c>
      <c r="FK171" s="45">
        <v>0.58107096358103105</v>
      </c>
      <c r="FL171" s="44">
        <v>74364.63</v>
      </c>
      <c r="FM171" s="45">
        <v>37.2381722583876</v>
      </c>
      <c r="FN171" s="45">
        <v>614.76</v>
      </c>
      <c r="FO171" s="45">
        <v>0.42964664343702602</v>
      </c>
      <c r="FP171" s="44">
        <v>56864.88</v>
      </c>
      <c r="FQ171" s="45">
        <v>28.475152729093601</v>
      </c>
      <c r="FR171" s="45">
        <v>651.39</v>
      </c>
      <c r="FS171" s="45">
        <v>0.46561141260571598</v>
      </c>
      <c r="FT171" s="44">
        <v>23914.1476666667</v>
      </c>
      <c r="FU171" s="45">
        <v>11.9750363879152</v>
      </c>
      <c r="FV171" s="45">
        <v>675.1</v>
      </c>
      <c r="FW171" s="46">
        <v>0.58398161138497295</v>
      </c>
    </row>
    <row r="172" spans="1:179" s="16" customFormat="1" ht="15">
      <c r="B172" s="34" t="s">
        <v>192</v>
      </c>
      <c r="C172" s="16" t="s">
        <v>649</v>
      </c>
      <c r="D172" s="16" t="s">
        <v>408</v>
      </c>
      <c r="E172" s="16" t="s">
        <v>430</v>
      </c>
      <c r="F172" s="16" t="s">
        <v>410</v>
      </c>
      <c r="G172" s="16" t="s">
        <v>431</v>
      </c>
      <c r="H172" s="22"/>
      <c r="L172" s="18">
        <v>40725</v>
      </c>
      <c r="M172" s="19">
        <v>182</v>
      </c>
      <c r="N172" s="16" t="s">
        <v>193</v>
      </c>
      <c r="O172" s="16" t="s">
        <v>433</v>
      </c>
      <c r="P172" s="16" t="s">
        <v>434</v>
      </c>
      <c r="Q172" s="16" t="s">
        <v>337</v>
      </c>
      <c r="R172" s="16" t="s">
        <v>337</v>
      </c>
      <c r="T172" s="23">
        <v>1</v>
      </c>
      <c r="U172" s="23">
        <v>7</v>
      </c>
      <c r="V172" s="16">
        <v>2011</v>
      </c>
      <c r="X172" s="21"/>
      <c r="BU172" s="18">
        <v>40725</v>
      </c>
      <c r="BV172" s="16">
        <v>118</v>
      </c>
      <c r="BW172" s="16">
        <v>118</v>
      </c>
      <c r="BX172" s="16">
        <v>118</v>
      </c>
      <c r="BY172" s="16">
        <f t="shared" si="26"/>
        <v>118</v>
      </c>
      <c r="BZ172" s="16">
        <v>75.7</v>
      </c>
      <c r="CA172" s="16">
        <v>75.5</v>
      </c>
      <c r="CB172" s="16">
        <v>75.5</v>
      </c>
      <c r="CC172" s="16">
        <f t="shared" si="31"/>
        <v>75.566666666666663</v>
      </c>
      <c r="CD172" s="16" t="s">
        <v>579</v>
      </c>
      <c r="CE172" s="16">
        <v>75.5</v>
      </c>
      <c r="CF172" s="16">
        <v>75.5</v>
      </c>
      <c r="CG172" s="16">
        <v>75.5</v>
      </c>
      <c r="CH172" s="16">
        <f t="shared" si="30"/>
        <v>75.5</v>
      </c>
      <c r="CI172" s="16" t="s">
        <v>583</v>
      </c>
      <c r="CJ172" s="16">
        <v>17.5</v>
      </c>
      <c r="CK172" s="16" t="s">
        <v>583</v>
      </c>
      <c r="CL172" s="16" t="s">
        <v>582</v>
      </c>
      <c r="CM172" s="18"/>
      <c r="CO172" s="18">
        <v>40736</v>
      </c>
      <c r="CQ172" s="21"/>
      <c r="CS172" s="21"/>
      <c r="DD172" s="16">
        <v>16.75</v>
      </c>
      <c r="FF172" s="42" t="s">
        <v>1909</v>
      </c>
      <c r="FG172" s="43">
        <v>70111</v>
      </c>
      <c r="FH172" s="44">
        <v>67895.398333333302</v>
      </c>
      <c r="FI172" s="45">
        <v>33.998697212485403</v>
      </c>
      <c r="FJ172" s="45">
        <v>658.41</v>
      </c>
      <c r="FK172" s="45">
        <v>0.41860228426239598</v>
      </c>
      <c r="FL172" s="44">
        <v>66945.372666666706</v>
      </c>
      <c r="FM172" s="45">
        <v>33.522970789517601</v>
      </c>
      <c r="FN172" s="45">
        <v>627.84</v>
      </c>
      <c r="FO172" s="45">
        <v>0.40699410336694802</v>
      </c>
      <c r="FP172" s="44">
        <v>69516.02</v>
      </c>
      <c r="FQ172" s="45">
        <v>34.810225338007001</v>
      </c>
      <c r="FR172" s="45">
        <v>615.79999999999995</v>
      </c>
      <c r="FS172" s="45">
        <v>0.38292542759697501</v>
      </c>
      <c r="FT172" s="44">
        <v>65617.652333333303</v>
      </c>
      <c r="FU172" s="45">
        <v>32.8581133366717</v>
      </c>
      <c r="FV172" s="45">
        <v>627.76666666666699</v>
      </c>
      <c r="FW172" s="46">
        <v>0.39482712567279699</v>
      </c>
    </row>
    <row r="173" spans="1:179" s="16" customFormat="1" ht="15">
      <c r="A173" s="16" t="s">
        <v>1715</v>
      </c>
      <c r="B173" s="34" t="s">
        <v>194</v>
      </c>
      <c r="C173" s="16" t="s">
        <v>235</v>
      </c>
      <c r="D173" s="16" t="s">
        <v>408</v>
      </c>
      <c r="E173" s="16" t="s">
        <v>409</v>
      </c>
      <c r="F173" s="16" t="s">
        <v>410</v>
      </c>
      <c r="G173" s="16" t="s">
        <v>431</v>
      </c>
      <c r="K173" s="16" t="s">
        <v>234</v>
      </c>
      <c r="L173" s="18">
        <v>40708</v>
      </c>
      <c r="M173" s="19">
        <v>165</v>
      </c>
      <c r="N173" s="16" t="s">
        <v>1592</v>
      </c>
      <c r="O173" s="16" t="s">
        <v>414</v>
      </c>
      <c r="P173" s="16" t="s">
        <v>414</v>
      </c>
      <c r="Q173" s="16" t="s">
        <v>434</v>
      </c>
      <c r="R173" s="16" t="s">
        <v>433</v>
      </c>
      <c r="T173" s="23">
        <v>14</v>
      </c>
      <c r="U173" s="23">
        <v>6</v>
      </c>
      <c r="V173" s="16">
        <v>2011</v>
      </c>
      <c r="W173" s="16" t="s">
        <v>1594</v>
      </c>
      <c r="X173" s="21" t="s">
        <v>66</v>
      </c>
      <c r="Y173" s="16" t="s">
        <v>1593</v>
      </c>
      <c r="Z173" s="22">
        <v>40701</v>
      </c>
      <c r="AA173" s="16" t="str">
        <f>TEXT(DATEVALUE(TEXT(Z173,"m/d/yyyy"))-DATEVALUE("1/1/2011")+1,"000")</f>
        <v>158</v>
      </c>
      <c r="AB173" s="16">
        <v>5</v>
      </c>
      <c r="AC173" s="16">
        <v>5</v>
      </c>
      <c r="AD173" s="16">
        <v>5</v>
      </c>
      <c r="AE173" s="16" t="s">
        <v>278</v>
      </c>
      <c r="AG173" s="16" t="s">
        <v>579</v>
      </c>
      <c r="AH173" s="16" t="s">
        <v>583</v>
      </c>
      <c r="AI173" s="16" t="s">
        <v>580</v>
      </c>
      <c r="AJ173" s="16" t="s">
        <v>1594</v>
      </c>
      <c r="AK173" s="16" t="s">
        <v>341</v>
      </c>
      <c r="AL173" s="16" t="s">
        <v>579</v>
      </c>
      <c r="AM173" s="16" t="s">
        <v>581</v>
      </c>
      <c r="AN173" s="22">
        <v>40742</v>
      </c>
      <c r="AP173" s="16">
        <v>4</v>
      </c>
      <c r="AQ173" s="16">
        <v>4</v>
      </c>
      <c r="AR173" s="16">
        <v>4</v>
      </c>
      <c r="AS173" s="16" t="s">
        <v>578</v>
      </c>
      <c r="AU173" s="16" t="s">
        <v>582</v>
      </c>
      <c r="BT173" s="16">
        <v>9</v>
      </c>
      <c r="BU173" s="18">
        <v>40708</v>
      </c>
      <c r="BV173" s="16">
        <v>116</v>
      </c>
      <c r="BW173" s="16">
        <v>116</v>
      </c>
      <c r="BX173" s="16">
        <v>116</v>
      </c>
      <c r="BY173" s="16">
        <f t="shared" si="26"/>
        <v>116</v>
      </c>
      <c r="BZ173" s="16">
        <v>77</v>
      </c>
      <c r="CA173" s="16">
        <v>77</v>
      </c>
      <c r="CB173" s="16">
        <v>75</v>
      </c>
      <c r="CC173" s="16">
        <f t="shared" si="31"/>
        <v>76.333333333333329</v>
      </c>
      <c r="CD173" s="16" t="s">
        <v>583</v>
      </c>
      <c r="CI173" s="16" t="s">
        <v>582</v>
      </c>
      <c r="CJ173" s="16">
        <v>18.5</v>
      </c>
      <c r="CK173" s="16" t="s">
        <v>579</v>
      </c>
      <c r="CL173" s="16" t="s">
        <v>579</v>
      </c>
      <c r="CM173" s="18">
        <v>40708</v>
      </c>
      <c r="CO173" s="18"/>
      <c r="CQ173" s="21"/>
      <c r="CS173" s="21"/>
      <c r="FF173" s="42"/>
      <c r="FG173" s="43"/>
      <c r="FH173" s="44"/>
      <c r="FI173" s="45"/>
      <c r="FJ173" s="45"/>
      <c r="FK173" s="45"/>
      <c r="FL173" s="44"/>
      <c r="FM173" s="45"/>
      <c r="FN173" s="45"/>
      <c r="FO173" s="45"/>
      <c r="FP173" s="44"/>
      <c r="FQ173" s="45"/>
      <c r="FR173" s="45"/>
      <c r="FS173" s="45"/>
      <c r="FT173" s="44"/>
      <c r="FU173" s="45"/>
      <c r="FV173" s="45"/>
      <c r="FW173" s="46"/>
    </row>
    <row r="174" spans="1:179" s="16" customFormat="1" ht="15">
      <c r="A174" s="16" t="s">
        <v>144</v>
      </c>
      <c r="B174" s="34" t="s">
        <v>1515</v>
      </c>
      <c r="C174" s="16" t="s">
        <v>657</v>
      </c>
      <c r="D174" s="16" t="s">
        <v>650</v>
      </c>
      <c r="E174" s="16" t="s">
        <v>1116</v>
      </c>
      <c r="F174" s="16" t="s">
        <v>1707</v>
      </c>
      <c r="G174" s="16" t="s">
        <v>657</v>
      </c>
      <c r="L174" s="18">
        <v>40676</v>
      </c>
      <c r="M174" s="19">
        <v>133</v>
      </c>
      <c r="N174" s="16" t="s">
        <v>653</v>
      </c>
      <c r="O174" s="16" t="s">
        <v>653</v>
      </c>
      <c r="P174" s="16" t="s">
        <v>653</v>
      </c>
      <c r="Q174" s="16" t="s">
        <v>1611</v>
      </c>
      <c r="R174" s="16" t="s">
        <v>652</v>
      </c>
      <c r="T174" s="20">
        <v>13</v>
      </c>
      <c r="U174" s="20">
        <v>5</v>
      </c>
      <c r="V174" s="16">
        <v>2011</v>
      </c>
      <c r="X174" s="21"/>
      <c r="BU174" s="18">
        <v>40676</v>
      </c>
      <c r="BV174" s="16">
        <v>121.5</v>
      </c>
      <c r="BW174" s="16">
        <v>122</v>
      </c>
      <c r="BX174" s="16">
        <v>121</v>
      </c>
      <c r="BY174" s="16">
        <f t="shared" si="26"/>
        <v>121.5</v>
      </c>
      <c r="BZ174" s="16">
        <v>78</v>
      </c>
      <c r="CA174" s="16">
        <v>78</v>
      </c>
      <c r="CB174" s="16">
        <v>78</v>
      </c>
      <c r="CC174" s="16">
        <f t="shared" si="31"/>
        <v>78</v>
      </c>
      <c r="CD174" s="16" t="s">
        <v>649</v>
      </c>
      <c r="CE174" s="16">
        <v>79</v>
      </c>
      <c r="CF174" s="16">
        <v>77</v>
      </c>
      <c r="CG174" s="16">
        <v>77</v>
      </c>
      <c r="CH174" s="16">
        <f>(CE174+CF174+CG174)/3</f>
        <v>77.666666666666671</v>
      </c>
      <c r="CI174" s="16" t="s">
        <v>649</v>
      </c>
      <c r="CJ174" s="16">
        <v>18</v>
      </c>
      <c r="CK174" s="16" t="s">
        <v>649</v>
      </c>
      <c r="CL174" s="16" t="s">
        <v>649</v>
      </c>
      <c r="CM174" s="18">
        <v>40676</v>
      </c>
      <c r="CO174" s="18"/>
      <c r="CQ174" s="21"/>
      <c r="CS174" s="21"/>
      <c r="FF174" s="42" t="s">
        <v>1515</v>
      </c>
      <c r="FG174" s="43">
        <v>51311</v>
      </c>
      <c r="FH174" s="44">
        <v>34238.237666666697</v>
      </c>
      <c r="FI174" s="45">
        <v>17.144836087464501</v>
      </c>
      <c r="FJ174" s="45">
        <v>679.06666666666695</v>
      </c>
      <c r="FK174" s="45">
        <v>0.45010582111887298</v>
      </c>
      <c r="FL174" s="44">
        <v>63061.893333333297</v>
      </c>
      <c r="FM174" s="45">
        <v>31.578314137873502</v>
      </c>
      <c r="FN174" s="45">
        <v>627.46</v>
      </c>
      <c r="FO174" s="45">
        <v>0.41834783857906099</v>
      </c>
      <c r="FP174" s="44">
        <v>72791.659666666703</v>
      </c>
      <c r="FQ174" s="45">
        <v>36.450505591720898</v>
      </c>
      <c r="FR174" s="45">
        <v>611.49</v>
      </c>
      <c r="FS174" s="45">
        <v>0.43382692485603502</v>
      </c>
      <c r="FT174" s="44">
        <v>44280.702666666701</v>
      </c>
      <c r="FU174" s="45">
        <v>22.1736117509598</v>
      </c>
      <c r="FV174" s="45">
        <v>653.44666666666706</v>
      </c>
      <c r="FW174" s="46">
        <v>0.514013462610316</v>
      </c>
    </row>
    <row r="175" spans="1:179" s="16" customFormat="1" ht="15">
      <c r="B175" s="34" t="s">
        <v>1516</v>
      </c>
      <c r="C175" s="16" t="s">
        <v>657</v>
      </c>
      <c r="D175" s="16" t="s">
        <v>402</v>
      </c>
      <c r="E175" s="16" t="s">
        <v>661</v>
      </c>
      <c r="F175" s="16" t="s">
        <v>1707</v>
      </c>
      <c r="G175" s="16" t="s">
        <v>657</v>
      </c>
      <c r="L175" s="18">
        <v>40676</v>
      </c>
      <c r="M175" s="19">
        <v>133</v>
      </c>
      <c r="N175" s="16" t="s">
        <v>653</v>
      </c>
      <c r="O175" s="16" t="s">
        <v>653</v>
      </c>
      <c r="P175" s="16" t="s">
        <v>653</v>
      </c>
      <c r="Q175" s="16" t="s">
        <v>1611</v>
      </c>
      <c r="R175" s="16" t="s">
        <v>692</v>
      </c>
      <c r="T175" s="20">
        <v>13</v>
      </c>
      <c r="U175" s="20">
        <v>5</v>
      </c>
      <c r="V175" s="16">
        <v>2011</v>
      </c>
      <c r="X175" s="21"/>
      <c r="BU175" s="18">
        <v>40676</v>
      </c>
      <c r="BV175" s="16">
        <v>117</v>
      </c>
      <c r="BW175" s="16">
        <v>117</v>
      </c>
      <c r="BX175" s="16">
        <v>117</v>
      </c>
      <c r="BY175" s="16">
        <f t="shared" si="26"/>
        <v>117</v>
      </c>
      <c r="BZ175" s="16">
        <v>74.5</v>
      </c>
      <c r="CA175" s="16">
        <v>74</v>
      </c>
      <c r="CB175" s="16">
        <v>74</v>
      </c>
      <c r="CC175" s="16">
        <f t="shared" si="31"/>
        <v>74.166666666666671</v>
      </c>
      <c r="CD175" s="16" t="s">
        <v>649</v>
      </c>
      <c r="CE175" s="16">
        <v>71.5</v>
      </c>
      <c r="CF175" s="16">
        <v>71</v>
      </c>
      <c r="CG175" s="16">
        <v>71</v>
      </c>
      <c r="CH175" s="16">
        <f>(CE175+CF175+CG175)/3</f>
        <v>71.166666666666671</v>
      </c>
      <c r="CI175" s="16" t="s">
        <v>649</v>
      </c>
      <c r="CJ175" s="16">
        <v>18</v>
      </c>
      <c r="CK175" s="16" t="s">
        <v>649</v>
      </c>
      <c r="CL175" s="16" t="s">
        <v>649</v>
      </c>
      <c r="CM175" s="18">
        <v>40676</v>
      </c>
      <c r="CO175" s="18"/>
      <c r="CQ175" s="21"/>
      <c r="CS175" s="21"/>
      <c r="FF175" s="42" t="s">
        <v>1516</v>
      </c>
      <c r="FG175" s="43">
        <v>51311</v>
      </c>
      <c r="FH175" s="44">
        <v>40636.778333333299</v>
      </c>
      <c r="FI175" s="45">
        <v>20.3489125354699</v>
      </c>
      <c r="FJ175" s="45">
        <v>660.8</v>
      </c>
      <c r="FK175" s="45">
        <v>0.50733161080996902</v>
      </c>
      <c r="FL175" s="44">
        <v>55906.048333333303</v>
      </c>
      <c r="FM175" s="45">
        <v>27.995016691704201</v>
      </c>
      <c r="FN175" s="45">
        <v>660.8</v>
      </c>
      <c r="FO175" s="45">
        <v>0.477850981276007</v>
      </c>
      <c r="FP175" s="44">
        <v>48403.705666666698</v>
      </c>
      <c r="FQ175" s="45">
        <v>24.238210148556199</v>
      </c>
      <c r="FR175" s="45">
        <v>650.77</v>
      </c>
      <c r="FS175" s="45">
        <v>0.47464786145313598</v>
      </c>
      <c r="FT175" s="44">
        <v>47315.808333333298</v>
      </c>
      <c r="FU175" s="45">
        <v>23.693444333166401</v>
      </c>
      <c r="FV175" s="45">
        <v>627.84</v>
      </c>
      <c r="FW175" s="46">
        <v>0.47468494844666498</v>
      </c>
    </row>
    <row r="176" spans="1:179" s="16" customFormat="1" ht="15">
      <c r="B176" s="35" t="s">
        <v>1230</v>
      </c>
      <c r="C176" s="16" t="s">
        <v>657</v>
      </c>
      <c r="D176" s="16" t="s">
        <v>660</v>
      </c>
      <c r="E176" s="16" t="s">
        <v>1399</v>
      </c>
      <c r="F176" s="16" t="s">
        <v>1345</v>
      </c>
      <c r="G176" s="16" t="s">
        <v>657</v>
      </c>
      <c r="L176" s="18">
        <v>40677</v>
      </c>
      <c r="M176" s="19">
        <v>134</v>
      </c>
      <c r="N176" s="16" t="s">
        <v>1611</v>
      </c>
      <c r="O176" s="16" t="s">
        <v>1611</v>
      </c>
      <c r="P176" s="16" t="s">
        <v>1611</v>
      </c>
      <c r="Q176" s="16" t="s">
        <v>665</v>
      </c>
      <c r="R176" s="16" t="s">
        <v>665</v>
      </c>
      <c r="T176" s="20">
        <v>14</v>
      </c>
      <c r="U176" s="20">
        <v>5</v>
      </c>
      <c r="V176" s="16">
        <v>2011</v>
      </c>
      <c r="W176" s="16" t="s">
        <v>1227</v>
      </c>
      <c r="X176" s="21" t="s">
        <v>1229</v>
      </c>
      <c r="Y176" s="16" t="s">
        <v>654</v>
      </c>
      <c r="Z176" s="22">
        <v>40700</v>
      </c>
      <c r="AA176" s="16" t="str">
        <f>TEXT(DATEVALUE(TEXT(Z176,"m/d/yyyy"))-DATEVALUE("1/1/2011")+1,"000")</f>
        <v>157</v>
      </c>
      <c r="AB176" s="16">
        <v>4</v>
      </c>
      <c r="AC176" s="16">
        <v>4</v>
      </c>
      <c r="AD176" s="16">
        <v>4</v>
      </c>
      <c r="AE176" s="16" t="s">
        <v>673</v>
      </c>
      <c r="AF176" s="16" t="s">
        <v>1398</v>
      </c>
      <c r="AG176" s="16" t="s">
        <v>649</v>
      </c>
      <c r="AH176" s="16" t="s">
        <v>649</v>
      </c>
      <c r="AI176" s="16" t="s">
        <v>674</v>
      </c>
      <c r="AJ176" s="16" t="s">
        <v>1227</v>
      </c>
      <c r="AK176" s="16" t="s">
        <v>1231</v>
      </c>
      <c r="AL176" s="16" t="s">
        <v>649</v>
      </c>
      <c r="AM176" s="16" t="s">
        <v>654</v>
      </c>
      <c r="AN176" s="22">
        <v>40755</v>
      </c>
      <c r="AP176" s="16">
        <v>4</v>
      </c>
      <c r="AQ176" s="16">
        <v>4</v>
      </c>
      <c r="AR176" s="16">
        <v>4</v>
      </c>
      <c r="AS176" s="16" t="s">
        <v>673</v>
      </c>
      <c r="AT176" s="16" t="s">
        <v>1232</v>
      </c>
      <c r="AU176" s="16" t="s">
        <v>657</v>
      </c>
      <c r="BT176" s="16">
        <v>8</v>
      </c>
      <c r="BU176" s="18">
        <v>40677</v>
      </c>
      <c r="BV176" s="16">
        <v>118</v>
      </c>
      <c r="BW176" s="16">
        <v>118</v>
      </c>
      <c r="BX176" s="16">
        <v>118</v>
      </c>
      <c r="BY176" s="16">
        <f t="shared" si="26"/>
        <v>118</v>
      </c>
      <c r="BZ176" s="16">
        <v>85</v>
      </c>
      <c r="CA176" s="16">
        <v>85</v>
      </c>
      <c r="CB176" s="16">
        <v>85</v>
      </c>
      <c r="CC176" s="16">
        <f t="shared" si="31"/>
        <v>85</v>
      </c>
      <c r="CD176" s="16" t="s">
        <v>649</v>
      </c>
      <c r="CH176" s="16">
        <f>(CE176+CF176+CG176)/3</f>
        <v>0</v>
      </c>
      <c r="CI176" s="16" t="s">
        <v>657</v>
      </c>
      <c r="CJ176" s="16">
        <v>18.5</v>
      </c>
      <c r="CK176" s="16" t="s">
        <v>649</v>
      </c>
      <c r="CL176" s="16" t="s">
        <v>649</v>
      </c>
      <c r="CM176" s="18">
        <v>40677</v>
      </c>
      <c r="CO176" s="18">
        <v>40700</v>
      </c>
      <c r="CQ176" s="21"/>
      <c r="CS176" s="21"/>
      <c r="DC176" s="16" t="s">
        <v>657</v>
      </c>
      <c r="DD176" s="16">
        <v>18</v>
      </c>
      <c r="DF176" s="22">
        <v>40724</v>
      </c>
      <c r="DG176" s="16">
        <v>117.5</v>
      </c>
      <c r="DH176" s="16">
        <v>118</v>
      </c>
      <c r="DI176" s="16">
        <v>118</v>
      </c>
      <c r="DJ176" s="16">
        <f>(DG176+DH176+DI176)/3</f>
        <v>117.83333333333333</v>
      </c>
      <c r="DK176" s="16">
        <v>85</v>
      </c>
      <c r="DL176" s="16">
        <v>84.5</v>
      </c>
      <c r="DM176" s="16">
        <v>84.5</v>
      </c>
      <c r="DN176" s="16">
        <f>(DK176+DL176+DM176)/3</f>
        <v>84.666666666666671</v>
      </c>
      <c r="DO176" s="16" t="s">
        <v>649</v>
      </c>
      <c r="DT176" s="16" t="s">
        <v>657</v>
      </c>
      <c r="DU176" s="16">
        <v>17.5</v>
      </c>
      <c r="FF176" s="42" t="s">
        <v>1230</v>
      </c>
      <c r="FG176" s="43">
        <v>51411</v>
      </c>
      <c r="FH176" s="44">
        <v>18848.002333333301</v>
      </c>
      <c r="FI176" s="45">
        <v>9.4381584042730804</v>
      </c>
      <c r="FJ176" s="45">
        <v>694.15</v>
      </c>
      <c r="FK176" s="45">
        <v>0.56448006335346101</v>
      </c>
      <c r="FL176" s="44">
        <v>54362.6063333333</v>
      </c>
      <c r="FM176" s="45">
        <v>27.222136371223499</v>
      </c>
      <c r="FN176" s="45">
        <v>675.1</v>
      </c>
      <c r="FO176" s="45">
        <v>0.43984600048519101</v>
      </c>
      <c r="FP176" s="44">
        <v>39852.525666666697</v>
      </c>
      <c r="FQ176" s="45">
        <v>19.956197129026901</v>
      </c>
      <c r="FR176" s="45">
        <v>687.8</v>
      </c>
      <c r="FS176" s="45">
        <v>0.50066359790636406</v>
      </c>
      <c r="FT176" s="44">
        <v>28211.59</v>
      </c>
      <c r="FU176" s="45">
        <v>14.1269854782173</v>
      </c>
      <c r="FV176" s="45">
        <v>694.15</v>
      </c>
      <c r="FW176" s="46">
        <v>0.60139160117077795</v>
      </c>
    </row>
    <row r="177" spans="1:179" s="16" customFormat="1" ht="15">
      <c r="B177" s="35" t="s">
        <v>1344</v>
      </c>
      <c r="C177" s="16" t="s">
        <v>657</v>
      </c>
      <c r="D177" s="16" t="s">
        <v>1617</v>
      </c>
      <c r="E177" s="16" t="s">
        <v>661</v>
      </c>
      <c r="F177" s="16" t="s">
        <v>1345</v>
      </c>
      <c r="G177" s="16" t="s">
        <v>657</v>
      </c>
      <c r="L177" s="18">
        <v>40677</v>
      </c>
      <c r="M177" s="19">
        <v>134</v>
      </c>
      <c r="N177" s="16" t="s">
        <v>1611</v>
      </c>
      <c r="O177" s="16" t="s">
        <v>653</v>
      </c>
      <c r="P177" s="16" t="s">
        <v>653</v>
      </c>
      <c r="Q177" s="16" t="s">
        <v>652</v>
      </c>
      <c r="R177" s="16" t="s">
        <v>652</v>
      </c>
      <c r="T177" s="20">
        <v>14</v>
      </c>
      <c r="U177" s="20">
        <v>5</v>
      </c>
      <c r="V177" s="16">
        <v>2011</v>
      </c>
      <c r="X177" s="21"/>
      <c r="BU177" s="18">
        <v>40677</v>
      </c>
      <c r="BV177" s="16">
        <v>117</v>
      </c>
      <c r="BW177" s="16">
        <v>116</v>
      </c>
      <c r="BX177" s="16">
        <v>116.5</v>
      </c>
      <c r="BY177" s="16">
        <f t="shared" si="26"/>
        <v>116.5</v>
      </c>
      <c r="BZ177" s="16">
        <v>87</v>
      </c>
      <c r="CA177" s="16">
        <v>87</v>
      </c>
      <c r="CB177" s="16">
        <v>87</v>
      </c>
      <c r="CC177" s="16">
        <f t="shared" si="31"/>
        <v>87</v>
      </c>
      <c r="CD177" s="16" t="s">
        <v>649</v>
      </c>
      <c r="CE177" s="16">
        <v>88</v>
      </c>
      <c r="CF177" s="16">
        <v>88</v>
      </c>
      <c r="CG177" s="16">
        <v>88</v>
      </c>
      <c r="CH177" s="16">
        <f>(CE177+CF177+CG177)/3</f>
        <v>88</v>
      </c>
      <c r="CI177" s="16" t="s">
        <v>649</v>
      </c>
      <c r="CJ177" s="16">
        <v>17</v>
      </c>
      <c r="CK177" s="16" t="s">
        <v>649</v>
      </c>
      <c r="CL177" s="16" t="s">
        <v>649</v>
      </c>
      <c r="CM177" s="18">
        <v>40677</v>
      </c>
      <c r="CO177" s="18"/>
      <c r="CQ177" s="21"/>
      <c r="CS177" s="21"/>
      <c r="FF177" s="42" t="s">
        <v>1344</v>
      </c>
      <c r="FG177" s="43">
        <v>51411</v>
      </c>
      <c r="FH177" s="44">
        <v>22822.674999999999</v>
      </c>
      <c r="FI177" s="45">
        <v>11.428480220330499</v>
      </c>
      <c r="FJ177" s="45">
        <v>657.76</v>
      </c>
      <c r="FK177" s="45">
        <v>0.58274460490795899</v>
      </c>
      <c r="FL177" s="44">
        <v>44957.020333333297</v>
      </c>
      <c r="FM177" s="45">
        <v>22.512278584543498</v>
      </c>
      <c r="FN177" s="45">
        <v>618.78333333333296</v>
      </c>
      <c r="FO177" s="45">
        <v>0.52679236276052599</v>
      </c>
      <c r="FP177" s="44">
        <v>51843.344333333298</v>
      </c>
      <c r="FQ177" s="45">
        <v>25.9606130862961</v>
      </c>
      <c r="FR177" s="45">
        <v>615.07666666666705</v>
      </c>
      <c r="FS177" s="45">
        <v>0.49214454362007698</v>
      </c>
      <c r="FT177" s="44">
        <v>30054.025333333298</v>
      </c>
      <c r="FU177" s="45">
        <v>15.0495870472375</v>
      </c>
      <c r="FV177" s="45">
        <v>644.44666666666706</v>
      </c>
      <c r="FW177" s="46">
        <v>0.57660854914995596</v>
      </c>
    </row>
    <row r="178" spans="1:179" s="16" customFormat="1" ht="15">
      <c r="B178" s="35" t="s">
        <v>1346</v>
      </c>
      <c r="C178" s="16" t="s">
        <v>657</v>
      </c>
      <c r="D178" s="16" t="s">
        <v>660</v>
      </c>
      <c r="E178" s="16" t="s">
        <v>1116</v>
      </c>
      <c r="F178" s="16" t="s">
        <v>1345</v>
      </c>
      <c r="G178" s="16" t="s">
        <v>657</v>
      </c>
      <c r="K178" s="16" t="s">
        <v>1349</v>
      </c>
      <c r="L178" s="18">
        <v>40677</v>
      </c>
      <c r="M178" s="19">
        <v>134</v>
      </c>
      <c r="N178" s="16" t="s">
        <v>1611</v>
      </c>
      <c r="O178" s="16" t="s">
        <v>653</v>
      </c>
      <c r="P178" s="16" t="s">
        <v>653</v>
      </c>
      <c r="Q178" s="16" t="s">
        <v>699</v>
      </c>
      <c r="R178" s="16" t="s">
        <v>699</v>
      </c>
      <c r="T178" s="20">
        <v>14</v>
      </c>
      <c r="U178" s="20">
        <v>5</v>
      </c>
      <c r="V178" s="16">
        <v>2011</v>
      </c>
      <c r="X178" s="21"/>
      <c r="BU178" s="18">
        <v>40677</v>
      </c>
      <c r="BV178" s="16">
        <v>120</v>
      </c>
      <c r="BW178" s="16">
        <v>120.5</v>
      </c>
      <c r="BX178" s="16">
        <v>120</v>
      </c>
      <c r="BY178" s="16">
        <f t="shared" si="26"/>
        <v>120.16666666666667</v>
      </c>
      <c r="BZ178" s="16">
        <v>82</v>
      </c>
      <c r="CA178" s="16">
        <v>82</v>
      </c>
      <c r="CB178" s="16">
        <v>83</v>
      </c>
      <c r="CC178" s="16">
        <f t="shared" si="31"/>
        <v>82.333333333333329</v>
      </c>
      <c r="CD178" s="16" t="s">
        <v>649</v>
      </c>
      <c r="CE178" s="16">
        <v>84</v>
      </c>
      <c r="CF178" s="16">
        <v>84</v>
      </c>
      <c r="CG178" s="16">
        <v>84</v>
      </c>
      <c r="CH178" s="16">
        <f>(CE178+CF178+CG178)/3</f>
        <v>84</v>
      </c>
      <c r="CI178" s="16" t="s">
        <v>649</v>
      </c>
      <c r="CJ178" s="16">
        <v>17</v>
      </c>
      <c r="CK178" s="16" t="s">
        <v>649</v>
      </c>
      <c r="CL178" s="16" t="s">
        <v>649</v>
      </c>
      <c r="CM178" s="18">
        <v>40677</v>
      </c>
      <c r="CO178" s="18"/>
      <c r="CQ178" s="21"/>
      <c r="CS178" s="21"/>
      <c r="FF178" s="42" t="s">
        <v>1346</v>
      </c>
      <c r="FG178" s="43">
        <v>51411</v>
      </c>
      <c r="FH178" s="44">
        <v>38562.669666666698</v>
      </c>
      <c r="FI178" s="45">
        <v>19.310300283758998</v>
      </c>
      <c r="FJ178" s="45">
        <v>653.82666666666705</v>
      </c>
      <c r="FK178" s="45">
        <v>0.51081560362162204</v>
      </c>
      <c r="FL178" s="44">
        <v>68138.620333333296</v>
      </c>
      <c r="FM178" s="45">
        <v>34.120490903021199</v>
      </c>
      <c r="FN178" s="45">
        <v>644.82333333333304</v>
      </c>
      <c r="FO178" s="45">
        <v>0.44450760535393402</v>
      </c>
      <c r="FP178" s="44">
        <v>59627.610333333301</v>
      </c>
      <c r="FQ178" s="45">
        <v>29.858593056250999</v>
      </c>
      <c r="FR178" s="45">
        <v>653.82666666666705</v>
      </c>
      <c r="FS178" s="45">
        <v>0.43695271923478801</v>
      </c>
      <c r="FT178" s="44">
        <v>50253.9506666667</v>
      </c>
      <c r="FU178" s="45">
        <v>25.164722416958799</v>
      </c>
      <c r="FV178" s="45">
        <v>660.73333333333301</v>
      </c>
      <c r="FW178" s="46">
        <v>0.47171700555354601</v>
      </c>
    </row>
    <row r="179" spans="1:179" s="16" customFormat="1" ht="15">
      <c r="B179" s="35" t="s">
        <v>1400</v>
      </c>
      <c r="C179" s="16" t="s">
        <v>657</v>
      </c>
      <c r="D179" s="16" t="s">
        <v>660</v>
      </c>
      <c r="E179" s="16" t="s">
        <v>1116</v>
      </c>
      <c r="F179" s="16" t="s">
        <v>1345</v>
      </c>
      <c r="G179" s="16" t="s">
        <v>657</v>
      </c>
      <c r="K179" s="16" t="s">
        <v>1405</v>
      </c>
      <c r="L179" s="18">
        <v>40677</v>
      </c>
      <c r="M179" s="19">
        <v>134</v>
      </c>
      <c r="N179" s="16" t="s">
        <v>678</v>
      </c>
      <c r="O179" s="16" t="s">
        <v>1611</v>
      </c>
      <c r="P179" s="16" t="s">
        <v>1611</v>
      </c>
      <c r="Q179" s="16" t="s">
        <v>692</v>
      </c>
      <c r="R179" s="16" t="s">
        <v>1401</v>
      </c>
      <c r="T179" s="20">
        <v>14</v>
      </c>
      <c r="U179" s="20">
        <v>5</v>
      </c>
      <c r="V179" s="16">
        <v>2011</v>
      </c>
      <c r="W179" s="16" t="s">
        <v>1402</v>
      </c>
      <c r="X179" s="21" t="s">
        <v>533</v>
      </c>
      <c r="Y179" s="16" t="s">
        <v>654</v>
      </c>
      <c r="Z179" s="22">
        <v>40697</v>
      </c>
      <c r="AA179" s="16" t="str">
        <f t="shared" ref="AA179:AA184" si="32">TEXT(DATEVALUE(TEXT(Z179,"m/d/yyyy"))-DATEVALUE("1/1/2011")+1,"000")</f>
        <v>154</v>
      </c>
      <c r="AB179" s="16">
        <v>4</v>
      </c>
      <c r="AC179" s="16">
        <v>4</v>
      </c>
      <c r="AD179" s="16">
        <v>3</v>
      </c>
      <c r="AE179" s="16" t="s">
        <v>673</v>
      </c>
      <c r="AF179" s="16" t="s">
        <v>1403</v>
      </c>
      <c r="AG179" s="16" t="s">
        <v>649</v>
      </c>
      <c r="AH179" s="16" t="s">
        <v>649</v>
      </c>
      <c r="AI179" s="16" t="s">
        <v>674</v>
      </c>
      <c r="AJ179" s="16" t="s">
        <v>1402</v>
      </c>
      <c r="AK179" s="16" t="s">
        <v>387</v>
      </c>
      <c r="AL179" s="16" t="s">
        <v>649</v>
      </c>
      <c r="AM179" s="16" t="s">
        <v>654</v>
      </c>
      <c r="AN179" s="22">
        <v>40741</v>
      </c>
      <c r="AP179" s="16">
        <v>5</v>
      </c>
      <c r="AQ179" s="16">
        <v>0</v>
      </c>
      <c r="AR179" s="16">
        <v>0</v>
      </c>
      <c r="AS179" s="16" t="s">
        <v>1352</v>
      </c>
      <c r="AT179" s="16" t="s">
        <v>1404</v>
      </c>
      <c r="AU179" s="16" t="s">
        <v>657</v>
      </c>
      <c r="BT179" s="16">
        <v>3</v>
      </c>
      <c r="BU179" s="18">
        <v>40677</v>
      </c>
      <c r="BV179" s="16" t="s">
        <v>657</v>
      </c>
      <c r="BW179" s="16" t="s">
        <v>657</v>
      </c>
      <c r="BX179" s="16" t="s">
        <v>657</v>
      </c>
      <c r="BY179" s="16" t="s">
        <v>657</v>
      </c>
      <c r="BZ179" s="16" t="s">
        <v>657</v>
      </c>
      <c r="CA179" s="16" t="s">
        <v>657</v>
      </c>
      <c r="CB179" s="16" t="s">
        <v>657</v>
      </c>
      <c r="CC179" s="16" t="s">
        <v>657</v>
      </c>
      <c r="CE179" s="16" t="s">
        <v>657</v>
      </c>
      <c r="CF179" s="16" t="s">
        <v>657</v>
      </c>
      <c r="CG179" s="16" t="s">
        <v>657</v>
      </c>
      <c r="CH179" s="16" t="s">
        <v>657</v>
      </c>
      <c r="CJ179" s="16" t="s">
        <v>657</v>
      </c>
      <c r="CK179" s="16" t="s">
        <v>657</v>
      </c>
      <c r="CL179" s="16" t="s">
        <v>649</v>
      </c>
      <c r="CM179" s="18">
        <v>40677</v>
      </c>
      <c r="CO179" s="18"/>
      <c r="CQ179" s="21"/>
      <c r="CS179" s="21"/>
      <c r="FF179" s="42"/>
      <c r="FG179" s="43"/>
      <c r="FH179" s="44"/>
      <c r="FI179" s="45"/>
      <c r="FJ179" s="45"/>
      <c r="FK179" s="45"/>
      <c r="FL179" s="44"/>
      <c r="FM179" s="45"/>
      <c r="FN179" s="45"/>
      <c r="FO179" s="45"/>
      <c r="FP179" s="44"/>
      <c r="FQ179" s="45"/>
      <c r="FR179" s="45"/>
      <c r="FS179" s="45"/>
      <c r="FT179" s="44"/>
      <c r="FU179" s="45"/>
      <c r="FV179" s="45"/>
      <c r="FW179" s="46"/>
    </row>
    <row r="180" spans="1:179" s="16" customFormat="1" ht="15">
      <c r="B180" s="35" t="s">
        <v>1402</v>
      </c>
      <c r="C180" s="16" t="s">
        <v>657</v>
      </c>
      <c r="D180" s="16" t="s">
        <v>650</v>
      </c>
      <c r="E180" s="16" t="s">
        <v>997</v>
      </c>
      <c r="F180" s="16" t="s">
        <v>1345</v>
      </c>
      <c r="G180" s="16" t="s">
        <v>657</v>
      </c>
      <c r="K180" s="22" t="s">
        <v>1406</v>
      </c>
      <c r="L180" s="18">
        <v>40677</v>
      </c>
      <c r="M180" s="19">
        <v>134</v>
      </c>
      <c r="N180" s="16" t="s">
        <v>652</v>
      </c>
      <c r="O180" s="16" t="s">
        <v>1611</v>
      </c>
      <c r="P180" s="16" t="s">
        <v>1611</v>
      </c>
      <c r="Q180" s="16" t="s">
        <v>652</v>
      </c>
      <c r="R180" s="16" t="s">
        <v>665</v>
      </c>
      <c r="T180" s="20">
        <v>14</v>
      </c>
      <c r="U180" s="20">
        <v>5</v>
      </c>
      <c r="V180" s="16">
        <v>2011</v>
      </c>
      <c r="W180" s="16" t="s">
        <v>1400</v>
      </c>
      <c r="X180" s="21" t="s">
        <v>533</v>
      </c>
      <c r="Y180" s="16" t="s">
        <v>654</v>
      </c>
      <c r="Z180" s="22">
        <v>40697</v>
      </c>
      <c r="AA180" s="16" t="str">
        <f t="shared" si="32"/>
        <v>154</v>
      </c>
      <c r="AB180" s="16">
        <v>4</v>
      </c>
      <c r="AC180" s="16">
        <v>4</v>
      </c>
      <c r="AD180" s="16">
        <v>3</v>
      </c>
      <c r="AE180" s="16" t="s">
        <v>673</v>
      </c>
      <c r="AF180" s="16" t="s">
        <v>1403</v>
      </c>
      <c r="AG180" s="16" t="s">
        <v>649</v>
      </c>
      <c r="AH180" s="16" t="s">
        <v>649</v>
      </c>
      <c r="AI180" s="16" t="s">
        <v>674</v>
      </c>
      <c r="AJ180" s="16" t="s">
        <v>1400</v>
      </c>
      <c r="AK180" s="16" t="s">
        <v>387</v>
      </c>
      <c r="AL180" s="16" t="s">
        <v>649</v>
      </c>
      <c r="AM180" s="16" t="s">
        <v>654</v>
      </c>
      <c r="AN180" s="22">
        <v>40741</v>
      </c>
      <c r="AP180" s="16">
        <v>5</v>
      </c>
      <c r="AQ180" s="16">
        <v>0</v>
      </c>
      <c r="AR180" s="16">
        <v>0</v>
      </c>
      <c r="AS180" s="16" t="s">
        <v>1352</v>
      </c>
      <c r="AT180" s="16" t="s">
        <v>1404</v>
      </c>
      <c r="AU180" s="16" t="s">
        <v>657</v>
      </c>
      <c r="BT180" s="16">
        <v>3</v>
      </c>
      <c r="BU180" s="18">
        <v>40677</v>
      </c>
      <c r="BV180" s="16">
        <v>113</v>
      </c>
      <c r="BW180" s="16">
        <v>113</v>
      </c>
      <c r="BX180" s="16">
        <v>113</v>
      </c>
      <c r="BY180" s="16">
        <f>(BV180+BW180+BX180)/3</f>
        <v>113</v>
      </c>
      <c r="BZ180" s="16">
        <v>75</v>
      </c>
      <c r="CA180" s="16">
        <v>75</v>
      </c>
      <c r="CB180" s="16">
        <v>75</v>
      </c>
      <c r="CC180" s="16">
        <f t="shared" ref="CC180:CC189" si="33">(BZ180+CA180+CB180)/3</f>
        <v>75</v>
      </c>
      <c r="CD180" s="16" t="s">
        <v>649</v>
      </c>
      <c r="CE180" s="16">
        <v>72</v>
      </c>
      <c r="CF180" s="16">
        <v>72</v>
      </c>
      <c r="CG180" s="16">
        <v>72</v>
      </c>
      <c r="CH180" s="16">
        <f t="shared" ref="CH180:CH211" si="34">(CE180+CF180+CG180)/3</f>
        <v>72</v>
      </c>
      <c r="CI180" s="16" t="s">
        <v>649</v>
      </c>
      <c r="CJ180" s="16">
        <f>20-3</f>
        <v>17</v>
      </c>
      <c r="CK180" s="16" t="s">
        <v>649</v>
      </c>
      <c r="CL180" s="16" t="s">
        <v>649</v>
      </c>
      <c r="CM180" s="18">
        <v>40677</v>
      </c>
      <c r="CO180" s="18"/>
      <c r="CQ180" s="21"/>
      <c r="CS180" s="21"/>
      <c r="FF180" s="42" t="s">
        <v>1402</v>
      </c>
      <c r="FG180" s="43">
        <v>51411</v>
      </c>
      <c r="FH180" s="44">
        <v>47835.975666666702</v>
      </c>
      <c r="FI180" s="45">
        <v>23.953918711400402</v>
      </c>
      <c r="FJ180" s="45">
        <v>644.13</v>
      </c>
      <c r="FK180" s="45">
        <v>0.48765088369901599</v>
      </c>
      <c r="FL180" s="44">
        <v>66131.366333333295</v>
      </c>
      <c r="FM180" s="45">
        <v>33.115356200968101</v>
      </c>
      <c r="FN180" s="45">
        <v>660.42</v>
      </c>
      <c r="FO180" s="45">
        <v>0.42232305068138998</v>
      </c>
      <c r="FP180" s="44">
        <v>44346.82</v>
      </c>
      <c r="FQ180" s="45">
        <v>22.206720080120199</v>
      </c>
      <c r="FR180" s="45">
        <v>643.75</v>
      </c>
      <c r="FS180" s="45">
        <v>0.46910165837232698</v>
      </c>
      <c r="FT180" s="44">
        <v>45748.142999999996</v>
      </c>
      <c r="FU180" s="45">
        <v>22.9084341512268</v>
      </c>
      <c r="FV180" s="45">
        <v>651.08000000000004</v>
      </c>
      <c r="FW180" s="46">
        <v>0.50693300118562401</v>
      </c>
    </row>
    <row r="181" spans="1:179" s="16" customFormat="1" ht="15">
      <c r="A181" s="16" t="s">
        <v>1116</v>
      </c>
      <c r="B181" s="35" t="s">
        <v>1210</v>
      </c>
      <c r="C181" s="16" t="s">
        <v>657</v>
      </c>
      <c r="D181" s="16" t="s">
        <v>660</v>
      </c>
      <c r="E181" s="16" t="s">
        <v>1289</v>
      </c>
      <c r="F181" s="16" t="s">
        <v>1345</v>
      </c>
      <c r="G181" s="16" t="s">
        <v>691</v>
      </c>
      <c r="H181" s="22">
        <v>40724</v>
      </c>
      <c r="J181" s="16">
        <v>2000</v>
      </c>
      <c r="K181" s="16" t="s">
        <v>1407</v>
      </c>
      <c r="L181" s="18">
        <v>40677</v>
      </c>
      <c r="M181" s="19">
        <v>134</v>
      </c>
      <c r="N181" s="16" t="s">
        <v>678</v>
      </c>
      <c r="O181" s="16" t="s">
        <v>1611</v>
      </c>
      <c r="P181" s="16" t="s">
        <v>1611</v>
      </c>
      <c r="Q181" s="16" t="s">
        <v>692</v>
      </c>
      <c r="R181" s="16" t="s">
        <v>665</v>
      </c>
      <c r="T181" s="20">
        <v>14</v>
      </c>
      <c r="U181" s="20">
        <v>5</v>
      </c>
      <c r="V181" s="16">
        <v>2011</v>
      </c>
      <c r="W181" s="16" t="s">
        <v>1408</v>
      </c>
      <c r="X181" s="21">
        <v>17</v>
      </c>
      <c r="Y181" s="16" t="s">
        <v>654</v>
      </c>
      <c r="Z181" s="22">
        <v>40699</v>
      </c>
      <c r="AA181" s="16" t="str">
        <f t="shared" si="32"/>
        <v>156</v>
      </c>
      <c r="AB181" s="16">
        <v>4</v>
      </c>
      <c r="AC181" s="16">
        <v>4</v>
      </c>
      <c r="AD181" s="16">
        <v>3</v>
      </c>
      <c r="AE181" s="16" t="s">
        <v>673</v>
      </c>
      <c r="AF181" s="16" t="s">
        <v>1409</v>
      </c>
      <c r="AG181" s="16" t="s">
        <v>649</v>
      </c>
      <c r="AH181" s="16" t="s">
        <v>649</v>
      </c>
      <c r="AI181" s="16" t="s">
        <v>674</v>
      </c>
      <c r="AJ181" s="16" t="s">
        <v>1208</v>
      </c>
      <c r="AK181" s="16">
        <v>25</v>
      </c>
      <c r="AL181" s="16" t="s">
        <v>657</v>
      </c>
      <c r="AM181" s="16" t="s">
        <v>654</v>
      </c>
      <c r="AN181" s="22">
        <v>40710</v>
      </c>
      <c r="AP181" s="16">
        <v>5</v>
      </c>
      <c r="AQ181" s="16">
        <v>4</v>
      </c>
      <c r="AR181" s="16">
        <v>0</v>
      </c>
      <c r="AS181" s="16" t="s">
        <v>361</v>
      </c>
      <c r="AT181" s="16" t="s">
        <v>1410</v>
      </c>
      <c r="AU181" s="16" t="s">
        <v>649</v>
      </c>
      <c r="AV181" s="16" t="s">
        <v>427</v>
      </c>
      <c r="AW181" s="16" t="s">
        <v>1208</v>
      </c>
      <c r="AX181" s="16" t="s">
        <v>1212</v>
      </c>
      <c r="AY181" s="16" t="s">
        <v>649</v>
      </c>
      <c r="AZ181" s="16" t="s">
        <v>654</v>
      </c>
      <c r="BA181" s="22">
        <v>40747</v>
      </c>
      <c r="BC181" s="16">
        <v>4</v>
      </c>
      <c r="BD181" s="16">
        <v>0</v>
      </c>
      <c r="BE181" s="16">
        <v>0</v>
      </c>
      <c r="BF181" s="16" t="s">
        <v>1352</v>
      </c>
      <c r="BG181" s="16" t="s">
        <v>1225</v>
      </c>
      <c r="BH181" s="16" t="s">
        <v>657</v>
      </c>
      <c r="BT181" s="16">
        <v>3</v>
      </c>
      <c r="BU181" s="18">
        <v>40677</v>
      </c>
      <c r="BV181" s="16">
        <v>118</v>
      </c>
      <c r="BW181" s="16">
        <v>118</v>
      </c>
      <c r="BX181" s="16">
        <v>118</v>
      </c>
      <c r="BY181" s="16">
        <f>(BV181+BW181+BX181)/3</f>
        <v>118</v>
      </c>
      <c r="BZ181" s="16">
        <v>82.5</v>
      </c>
      <c r="CA181" s="16">
        <v>83</v>
      </c>
      <c r="CB181" s="16">
        <v>83</v>
      </c>
      <c r="CC181" s="16">
        <f t="shared" si="33"/>
        <v>82.833333333333329</v>
      </c>
      <c r="CD181" s="16" t="s">
        <v>649</v>
      </c>
      <c r="CE181" s="16">
        <v>83</v>
      </c>
      <c r="CF181" s="16">
        <v>83.5</v>
      </c>
      <c r="CG181" s="16">
        <v>83</v>
      </c>
      <c r="CH181" s="16">
        <f t="shared" si="34"/>
        <v>83.166666666666671</v>
      </c>
      <c r="CI181" s="16" t="s">
        <v>649</v>
      </c>
      <c r="CJ181" s="16">
        <v>16.5</v>
      </c>
      <c r="CK181" s="16" t="s">
        <v>649</v>
      </c>
      <c r="CL181" s="16" t="s">
        <v>649</v>
      </c>
      <c r="CM181" s="18">
        <v>40677</v>
      </c>
      <c r="CO181" s="18">
        <v>40700</v>
      </c>
      <c r="CS181" s="21"/>
      <c r="CT181" s="21"/>
      <c r="CU181" s="21"/>
      <c r="CV181" s="21"/>
      <c r="CW181" s="21"/>
      <c r="DD181" s="16">
        <v>17.5</v>
      </c>
      <c r="DF181" s="22">
        <v>40724</v>
      </c>
      <c r="DG181" s="16">
        <v>120</v>
      </c>
      <c r="DH181" s="16">
        <v>120</v>
      </c>
      <c r="DI181" s="16">
        <v>120</v>
      </c>
      <c r="DJ181" s="16">
        <f>(DG181+DH181+DI181)/3</f>
        <v>120</v>
      </c>
      <c r="DK181" s="16">
        <v>83</v>
      </c>
      <c r="DL181" s="16">
        <v>83</v>
      </c>
      <c r="DM181" s="16">
        <v>83</v>
      </c>
      <c r="DN181" s="16">
        <f>(DK181+DL181+DM181)/3</f>
        <v>83</v>
      </c>
      <c r="DO181" s="16" t="s">
        <v>649</v>
      </c>
      <c r="DP181" s="16">
        <v>84</v>
      </c>
      <c r="DQ181" s="16">
        <v>84</v>
      </c>
      <c r="DR181" s="16">
        <v>84</v>
      </c>
      <c r="DS181" s="16">
        <v>84</v>
      </c>
      <c r="DT181" s="16" t="s">
        <v>649</v>
      </c>
      <c r="DU181" s="16">
        <v>16.5</v>
      </c>
      <c r="EB181" s="22">
        <v>40724</v>
      </c>
      <c r="EG181" s="24">
        <v>0.25104166666666666</v>
      </c>
      <c r="EI181" s="24">
        <v>0.26181712962962961</v>
      </c>
      <c r="EJ181" s="24">
        <v>0.26350694444444445</v>
      </c>
      <c r="EK181" s="24">
        <v>0.29699074074074078</v>
      </c>
      <c r="FF181" s="42" t="s">
        <v>1210</v>
      </c>
      <c r="FG181" s="43">
        <v>51411</v>
      </c>
      <c r="FH181" s="44">
        <v>36427.018333333297</v>
      </c>
      <c r="FI181" s="45">
        <v>18.2408704723752</v>
      </c>
      <c r="FJ181" s="45">
        <v>654.14666666666699</v>
      </c>
      <c r="FK181" s="45">
        <v>0.51169402780571704</v>
      </c>
      <c r="FL181" s="44">
        <v>55601.5173333333</v>
      </c>
      <c r="FM181" s="45">
        <v>27.842522450342202</v>
      </c>
      <c r="FN181" s="45">
        <v>627.46</v>
      </c>
      <c r="FO181" s="45">
        <v>0.48125580827483</v>
      </c>
      <c r="FP181" s="44">
        <v>52644.226000000002</v>
      </c>
      <c r="FQ181" s="45">
        <v>26.361655483224801</v>
      </c>
      <c r="FR181" s="45">
        <v>643.75</v>
      </c>
      <c r="FS181" s="45">
        <v>0.44040506252185802</v>
      </c>
      <c r="FT181" s="44">
        <v>41567.389666666699</v>
      </c>
      <c r="FU181" s="45">
        <v>20.814917209147101</v>
      </c>
      <c r="FV181" s="45">
        <v>668.13</v>
      </c>
      <c r="FW181" s="46">
        <v>0.53382883573877205</v>
      </c>
    </row>
    <row r="182" spans="1:179" s="16" customFormat="1" ht="15">
      <c r="B182" s="35" t="s">
        <v>1413</v>
      </c>
      <c r="C182" s="16" t="s">
        <v>657</v>
      </c>
      <c r="D182" s="16" t="s">
        <v>650</v>
      </c>
      <c r="E182" s="16" t="s">
        <v>1284</v>
      </c>
      <c r="F182" s="16" t="s">
        <v>1345</v>
      </c>
      <c r="G182" s="16" t="s">
        <v>657</v>
      </c>
      <c r="K182" s="16" t="s">
        <v>1414</v>
      </c>
      <c r="L182" s="18">
        <v>40677</v>
      </c>
      <c r="M182" s="19">
        <v>134</v>
      </c>
      <c r="N182" s="16" t="s">
        <v>664</v>
      </c>
      <c r="O182" s="16" t="s">
        <v>1611</v>
      </c>
      <c r="P182" s="16" t="s">
        <v>1611</v>
      </c>
      <c r="Q182" s="16" t="s">
        <v>1611</v>
      </c>
      <c r="R182" s="16" t="s">
        <v>665</v>
      </c>
      <c r="T182" s="20">
        <v>14</v>
      </c>
      <c r="U182" s="20">
        <v>5</v>
      </c>
      <c r="V182" s="16">
        <v>2011</v>
      </c>
      <c r="W182" s="16" t="s">
        <v>908</v>
      </c>
      <c r="X182" s="21" t="s">
        <v>1415</v>
      </c>
      <c r="Y182" s="16" t="s">
        <v>654</v>
      </c>
      <c r="Z182" s="22">
        <v>40699</v>
      </c>
      <c r="AA182" s="16" t="str">
        <f t="shared" si="32"/>
        <v>156</v>
      </c>
      <c r="AB182" s="16">
        <v>2</v>
      </c>
      <c r="AC182" s="16">
        <v>0</v>
      </c>
      <c r="AD182" s="16">
        <v>0</v>
      </c>
      <c r="AE182" s="16" t="s">
        <v>499</v>
      </c>
      <c r="AF182" s="16" t="s">
        <v>1416</v>
      </c>
      <c r="AG182" s="16" t="s">
        <v>657</v>
      </c>
      <c r="AH182" s="16" t="s">
        <v>649</v>
      </c>
      <c r="AI182" s="16" t="s">
        <v>1621</v>
      </c>
      <c r="AJ182" s="16" t="s">
        <v>908</v>
      </c>
      <c r="AK182" s="16" t="s">
        <v>1417</v>
      </c>
      <c r="AL182" s="16" t="s">
        <v>649</v>
      </c>
      <c r="AM182" s="16" t="s">
        <v>654</v>
      </c>
      <c r="AN182" s="22">
        <v>40711</v>
      </c>
      <c r="AP182" s="16">
        <v>4</v>
      </c>
      <c r="AQ182" s="16">
        <v>0</v>
      </c>
      <c r="AR182" s="16">
        <v>0</v>
      </c>
      <c r="AS182" s="16" t="s">
        <v>499</v>
      </c>
      <c r="AT182" s="16" t="s">
        <v>1153</v>
      </c>
      <c r="AU182" s="16" t="s">
        <v>649</v>
      </c>
      <c r="AV182" s="16" t="s">
        <v>1418</v>
      </c>
      <c r="AW182" s="16" t="s">
        <v>908</v>
      </c>
      <c r="AX182" s="16" t="s">
        <v>1419</v>
      </c>
      <c r="AY182" s="16" t="s">
        <v>649</v>
      </c>
      <c r="AZ182" s="16" t="s">
        <v>654</v>
      </c>
      <c r="BA182" s="22">
        <v>40745</v>
      </c>
      <c r="BC182" s="16">
        <v>5</v>
      </c>
      <c r="BD182" s="16">
        <v>0</v>
      </c>
      <c r="BE182" s="16">
        <v>0</v>
      </c>
      <c r="BF182" s="16" t="s">
        <v>1628</v>
      </c>
      <c r="BG182" s="16" t="s">
        <v>1420</v>
      </c>
      <c r="BH182" s="16" t="s">
        <v>657</v>
      </c>
      <c r="BT182" s="16">
        <v>0</v>
      </c>
      <c r="BU182" s="18">
        <v>40700</v>
      </c>
      <c r="BV182" s="16">
        <v>117.5</v>
      </c>
      <c r="BW182" s="16">
        <v>118</v>
      </c>
      <c r="BX182" s="16">
        <v>118</v>
      </c>
      <c r="BY182" s="16">
        <f>(BV182+BW182+BX182)/3</f>
        <v>117.83333333333333</v>
      </c>
      <c r="BZ182" s="16">
        <v>78</v>
      </c>
      <c r="CA182" s="16">
        <v>78</v>
      </c>
      <c r="CB182" s="16">
        <v>78</v>
      </c>
      <c r="CC182" s="16">
        <f t="shared" si="33"/>
        <v>78</v>
      </c>
      <c r="CD182" s="16" t="s">
        <v>649</v>
      </c>
      <c r="CE182" s="16">
        <v>77</v>
      </c>
      <c r="CF182" s="16">
        <v>77</v>
      </c>
      <c r="CG182" s="16">
        <v>77</v>
      </c>
      <c r="CH182" s="16">
        <f t="shared" si="34"/>
        <v>77</v>
      </c>
      <c r="CI182" s="16" t="s">
        <v>649</v>
      </c>
      <c r="CJ182" s="16">
        <v>18.25</v>
      </c>
      <c r="CK182" s="16" t="s">
        <v>649</v>
      </c>
      <c r="CL182" s="16" t="s">
        <v>649</v>
      </c>
      <c r="CM182" s="18">
        <v>40677</v>
      </c>
      <c r="CO182" s="18">
        <v>40724</v>
      </c>
      <c r="CQ182" s="21"/>
      <c r="CS182" s="21"/>
      <c r="DD182" s="16">
        <v>17.5</v>
      </c>
      <c r="FF182" s="42" t="s">
        <v>1413</v>
      </c>
      <c r="FG182" s="43">
        <v>60611</v>
      </c>
      <c r="FH182" s="44">
        <v>43998.591999999997</v>
      </c>
      <c r="FI182" s="45">
        <v>22.032344516775201</v>
      </c>
      <c r="FJ182" s="45">
        <v>648.74</v>
      </c>
      <c r="FK182" s="45">
        <v>0.50591128119352002</v>
      </c>
      <c r="FL182" s="44">
        <v>77984.114000000001</v>
      </c>
      <c r="FM182" s="45">
        <v>39.050632949424099</v>
      </c>
      <c r="FN182" s="45">
        <v>626.82333333333304</v>
      </c>
      <c r="FO182" s="45">
        <v>0.415254964395047</v>
      </c>
      <c r="FP182" s="44">
        <v>68843.255999999994</v>
      </c>
      <c r="FQ182" s="45">
        <v>34.473338007010497</v>
      </c>
      <c r="FR182" s="45">
        <v>610.1</v>
      </c>
      <c r="FS182" s="45">
        <v>0.43281897727324897</v>
      </c>
      <c r="FT182" s="44">
        <v>46556.7896666667</v>
      </c>
      <c r="FU182" s="45">
        <v>23.313364880654301</v>
      </c>
      <c r="FV182" s="45">
        <v>640.05333333333294</v>
      </c>
      <c r="FW182" s="46">
        <v>0.47542780014211899</v>
      </c>
    </row>
    <row r="183" spans="1:179" s="16" customFormat="1" ht="15">
      <c r="B183" s="34" t="s">
        <v>1152</v>
      </c>
      <c r="C183" s="16" t="s">
        <v>657</v>
      </c>
      <c r="D183" s="16" t="s">
        <v>660</v>
      </c>
      <c r="E183" s="16" t="s">
        <v>1116</v>
      </c>
      <c r="F183" s="16" t="s">
        <v>998</v>
      </c>
      <c r="G183" s="16" t="s">
        <v>657</v>
      </c>
      <c r="K183" s="16" t="s">
        <v>297</v>
      </c>
      <c r="L183" s="18">
        <v>40680</v>
      </c>
      <c r="M183" s="19">
        <v>137</v>
      </c>
      <c r="N183" s="16" t="s">
        <v>1036</v>
      </c>
      <c r="O183" s="16" t="s">
        <v>653</v>
      </c>
      <c r="P183" s="16" t="s">
        <v>653</v>
      </c>
      <c r="Q183" s="16" t="s">
        <v>685</v>
      </c>
      <c r="R183" s="16" t="s">
        <v>852</v>
      </c>
      <c r="T183" s="23">
        <v>17</v>
      </c>
      <c r="U183" s="23">
        <v>5</v>
      </c>
      <c r="V183" s="16">
        <v>2001</v>
      </c>
      <c r="W183" s="16" t="s">
        <v>1151</v>
      </c>
      <c r="X183" s="21">
        <v>27</v>
      </c>
      <c r="Y183" s="16" t="s">
        <v>654</v>
      </c>
      <c r="Z183" s="22">
        <v>40696</v>
      </c>
      <c r="AA183" s="16" t="str">
        <f t="shared" si="32"/>
        <v>153</v>
      </c>
      <c r="AB183" s="16">
        <v>3</v>
      </c>
      <c r="AC183" s="16">
        <v>0</v>
      </c>
      <c r="AD183" s="16">
        <v>0</v>
      </c>
      <c r="AE183" s="16" t="s">
        <v>905</v>
      </c>
      <c r="AF183" s="16" t="s">
        <v>298</v>
      </c>
      <c r="AG183" s="16" t="s">
        <v>649</v>
      </c>
      <c r="AH183" s="16" t="s">
        <v>657</v>
      </c>
      <c r="AI183" s="16" t="s">
        <v>116</v>
      </c>
      <c r="AJ183" s="16" t="s">
        <v>299</v>
      </c>
      <c r="AK183" s="16" t="s">
        <v>853</v>
      </c>
      <c r="AL183" s="16" t="s">
        <v>657</v>
      </c>
      <c r="AM183" s="16" t="s">
        <v>375</v>
      </c>
      <c r="AN183" s="22">
        <v>40711</v>
      </c>
      <c r="AP183" s="16">
        <v>5</v>
      </c>
      <c r="AQ183" s="16">
        <v>5</v>
      </c>
      <c r="AR183" s="16">
        <v>5</v>
      </c>
      <c r="AS183" s="16" t="s">
        <v>673</v>
      </c>
      <c r="AT183" s="16" t="s">
        <v>487</v>
      </c>
      <c r="AU183" s="16" t="s">
        <v>649</v>
      </c>
      <c r="AV183" s="16" t="s">
        <v>674</v>
      </c>
      <c r="AW183" s="16" t="s">
        <v>299</v>
      </c>
      <c r="AX183" s="16" t="s">
        <v>855</v>
      </c>
      <c r="AY183" s="16" t="s">
        <v>649</v>
      </c>
      <c r="AZ183" s="16" t="s">
        <v>375</v>
      </c>
      <c r="BA183" s="22">
        <v>40759</v>
      </c>
      <c r="BC183" s="16">
        <v>4</v>
      </c>
      <c r="BD183" s="16">
        <v>4</v>
      </c>
      <c r="BE183" s="16">
        <v>4</v>
      </c>
      <c r="BF183" s="16" t="s">
        <v>673</v>
      </c>
      <c r="BH183" s="16" t="s">
        <v>657</v>
      </c>
      <c r="BT183" s="16">
        <v>9</v>
      </c>
      <c r="BU183" s="18">
        <v>40680</v>
      </c>
      <c r="BV183" s="16">
        <v>120</v>
      </c>
      <c r="BW183" s="16">
        <v>120</v>
      </c>
      <c r="BX183" s="16">
        <v>120.5</v>
      </c>
      <c r="BY183" s="16">
        <f>(BV183+BW183+BX183)/3</f>
        <v>120.16666666666667</v>
      </c>
      <c r="BZ183" s="16">
        <v>98.5</v>
      </c>
      <c r="CA183" s="16">
        <v>99</v>
      </c>
      <c r="CB183" s="16">
        <v>99</v>
      </c>
      <c r="CC183" s="16">
        <f t="shared" si="33"/>
        <v>98.833333333333329</v>
      </c>
      <c r="CD183" s="16" t="s">
        <v>649</v>
      </c>
      <c r="CE183" s="16">
        <v>103</v>
      </c>
      <c r="CF183" s="16">
        <v>103</v>
      </c>
      <c r="CG183" s="16">
        <v>103</v>
      </c>
      <c r="CH183" s="16">
        <f t="shared" si="34"/>
        <v>103</v>
      </c>
      <c r="CI183" s="16" t="s">
        <v>649</v>
      </c>
      <c r="CJ183" s="16">
        <v>18</v>
      </c>
      <c r="CK183" s="16" t="s">
        <v>649</v>
      </c>
      <c r="CL183" s="16" t="s">
        <v>649</v>
      </c>
      <c r="CM183" s="18">
        <v>40680</v>
      </c>
      <c r="CO183" s="18"/>
      <c r="CQ183" s="21"/>
      <c r="CS183" s="21"/>
      <c r="FF183" s="42" t="s">
        <v>1152</v>
      </c>
      <c r="FG183" s="43">
        <v>51711</v>
      </c>
      <c r="FH183" s="44">
        <v>21292.7686666667</v>
      </c>
      <c r="FI183" s="45">
        <v>10.6623779001836</v>
      </c>
      <c r="FJ183" s="45">
        <v>664.11</v>
      </c>
      <c r="FK183" s="45">
        <v>0.59032626084587103</v>
      </c>
      <c r="FL183" s="44">
        <v>45654.339</v>
      </c>
      <c r="FM183" s="45">
        <v>22.8614616925388</v>
      </c>
      <c r="FN183" s="45">
        <v>641.73333333333301</v>
      </c>
      <c r="FO183" s="45">
        <v>0.50813233413888204</v>
      </c>
      <c r="FP183" s="44">
        <v>34789.600666666702</v>
      </c>
      <c r="FQ183" s="45">
        <v>17.420931730929698</v>
      </c>
      <c r="FR183" s="45">
        <v>622.12666666666701</v>
      </c>
      <c r="FS183" s="45">
        <v>0.52427390742941704</v>
      </c>
      <c r="FT183" s="44">
        <v>29558.552</v>
      </c>
      <c r="FU183" s="45">
        <v>14.801478217326</v>
      </c>
      <c r="FV183" s="45">
        <v>687.8</v>
      </c>
      <c r="FW183" s="46">
        <v>0.57636044370810902</v>
      </c>
    </row>
    <row r="184" spans="1:179" s="16" customFormat="1" ht="15">
      <c r="B184" s="35" t="s">
        <v>1220</v>
      </c>
      <c r="C184" s="16" t="s">
        <v>657</v>
      </c>
      <c r="D184" s="16" t="s">
        <v>650</v>
      </c>
      <c r="E184" s="16" t="s">
        <v>1116</v>
      </c>
      <c r="F184" s="16" t="s">
        <v>1345</v>
      </c>
      <c r="G184" s="16" t="s">
        <v>657</v>
      </c>
      <c r="L184" s="18">
        <v>40677</v>
      </c>
      <c r="M184" s="19">
        <v>134</v>
      </c>
      <c r="N184" s="16" t="s">
        <v>1036</v>
      </c>
      <c r="O184" s="16" t="s">
        <v>1611</v>
      </c>
      <c r="P184" s="16" t="s">
        <v>1611</v>
      </c>
      <c r="Q184" s="16" t="s">
        <v>652</v>
      </c>
      <c r="R184" s="16" t="s">
        <v>664</v>
      </c>
      <c r="T184" s="20">
        <v>14</v>
      </c>
      <c r="U184" s="20">
        <v>5</v>
      </c>
      <c r="V184" s="16">
        <v>2011</v>
      </c>
      <c r="W184" s="16" t="s">
        <v>1222</v>
      </c>
      <c r="X184" s="21" t="s">
        <v>1221</v>
      </c>
      <c r="Y184" s="16" t="s">
        <v>654</v>
      </c>
      <c r="Z184" s="22">
        <v>40690</v>
      </c>
      <c r="AA184" s="16" t="str">
        <f t="shared" si="32"/>
        <v>147</v>
      </c>
      <c r="AB184" s="16">
        <v>5</v>
      </c>
      <c r="AC184" s="16">
        <v>0</v>
      </c>
      <c r="AD184" s="16">
        <v>0</v>
      </c>
      <c r="AE184" s="16" t="s">
        <v>499</v>
      </c>
      <c r="AG184" s="16" t="s">
        <v>657</v>
      </c>
      <c r="AH184" s="16" t="s">
        <v>649</v>
      </c>
      <c r="AI184" s="16" t="s">
        <v>1621</v>
      </c>
      <c r="AJ184" s="16" t="s">
        <v>1222</v>
      </c>
      <c r="AK184" s="16">
        <v>18</v>
      </c>
      <c r="AL184" s="16" t="s">
        <v>657</v>
      </c>
      <c r="AM184" s="16" t="s">
        <v>654</v>
      </c>
      <c r="AN184" s="22">
        <v>40714</v>
      </c>
      <c r="AP184" s="16">
        <v>4</v>
      </c>
      <c r="AQ184" s="16">
        <v>4</v>
      </c>
      <c r="AR184" s="16">
        <v>2</v>
      </c>
      <c r="AS184" s="16" t="s">
        <v>673</v>
      </c>
      <c r="AT184" s="16" t="s">
        <v>1223</v>
      </c>
      <c r="AU184" s="16" t="s">
        <v>649</v>
      </c>
      <c r="AV184" s="16" t="s">
        <v>674</v>
      </c>
      <c r="AW184" s="16" t="s">
        <v>1222</v>
      </c>
      <c r="AX184" s="16" t="s">
        <v>1224</v>
      </c>
      <c r="AY184" s="16" t="s">
        <v>649</v>
      </c>
      <c r="AZ184" s="16" t="s">
        <v>654</v>
      </c>
      <c r="BA184" s="22">
        <v>40748</v>
      </c>
      <c r="BC184" s="16">
        <v>4</v>
      </c>
      <c r="BD184" s="16">
        <v>0</v>
      </c>
      <c r="BE184" s="16">
        <v>0</v>
      </c>
      <c r="BF184" s="16" t="s">
        <v>1352</v>
      </c>
      <c r="BG184" s="16" t="s">
        <v>1225</v>
      </c>
      <c r="BT184" s="16">
        <v>2</v>
      </c>
      <c r="BU184" s="18">
        <v>40677</v>
      </c>
      <c r="BV184" s="16">
        <v>117</v>
      </c>
      <c r="BW184" s="16">
        <v>117</v>
      </c>
      <c r="BX184" s="16">
        <v>117</v>
      </c>
      <c r="BY184" s="16">
        <v>117</v>
      </c>
      <c r="BZ184" s="16">
        <v>77</v>
      </c>
      <c r="CA184" s="16">
        <v>77</v>
      </c>
      <c r="CB184" s="16">
        <v>77</v>
      </c>
      <c r="CC184" s="16">
        <f t="shared" si="33"/>
        <v>77</v>
      </c>
      <c r="CD184" s="16" t="s">
        <v>649</v>
      </c>
      <c r="CE184" s="16">
        <v>77</v>
      </c>
      <c r="CF184" s="16">
        <v>76</v>
      </c>
      <c r="CG184" s="16">
        <v>77</v>
      </c>
      <c r="CH184" s="16">
        <f t="shared" si="34"/>
        <v>76.666666666666671</v>
      </c>
      <c r="CI184" s="16" t="s">
        <v>649</v>
      </c>
      <c r="CJ184" s="16">
        <v>17.5</v>
      </c>
      <c r="CK184" s="16" t="s">
        <v>649</v>
      </c>
      <c r="CL184" s="16" t="s">
        <v>649</v>
      </c>
      <c r="CM184" s="18">
        <v>40677</v>
      </c>
      <c r="CO184" s="18"/>
      <c r="CQ184" s="21"/>
      <c r="CS184" s="21"/>
      <c r="FF184" s="42" t="s">
        <v>1220</v>
      </c>
      <c r="FG184" s="43">
        <v>51411</v>
      </c>
      <c r="FH184" s="44">
        <v>49163.0016666667</v>
      </c>
      <c r="FI184" s="45">
        <v>24.618428476047399</v>
      </c>
      <c r="FJ184" s="45">
        <v>618.40666666666698</v>
      </c>
      <c r="FK184" s="45">
        <v>0.50273620144586995</v>
      </c>
      <c r="FL184" s="44">
        <v>74891.758666666705</v>
      </c>
      <c r="FM184" s="45">
        <v>37.502132532131498</v>
      </c>
      <c r="FN184" s="45">
        <v>616.76333333333298</v>
      </c>
      <c r="FO184" s="45">
        <v>0.41949624096517102</v>
      </c>
      <c r="FP184" s="44">
        <v>70459.706666666694</v>
      </c>
      <c r="FQ184" s="45">
        <v>35.2827774995827</v>
      </c>
      <c r="FR184" s="45">
        <v>611.4</v>
      </c>
      <c r="FS184" s="45">
        <v>0.42280966489791499</v>
      </c>
      <c r="FT184" s="44">
        <v>70953.756666666697</v>
      </c>
      <c r="FU184" s="45">
        <v>35.530173593723902</v>
      </c>
      <c r="FV184" s="45">
        <v>564.47</v>
      </c>
      <c r="FW184" s="46">
        <v>0.43433780591728699</v>
      </c>
    </row>
    <row r="185" spans="1:179" s="16" customFormat="1" ht="15">
      <c r="B185" s="34" t="s">
        <v>488</v>
      </c>
      <c r="C185" s="16" t="s">
        <v>657</v>
      </c>
      <c r="D185" s="16" t="s">
        <v>650</v>
      </c>
      <c r="E185" s="16" t="s">
        <v>1028</v>
      </c>
      <c r="F185" s="16" t="s">
        <v>998</v>
      </c>
      <c r="G185" s="16" t="s">
        <v>657</v>
      </c>
      <c r="K185" s="22"/>
      <c r="L185" s="18">
        <v>40680</v>
      </c>
      <c r="M185" s="19">
        <v>137</v>
      </c>
      <c r="N185" s="16" t="s">
        <v>664</v>
      </c>
      <c r="O185" s="16" t="s">
        <v>653</v>
      </c>
      <c r="P185" s="16" t="s">
        <v>653</v>
      </c>
      <c r="Q185" s="16" t="s">
        <v>852</v>
      </c>
      <c r="R185" s="16" t="s">
        <v>670</v>
      </c>
      <c r="T185" s="23">
        <v>17</v>
      </c>
      <c r="U185" s="23">
        <v>5</v>
      </c>
      <c r="V185" s="16">
        <v>2011</v>
      </c>
      <c r="X185" s="21"/>
      <c r="BU185" s="18">
        <v>40680</v>
      </c>
      <c r="BV185" s="16">
        <v>117</v>
      </c>
      <c r="BW185" s="16">
        <v>116.5</v>
      </c>
      <c r="BX185" s="16">
        <v>116.5</v>
      </c>
      <c r="BY185" s="16">
        <f t="shared" ref="BY185:BY216" si="35">(BV185+BW185+BX185)/3</f>
        <v>116.66666666666667</v>
      </c>
      <c r="BZ185" s="16">
        <v>77</v>
      </c>
      <c r="CA185" s="16">
        <v>76.5</v>
      </c>
      <c r="CB185" s="16">
        <v>76.5</v>
      </c>
      <c r="CC185" s="16">
        <f t="shared" si="33"/>
        <v>76.666666666666671</v>
      </c>
      <c r="CD185" s="16" t="s">
        <v>649</v>
      </c>
      <c r="CE185" s="16">
        <v>80</v>
      </c>
      <c r="CF185" s="16">
        <v>79</v>
      </c>
      <c r="CG185" s="16">
        <v>79.5</v>
      </c>
      <c r="CH185" s="16">
        <f t="shared" si="34"/>
        <v>79.5</v>
      </c>
      <c r="CI185" s="16" t="s">
        <v>649</v>
      </c>
      <c r="CJ185" s="16">
        <v>17</v>
      </c>
      <c r="CK185" s="16" t="s">
        <v>649</v>
      </c>
      <c r="CL185" s="16" t="s">
        <v>649</v>
      </c>
      <c r="CM185" s="18">
        <v>40680</v>
      </c>
      <c r="CO185" s="18"/>
      <c r="CQ185" s="21"/>
      <c r="CS185" s="21"/>
      <c r="FF185" s="42" t="s">
        <v>488</v>
      </c>
      <c r="FG185" s="43">
        <v>51711</v>
      </c>
      <c r="FH185" s="44">
        <v>37133.560666666701</v>
      </c>
      <c r="FI185" s="45">
        <v>18.594672341846099</v>
      </c>
      <c r="FJ185" s="45">
        <v>617.43666666666695</v>
      </c>
      <c r="FK185" s="45">
        <v>0.53535429001934498</v>
      </c>
      <c r="FL185" s="44">
        <v>96461.334666666706</v>
      </c>
      <c r="FM185" s="45">
        <v>48.303122016357896</v>
      </c>
      <c r="FN185" s="45">
        <v>610.78333333333296</v>
      </c>
      <c r="FO185" s="45">
        <v>0.39589022442982502</v>
      </c>
      <c r="FP185" s="44">
        <v>79453.066999999995</v>
      </c>
      <c r="FQ185" s="45">
        <v>39.786212819228801</v>
      </c>
      <c r="FR185" s="45">
        <v>615.4</v>
      </c>
      <c r="FS185" s="45">
        <v>0.38651455541878399</v>
      </c>
      <c r="FT185" s="44">
        <v>62471.2326666667</v>
      </c>
      <c r="FU185" s="45">
        <v>31.282540143548701</v>
      </c>
      <c r="FV185" s="45">
        <v>623.41999999999996</v>
      </c>
      <c r="FW185" s="46">
        <v>0.44617463267542601</v>
      </c>
    </row>
    <row r="186" spans="1:179" s="16" customFormat="1" ht="15">
      <c r="B186" s="34" t="s">
        <v>1517</v>
      </c>
      <c r="C186" s="16" t="s">
        <v>657</v>
      </c>
      <c r="D186" s="16" t="s">
        <v>402</v>
      </c>
      <c r="E186" s="16" t="s">
        <v>489</v>
      </c>
      <c r="F186" s="16" t="s">
        <v>1707</v>
      </c>
      <c r="G186" s="16" t="s">
        <v>691</v>
      </c>
      <c r="H186" s="22">
        <v>40694</v>
      </c>
      <c r="J186" s="16">
        <v>500</v>
      </c>
      <c r="K186" s="16" t="s">
        <v>1746</v>
      </c>
      <c r="L186" s="18">
        <v>40681</v>
      </c>
      <c r="M186" s="19">
        <v>138</v>
      </c>
      <c r="N186" s="16" t="s">
        <v>653</v>
      </c>
      <c r="O186" s="16" t="s">
        <v>653</v>
      </c>
      <c r="P186" s="16" t="s">
        <v>653</v>
      </c>
      <c r="Q186" s="16" t="s">
        <v>652</v>
      </c>
      <c r="R186" s="16" t="s">
        <v>652</v>
      </c>
      <c r="T186" s="20">
        <v>18</v>
      </c>
      <c r="U186" s="20">
        <v>5</v>
      </c>
      <c r="V186" s="16">
        <v>2011</v>
      </c>
      <c r="X186" s="21"/>
      <c r="BU186" s="18">
        <v>40681</v>
      </c>
      <c r="BV186" s="16">
        <v>117</v>
      </c>
      <c r="BW186" s="16">
        <v>117</v>
      </c>
      <c r="BX186" s="16">
        <v>117</v>
      </c>
      <c r="BY186" s="16">
        <f t="shared" si="35"/>
        <v>117</v>
      </c>
      <c r="BZ186" s="16">
        <v>81</v>
      </c>
      <c r="CA186" s="16">
        <v>81</v>
      </c>
      <c r="CB186" s="16">
        <v>81</v>
      </c>
      <c r="CC186" s="16">
        <f t="shared" si="33"/>
        <v>81</v>
      </c>
      <c r="CD186" s="16" t="s">
        <v>649</v>
      </c>
      <c r="CE186" s="16">
        <v>80.5</v>
      </c>
      <c r="CF186" s="16">
        <v>81</v>
      </c>
      <c r="CG186" s="16">
        <v>81</v>
      </c>
      <c r="CH186" s="16">
        <f t="shared" si="34"/>
        <v>80.833333333333329</v>
      </c>
      <c r="CI186" s="16" t="s">
        <v>649</v>
      </c>
      <c r="CJ186" s="16">
        <v>19.5</v>
      </c>
      <c r="CK186" s="16" t="s">
        <v>649</v>
      </c>
      <c r="CL186" s="16" t="s">
        <v>649</v>
      </c>
      <c r="CM186" s="18">
        <v>40681</v>
      </c>
      <c r="CO186" s="18">
        <v>40694</v>
      </c>
      <c r="CQ186" s="21"/>
      <c r="CS186" s="21"/>
      <c r="DD186" s="16">
        <v>21.5</v>
      </c>
      <c r="EB186" s="22">
        <v>40694</v>
      </c>
      <c r="EG186" s="24">
        <v>0.22222222222222221</v>
      </c>
      <c r="EI186" s="24">
        <v>0.23541666666666669</v>
      </c>
      <c r="EJ186" s="28"/>
      <c r="EK186" s="24">
        <v>0.26666666666666666</v>
      </c>
      <c r="FF186" s="42" t="s">
        <v>1517</v>
      </c>
      <c r="FG186" s="43">
        <v>51811</v>
      </c>
      <c r="FH186" s="44">
        <v>37763.169666666698</v>
      </c>
      <c r="FI186" s="45">
        <v>18.909949757970299</v>
      </c>
      <c r="FJ186" s="45">
        <v>620.08000000000004</v>
      </c>
      <c r="FK186" s="45">
        <v>0.492050873982528</v>
      </c>
      <c r="FL186" s="44">
        <v>50080.810333333298</v>
      </c>
      <c r="FM186" s="45">
        <v>25.0780221999666</v>
      </c>
      <c r="FN186" s="45">
        <v>615.73666666666702</v>
      </c>
      <c r="FO186" s="45">
        <v>0.47577802804024899</v>
      </c>
      <c r="FP186" s="44">
        <v>64963.882666666701</v>
      </c>
      <c r="FQ186" s="45">
        <v>32.530737439492597</v>
      </c>
      <c r="FR186" s="45">
        <v>600.81333333333305</v>
      </c>
      <c r="FS186" s="45">
        <v>0.444924937475219</v>
      </c>
      <c r="FT186" s="44">
        <v>32850.906333333303</v>
      </c>
      <c r="FU186" s="45">
        <v>16.4501283592055</v>
      </c>
      <c r="FV186" s="45">
        <v>674.7</v>
      </c>
      <c r="FW186" s="46">
        <v>0.54512725847037202</v>
      </c>
    </row>
    <row r="187" spans="1:179" s="16" customFormat="1" ht="15">
      <c r="B187" s="35" t="s">
        <v>1343</v>
      </c>
      <c r="C187" s="16" t="s">
        <v>657</v>
      </c>
      <c r="D187" s="16" t="s">
        <v>650</v>
      </c>
      <c r="E187" s="16" t="s">
        <v>1037</v>
      </c>
      <c r="F187" s="16" t="s">
        <v>521</v>
      </c>
      <c r="G187" s="16" t="s">
        <v>657</v>
      </c>
      <c r="L187" s="18">
        <v>40681</v>
      </c>
      <c r="M187" s="19">
        <v>138</v>
      </c>
      <c r="N187" s="16" t="s">
        <v>1611</v>
      </c>
      <c r="O187" s="16" t="s">
        <v>653</v>
      </c>
      <c r="P187" s="16" t="s">
        <v>653</v>
      </c>
      <c r="Q187" s="16" t="s">
        <v>852</v>
      </c>
      <c r="R187" s="16" t="s">
        <v>652</v>
      </c>
      <c r="T187" s="20">
        <v>18</v>
      </c>
      <c r="U187" s="20">
        <v>5</v>
      </c>
      <c r="V187" s="16">
        <v>2011</v>
      </c>
      <c r="X187" s="21"/>
      <c r="Z187" s="22"/>
      <c r="AN187" s="22"/>
      <c r="BU187" s="18">
        <v>40681</v>
      </c>
      <c r="BV187" s="16">
        <v>116</v>
      </c>
      <c r="BW187" s="16">
        <v>116</v>
      </c>
      <c r="BX187" s="16">
        <v>116</v>
      </c>
      <c r="BY187" s="16">
        <f t="shared" si="35"/>
        <v>116</v>
      </c>
      <c r="BZ187" s="16">
        <v>78.5</v>
      </c>
      <c r="CA187" s="16">
        <v>78.5</v>
      </c>
      <c r="CB187" s="16">
        <v>78.5</v>
      </c>
      <c r="CC187" s="16">
        <f t="shared" si="33"/>
        <v>78.5</v>
      </c>
      <c r="CD187" s="16" t="s">
        <v>649</v>
      </c>
      <c r="CE187" s="16">
        <v>77</v>
      </c>
      <c r="CF187" s="16">
        <v>78</v>
      </c>
      <c r="CG187" s="16">
        <v>78</v>
      </c>
      <c r="CH187" s="16">
        <f t="shared" si="34"/>
        <v>77.666666666666671</v>
      </c>
      <c r="CI187" s="16" t="s">
        <v>649</v>
      </c>
      <c r="CJ187" s="16">
        <v>16.5</v>
      </c>
      <c r="CK187" s="16" t="s">
        <v>649</v>
      </c>
      <c r="CL187" s="16" t="s">
        <v>649</v>
      </c>
      <c r="CM187" s="18">
        <v>40681</v>
      </c>
      <c r="CO187" s="18"/>
      <c r="CQ187" s="21"/>
      <c r="CS187" s="21"/>
      <c r="FF187" s="42" t="s">
        <v>1343</v>
      </c>
      <c r="FG187" s="43">
        <v>51811</v>
      </c>
      <c r="FH187" s="44">
        <v>38978.3923333333</v>
      </c>
      <c r="FI187" s="45">
        <v>19.518473877482901</v>
      </c>
      <c r="FJ187" s="45">
        <v>663.45333333333303</v>
      </c>
      <c r="FK187" s="45">
        <v>0.53123477423352905</v>
      </c>
      <c r="FL187" s="44">
        <v>68130.051999999996</v>
      </c>
      <c r="FM187" s="45">
        <v>34.1162003004507</v>
      </c>
      <c r="FN187" s="45">
        <v>618.78666666666697</v>
      </c>
      <c r="FO187" s="45">
        <v>0.42986053090476101</v>
      </c>
      <c r="FP187" s="44">
        <v>54127.697999999997</v>
      </c>
      <c r="FQ187" s="45">
        <v>27.104505758637998</v>
      </c>
      <c r="FR187" s="45">
        <v>610.78333333333296</v>
      </c>
      <c r="FS187" s="45">
        <v>0.42675814463591899</v>
      </c>
      <c r="FT187" s="44">
        <v>49213.947333333301</v>
      </c>
      <c r="FU187" s="45">
        <v>24.6439395760307</v>
      </c>
      <c r="FV187" s="45">
        <v>617.69000000000005</v>
      </c>
      <c r="FW187" s="46">
        <v>0.47316384109516102</v>
      </c>
    </row>
    <row r="188" spans="1:179" s="16" customFormat="1" ht="15">
      <c r="B188" s="34" t="s">
        <v>1518</v>
      </c>
      <c r="C188" s="16" t="s">
        <v>657</v>
      </c>
      <c r="D188" s="16" t="s">
        <v>660</v>
      </c>
      <c r="E188" s="16" t="s">
        <v>997</v>
      </c>
      <c r="F188" s="16" t="s">
        <v>1707</v>
      </c>
      <c r="G188" s="16" t="s">
        <v>657</v>
      </c>
      <c r="L188" s="18">
        <v>40681</v>
      </c>
      <c r="M188" s="19">
        <v>138</v>
      </c>
      <c r="N188" s="16" t="s">
        <v>653</v>
      </c>
      <c r="O188" s="16" t="s">
        <v>653</v>
      </c>
      <c r="P188" s="16" t="s">
        <v>653</v>
      </c>
      <c r="Q188" s="16" t="s">
        <v>652</v>
      </c>
      <c r="R188" s="16" t="s">
        <v>692</v>
      </c>
      <c r="T188" s="20">
        <v>18</v>
      </c>
      <c r="U188" s="20">
        <v>5</v>
      </c>
      <c r="V188" s="16">
        <v>2011</v>
      </c>
      <c r="X188" s="21"/>
      <c r="BU188" s="18">
        <v>40681</v>
      </c>
      <c r="BV188" s="16">
        <v>117</v>
      </c>
      <c r="BW188" s="16">
        <v>117</v>
      </c>
      <c r="BX188" s="16">
        <v>117</v>
      </c>
      <c r="BY188" s="16">
        <f t="shared" si="35"/>
        <v>117</v>
      </c>
      <c r="BZ188" s="16">
        <v>88</v>
      </c>
      <c r="CA188" s="16">
        <v>88</v>
      </c>
      <c r="CB188" s="16">
        <v>88</v>
      </c>
      <c r="CC188" s="16">
        <f t="shared" si="33"/>
        <v>88</v>
      </c>
      <c r="CD188" s="16" t="s">
        <v>649</v>
      </c>
      <c r="CE188" s="16">
        <v>92</v>
      </c>
      <c r="CF188" s="16">
        <v>92</v>
      </c>
      <c r="CG188" s="16">
        <v>92</v>
      </c>
      <c r="CH188" s="16">
        <f t="shared" si="34"/>
        <v>92</v>
      </c>
      <c r="CI188" s="16" t="s">
        <v>649</v>
      </c>
      <c r="CJ188" s="16">
        <v>17</v>
      </c>
      <c r="CK188" s="16" t="s">
        <v>649</v>
      </c>
      <c r="CL188" s="16" t="s">
        <v>649</v>
      </c>
      <c r="CM188" s="18">
        <v>40681</v>
      </c>
      <c r="CO188" s="18"/>
      <c r="CQ188" s="21"/>
      <c r="CS188" s="21"/>
      <c r="FF188" s="42" t="s">
        <v>1518</v>
      </c>
      <c r="FG188" s="43">
        <v>51811</v>
      </c>
      <c r="FH188" s="44">
        <v>36367.8596666667</v>
      </c>
      <c r="FI188" s="45">
        <v>18.211246703388401</v>
      </c>
      <c r="FJ188" s="45">
        <v>665.74</v>
      </c>
      <c r="FK188" s="45">
        <v>0.506703086090183</v>
      </c>
      <c r="FL188" s="44">
        <v>55155.076999999997</v>
      </c>
      <c r="FM188" s="45">
        <v>27.618966950425602</v>
      </c>
      <c r="FN188" s="45">
        <v>620.13</v>
      </c>
      <c r="FO188" s="45">
        <v>0.45940931300840798</v>
      </c>
      <c r="FP188" s="44">
        <v>44830.576666666697</v>
      </c>
      <c r="FQ188" s="45">
        <v>22.448961775997301</v>
      </c>
      <c r="FR188" s="45">
        <v>632.70666666666705</v>
      </c>
      <c r="FS188" s="45">
        <v>0.46479028968116298</v>
      </c>
      <c r="FT188" s="44">
        <v>37756.501333333297</v>
      </c>
      <c r="FU188" s="45">
        <v>18.906610582540502</v>
      </c>
      <c r="FV188" s="45">
        <v>652.76</v>
      </c>
      <c r="FW188" s="46">
        <v>0.51733894226085597</v>
      </c>
    </row>
    <row r="189" spans="1:179" s="16" customFormat="1" ht="15">
      <c r="B189" s="34" t="s">
        <v>1519</v>
      </c>
      <c r="C189" s="16" t="s">
        <v>657</v>
      </c>
      <c r="D189" s="16" t="s">
        <v>650</v>
      </c>
      <c r="E189" s="16" t="s">
        <v>1028</v>
      </c>
      <c r="F189" s="16" t="s">
        <v>1707</v>
      </c>
      <c r="G189" s="16" t="s">
        <v>657</v>
      </c>
      <c r="L189" s="18">
        <v>40681</v>
      </c>
      <c r="M189" s="19">
        <v>138</v>
      </c>
      <c r="N189" s="16" t="s">
        <v>653</v>
      </c>
      <c r="O189" s="16" t="s">
        <v>653</v>
      </c>
      <c r="P189" s="16" t="s">
        <v>653</v>
      </c>
      <c r="Q189" s="16" t="s">
        <v>692</v>
      </c>
      <c r="R189" s="16" t="s">
        <v>692</v>
      </c>
      <c r="T189" s="20">
        <v>18</v>
      </c>
      <c r="U189" s="20">
        <v>5</v>
      </c>
      <c r="V189" s="16">
        <v>2011</v>
      </c>
      <c r="X189" s="21"/>
      <c r="BU189" s="18">
        <v>40681</v>
      </c>
      <c r="BV189" s="16">
        <v>116.5</v>
      </c>
      <c r="BW189" s="16">
        <v>117</v>
      </c>
      <c r="BX189" s="16">
        <v>117</v>
      </c>
      <c r="BY189" s="16">
        <f t="shared" si="35"/>
        <v>116.83333333333333</v>
      </c>
      <c r="BZ189" s="16">
        <v>81.5</v>
      </c>
      <c r="CA189" s="16">
        <v>81</v>
      </c>
      <c r="CB189" s="16">
        <v>81.5</v>
      </c>
      <c r="CC189" s="16">
        <f t="shared" si="33"/>
        <v>81.333333333333329</v>
      </c>
      <c r="CD189" s="16" t="s">
        <v>649</v>
      </c>
      <c r="CE189" s="16">
        <v>81</v>
      </c>
      <c r="CF189" s="16">
        <v>81.5</v>
      </c>
      <c r="CG189" s="16">
        <v>81</v>
      </c>
      <c r="CH189" s="16">
        <f t="shared" si="34"/>
        <v>81.166666666666671</v>
      </c>
      <c r="CI189" s="16" t="s">
        <v>649</v>
      </c>
      <c r="CJ189" s="16">
        <v>17</v>
      </c>
      <c r="CK189" s="16" t="s">
        <v>649</v>
      </c>
      <c r="CL189" s="16" t="s">
        <v>649</v>
      </c>
      <c r="CM189" s="18">
        <v>40681</v>
      </c>
      <c r="CO189" s="18"/>
      <c r="CQ189" s="21"/>
      <c r="CS189" s="21"/>
      <c r="FF189" s="42" t="s">
        <v>1519</v>
      </c>
      <c r="FG189" s="43">
        <v>51811</v>
      </c>
      <c r="FH189" s="44">
        <v>26497.203333333298</v>
      </c>
      <c r="FI189" s="45">
        <v>13.2685044233016</v>
      </c>
      <c r="FJ189" s="45">
        <v>678.41</v>
      </c>
      <c r="FK189" s="45">
        <v>0.55233526060141802</v>
      </c>
      <c r="FL189" s="44">
        <v>60460.090333333297</v>
      </c>
      <c r="FM189" s="45">
        <v>30.275458354198001</v>
      </c>
      <c r="FN189" s="45">
        <v>622.05666666666696</v>
      </c>
      <c r="FO189" s="45">
        <v>0.46157094437962198</v>
      </c>
      <c r="FP189" s="44">
        <v>73044.138999999996</v>
      </c>
      <c r="FQ189" s="45">
        <v>36.5769349023535</v>
      </c>
      <c r="FR189" s="45">
        <v>573.11</v>
      </c>
      <c r="FS189" s="45">
        <v>0.403564644334439</v>
      </c>
      <c r="FT189" s="44">
        <v>42975.944333333297</v>
      </c>
      <c r="FU189" s="45">
        <v>21.520252545484901</v>
      </c>
      <c r="FV189" s="45">
        <v>640.69000000000005</v>
      </c>
      <c r="FW189" s="46">
        <v>0.49972742143517102</v>
      </c>
    </row>
    <row r="190" spans="1:179" s="16" customFormat="1" ht="15">
      <c r="B190" s="34" t="s">
        <v>1520</v>
      </c>
      <c r="C190" s="16" t="s">
        <v>657</v>
      </c>
      <c r="D190" s="16" t="s">
        <v>660</v>
      </c>
      <c r="E190" s="16" t="s">
        <v>1116</v>
      </c>
      <c r="F190" s="16" t="s">
        <v>1707</v>
      </c>
      <c r="G190" s="16" t="s">
        <v>657</v>
      </c>
      <c r="L190" s="18">
        <v>40681</v>
      </c>
      <c r="M190" s="19">
        <v>138</v>
      </c>
      <c r="N190" s="16" t="s">
        <v>698</v>
      </c>
      <c r="O190" s="16" t="s">
        <v>653</v>
      </c>
      <c r="P190" s="16" t="s">
        <v>653</v>
      </c>
      <c r="Q190" s="16" t="s">
        <v>670</v>
      </c>
      <c r="R190" s="16" t="s">
        <v>664</v>
      </c>
      <c r="T190" s="20">
        <v>18</v>
      </c>
      <c r="U190" s="20">
        <v>5</v>
      </c>
      <c r="V190" s="16">
        <v>2011</v>
      </c>
      <c r="X190" s="21"/>
      <c r="BU190" s="18">
        <v>40681</v>
      </c>
      <c r="BV190" s="16">
        <v>117</v>
      </c>
      <c r="BW190" s="16">
        <v>118</v>
      </c>
      <c r="BX190" s="16">
        <v>118</v>
      </c>
      <c r="BY190" s="16">
        <f t="shared" si="35"/>
        <v>117.66666666666667</v>
      </c>
      <c r="BZ190" s="16">
        <v>89</v>
      </c>
      <c r="CA190" s="16">
        <v>89</v>
      </c>
      <c r="CB190" s="16">
        <v>89</v>
      </c>
      <c r="CC190" s="16">
        <v>89</v>
      </c>
      <c r="CD190" s="16" t="s">
        <v>649</v>
      </c>
      <c r="CE190" s="16">
        <v>88.5</v>
      </c>
      <c r="CF190" s="16">
        <v>87</v>
      </c>
      <c r="CG190" s="16">
        <v>88.5</v>
      </c>
      <c r="CH190" s="16">
        <f t="shared" si="34"/>
        <v>88</v>
      </c>
      <c r="CI190" s="16" t="s">
        <v>649</v>
      </c>
      <c r="CJ190" s="16">
        <v>18.25</v>
      </c>
      <c r="CK190" s="16" t="s">
        <v>649</v>
      </c>
      <c r="CL190" s="16" t="s">
        <v>649</v>
      </c>
      <c r="CM190" s="18">
        <v>40681</v>
      </c>
      <c r="CO190" s="18"/>
      <c r="CQ190" s="21"/>
      <c r="CS190" s="21"/>
      <c r="FF190" s="42" t="s">
        <v>1520</v>
      </c>
      <c r="FG190" s="43">
        <v>51811</v>
      </c>
      <c r="FH190" s="44">
        <v>23597.573333333301</v>
      </c>
      <c r="FI190" s="45">
        <v>11.8165114338174</v>
      </c>
      <c r="FJ190" s="45">
        <v>674.44333333333304</v>
      </c>
      <c r="FK190" s="45">
        <v>0.56901205663924304</v>
      </c>
      <c r="FL190" s="44">
        <v>96814.728333333303</v>
      </c>
      <c r="FM190" s="45">
        <v>48.480084293106302</v>
      </c>
      <c r="FN190" s="45">
        <v>620.48</v>
      </c>
      <c r="FO190" s="45">
        <v>0.38152584058864603</v>
      </c>
      <c r="FP190" s="44">
        <v>64564.940666666698</v>
      </c>
      <c r="FQ190" s="45">
        <v>32.3309667835086</v>
      </c>
      <c r="FR190" s="45">
        <v>595.72333333333302</v>
      </c>
      <c r="FS190" s="45">
        <v>0.45342913470638702</v>
      </c>
      <c r="FT190" s="44">
        <v>38895.783000000003</v>
      </c>
      <c r="FU190" s="45">
        <v>19.477107160741099</v>
      </c>
      <c r="FV190" s="45">
        <v>649.14333333333298</v>
      </c>
      <c r="FW190" s="46">
        <v>0.51471468743923499</v>
      </c>
    </row>
    <row r="191" spans="1:179" s="16" customFormat="1" ht="15">
      <c r="B191" s="34" t="s">
        <v>1521</v>
      </c>
      <c r="C191" s="16" t="s">
        <v>657</v>
      </c>
      <c r="D191" s="16" t="s">
        <v>650</v>
      </c>
      <c r="E191" s="16" t="s">
        <v>1037</v>
      </c>
      <c r="F191" s="16" t="s">
        <v>1707</v>
      </c>
      <c r="G191" s="16" t="s">
        <v>657</v>
      </c>
      <c r="L191" s="18">
        <v>40681</v>
      </c>
      <c r="M191" s="19">
        <v>138</v>
      </c>
      <c r="N191" s="16" t="s">
        <v>663</v>
      </c>
      <c r="O191" s="16" t="s">
        <v>653</v>
      </c>
      <c r="P191" s="16" t="s">
        <v>653</v>
      </c>
      <c r="Q191" s="16" t="s">
        <v>652</v>
      </c>
      <c r="R191" s="16" t="s">
        <v>653</v>
      </c>
      <c r="T191" s="20">
        <v>18</v>
      </c>
      <c r="U191" s="20">
        <v>5</v>
      </c>
      <c r="V191" s="16">
        <v>2011</v>
      </c>
      <c r="X191" s="21"/>
      <c r="BU191" s="18">
        <v>40681</v>
      </c>
      <c r="BV191" s="16">
        <v>120</v>
      </c>
      <c r="BW191" s="16">
        <v>120</v>
      </c>
      <c r="BX191" s="16">
        <v>120</v>
      </c>
      <c r="BY191" s="16">
        <f t="shared" si="35"/>
        <v>120</v>
      </c>
      <c r="BZ191" s="16">
        <v>78.5</v>
      </c>
      <c r="CA191" s="16">
        <v>78</v>
      </c>
      <c r="CB191" s="16">
        <v>78</v>
      </c>
      <c r="CC191" s="16">
        <f t="shared" ref="CC191:CC213" si="36">(BZ191+CA191+CB191)/3</f>
        <v>78.166666666666671</v>
      </c>
      <c r="CD191" s="16" t="s">
        <v>649</v>
      </c>
      <c r="CE191" s="16">
        <v>79</v>
      </c>
      <c r="CF191" s="16">
        <v>79</v>
      </c>
      <c r="CG191" s="16">
        <v>78.5</v>
      </c>
      <c r="CH191" s="16">
        <f t="shared" si="34"/>
        <v>78.833333333333329</v>
      </c>
      <c r="CI191" s="16" t="s">
        <v>649</v>
      </c>
      <c r="CJ191" s="16">
        <v>19.5</v>
      </c>
      <c r="CK191" s="16" t="s">
        <v>649</v>
      </c>
      <c r="CL191" s="16" t="s">
        <v>649</v>
      </c>
      <c r="CM191" s="18">
        <v>40681</v>
      </c>
      <c r="CO191" s="18"/>
      <c r="CQ191" s="21"/>
      <c r="CS191" s="21"/>
      <c r="FF191" s="42" t="s">
        <v>1521</v>
      </c>
      <c r="FG191" s="43">
        <v>51811</v>
      </c>
      <c r="FH191" s="44">
        <v>32549.475333333299</v>
      </c>
      <c r="FI191" s="45">
        <v>16.299186446336201</v>
      </c>
      <c r="FJ191" s="45">
        <v>654.42999999999995</v>
      </c>
      <c r="FK191" s="45">
        <v>0.51087919877896304</v>
      </c>
      <c r="FL191" s="44">
        <v>67019.108666666696</v>
      </c>
      <c r="FM191" s="45">
        <v>33.5598941745952</v>
      </c>
      <c r="FN191" s="45">
        <v>621.16999999999996</v>
      </c>
      <c r="FO191" s="45">
        <v>0.44065826340061898</v>
      </c>
      <c r="FP191" s="44">
        <v>59707.546999999999</v>
      </c>
      <c r="FQ191" s="45">
        <v>29.8986214321482</v>
      </c>
      <c r="FR191" s="45">
        <v>625.41333333333296</v>
      </c>
      <c r="FS191" s="45">
        <v>0.45675783783109902</v>
      </c>
      <c r="FT191" s="44">
        <v>39935.815333333303</v>
      </c>
      <c r="FU191" s="45">
        <v>19.997904523451801</v>
      </c>
      <c r="FV191" s="45">
        <v>661.77666666666698</v>
      </c>
      <c r="FW191" s="46">
        <v>0.50351827230069801</v>
      </c>
    </row>
    <row r="192" spans="1:179" s="16" customFormat="1" ht="15">
      <c r="B192" s="34" t="s">
        <v>1425</v>
      </c>
      <c r="C192" s="16" t="s">
        <v>657</v>
      </c>
      <c r="D192" s="16" t="s">
        <v>660</v>
      </c>
      <c r="E192" s="16" t="s">
        <v>1426</v>
      </c>
      <c r="F192" s="16" t="s">
        <v>1631</v>
      </c>
      <c r="G192" s="16" t="s">
        <v>657</v>
      </c>
      <c r="L192" s="18">
        <v>40684</v>
      </c>
      <c r="M192" s="19">
        <v>141</v>
      </c>
      <c r="N192" s="16" t="s">
        <v>692</v>
      </c>
      <c r="O192" s="16" t="s">
        <v>653</v>
      </c>
      <c r="P192" s="16" t="s">
        <v>653</v>
      </c>
      <c r="Q192" s="16" t="s">
        <v>665</v>
      </c>
      <c r="R192" s="16" t="s">
        <v>692</v>
      </c>
      <c r="T192" s="20">
        <v>21</v>
      </c>
      <c r="U192" s="20">
        <v>5</v>
      </c>
      <c r="V192" s="16">
        <v>2011</v>
      </c>
      <c r="W192" s="16" t="s">
        <v>1427</v>
      </c>
      <c r="X192" s="21">
        <v>63</v>
      </c>
      <c r="Y192" s="16" t="s">
        <v>654</v>
      </c>
      <c r="Z192" s="22">
        <v>40693</v>
      </c>
      <c r="AA192" s="16" t="str">
        <f>TEXT(DATEVALUE(TEXT(Z192,"m/d/yyyy"))-DATEVALUE("1/1/2011")+1,"000")</f>
        <v>150</v>
      </c>
      <c r="AB192" s="16">
        <v>4</v>
      </c>
      <c r="AC192" s="16">
        <v>0</v>
      </c>
      <c r="AD192" s="16">
        <v>0</v>
      </c>
      <c r="AE192" s="16" t="s">
        <v>905</v>
      </c>
      <c r="AG192" s="16" t="s">
        <v>657</v>
      </c>
      <c r="AH192" s="16" t="s">
        <v>657</v>
      </c>
      <c r="BT192" s="16">
        <v>0</v>
      </c>
      <c r="BU192" s="18">
        <v>40684</v>
      </c>
      <c r="BV192" s="16">
        <v>116.5</v>
      </c>
      <c r="BW192" s="16">
        <v>116.5</v>
      </c>
      <c r="BX192" s="16">
        <v>117</v>
      </c>
      <c r="BY192" s="16">
        <f t="shared" si="35"/>
        <v>116.66666666666667</v>
      </c>
      <c r="BZ192" s="16">
        <v>88</v>
      </c>
      <c r="CA192" s="16">
        <v>88</v>
      </c>
      <c r="CB192" s="16">
        <v>88</v>
      </c>
      <c r="CC192" s="16">
        <f t="shared" si="36"/>
        <v>88</v>
      </c>
      <c r="CD192" s="16" t="s">
        <v>649</v>
      </c>
      <c r="CE192" s="16">
        <v>90</v>
      </c>
      <c r="CF192" s="16">
        <v>89.5</v>
      </c>
      <c r="CG192" s="16">
        <v>90</v>
      </c>
      <c r="CH192" s="16">
        <f t="shared" si="34"/>
        <v>89.833333333333329</v>
      </c>
      <c r="CI192" s="16" t="s">
        <v>649</v>
      </c>
      <c r="CJ192" s="16">
        <v>15.25</v>
      </c>
      <c r="CK192" s="16" t="s">
        <v>649</v>
      </c>
      <c r="CL192" s="16" t="s">
        <v>649</v>
      </c>
      <c r="CM192" s="18">
        <v>40684</v>
      </c>
      <c r="CO192" s="18">
        <v>40698</v>
      </c>
      <c r="CQ192" s="21"/>
      <c r="CS192" s="21"/>
      <c r="DD192" s="16">
        <v>17</v>
      </c>
      <c r="DF192" s="22">
        <v>40710</v>
      </c>
      <c r="DU192" s="16">
        <v>17.25</v>
      </c>
      <c r="FF192" s="42" t="s">
        <v>1425</v>
      </c>
      <c r="FG192" s="43">
        <v>52111</v>
      </c>
      <c r="FH192" s="44">
        <v>26153.543666666701</v>
      </c>
      <c r="FI192" s="45">
        <v>13.0964164580204</v>
      </c>
      <c r="FJ192" s="45">
        <v>665.40666666666698</v>
      </c>
      <c r="FK192" s="45">
        <v>0.53679789795497102</v>
      </c>
      <c r="FL192" s="44">
        <v>44901.828999999998</v>
      </c>
      <c r="FM192" s="45">
        <v>22.484641462193299</v>
      </c>
      <c r="FN192" s="45">
        <v>613.40666666666698</v>
      </c>
      <c r="FO192" s="45">
        <v>0.48388567518423098</v>
      </c>
      <c r="FP192" s="44">
        <v>43106.487000000001</v>
      </c>
      <c r="FQ192" s="45">
        <v>21.585621932899301</v>
      </c>
      <c r="FR192" s="45">
        <v>604.12</v>
      </c>
      <c r="FS192" s="45">
        <v>0.45913226054715101</v>
      </c>
      <c r="FT192" s="44">
        <v>39816.8163333333</v>
      </c>
      <c r="FU192" s="45">
        <v>19.938315640126898</v>
      </c>
      <c r="FV192" s="45">
        <v>680.45666666666705</v>
      </c>
      <c r="FW192" s="46">
        <v>0.53822450724344295</v>
      </c>
    </row>
    <row r="193" spans="1:179" s="16" customFormat="1" ht="15">
      <c r="B193" s="34" t="s">
        <v>1648</v>
      </c>
      <c r="C193" s="16" t="s">
        <v>657</v>
      </c>
      <c r="D193" s="16" t="s">
        <v>660</v>
      </c>
      <c r="E193" s="16" t="s">
        <v>385</v>
      </c>
      <c r="F193" s="16" t="s">
        <v>1631</v>
      </c>
      <c r="G193" s="16" t="s">
        <v>657</v>
      </c>
      <c r="L193" s="18">
        <v>40684</v>
      </c>
      <c r="M193" s="19">
        <v>141</v>
      </c>
      <c r="N193" s="16" t="s">
        <v>669</v>
      </c>
      <c r="O193" s="16" t="s">
        <v>1611</v>
      </c>
      <c r="P193" s="28" t="s">
        <v>664</v>
      </c>
      <c r="Q193" s="16" t="s">
        <v>665</v>
      </c>
      <c r="R193" s="16" t="s">
        <v>670</v>
      </c>
      <c r="T193" s="20">
        <v>21</v>
      </c>
      <c r="U193" s="20">
        <v>5</v>
      </c>
      <c r="V193" s="16">
        <v>2011</v>
      </c>
      <c r="W193" s="16" t="s">
        <v>1647</v>
      </c>
      <c r="X193" s="21">
        <v>48</v>
      </c>
      <c r="Y193" s="16" t="s">
        <v>654</v>
      </c>
      <c r="Z193" s="22">
        <v>40696</v>
      </c>
      <c r="AA193" s="16" t="str">
        <f>TEXT(DATEVALUE(TEXT(Z193,"m/d/yyyy"))-DATEVALUE("1/1/2011")+1,"000")</f>
        <v>153</v>
      </c>
      <c r="AB193" s="16">
        <v>5</v>
      </c>
      <c r="AC193" s="16">
        <v>5</v>
      </c>
      <c r="AD193" s="16">
        <v>5</v>
      </c>
      <c r="AE193" s="16" t="s">
        <v>673</v>
      </c>
      <c r="AG193" s="16" t="s">
        <v>649</v>
      </c>
      <c r="AH193" s="16" t="s">
        <v>649</v>
      </c>
      <c r="AI193" s="16" t="s">
        <v>674</v>
      </c>
      <c r="AJ193" s="16" t="s">
        <v>1647</v>
      </c>
      <c r="AK193" s="16">
        <v>94</v>
      </c>
      <c r="AL193" s="16" t="s">
        <v>657</v>
      </c>
      <c r="AM193" s="16" t="s">
        <v>654</v>
      </c>
      <c r="AN193" s="22">
        <v>40750</v>
      </c>
      <c r="AP193" s="16">
        <v>5</v>
      </c>
      <c r="AQ193" s="16">
        <v>2</v>
      </c>
      <c r="AR193" s="16">
        <v>0</v>
      </c>
      <c r="AS193" s="16" t="s">
        <v>1643</v>
      </c>
      <c r="AT193" s="16" t="s">
        <v>1428</v>
      </c>
      <c r="AU193" s="16" t="s">
        <v>657</v>
      </c>
      <c r="BT193" s="16">
        <v>5</v>
      </c>
      <c r="BU193" s="18">
        <v>40684</v>
      </c>
      <c r="BV193" s="16">
        <v>120.5</v>
      </c>
      <c r="BW193" s="16">
        <v>121</v>
      </c>
      <c r="BX193" s="16">
        <v>120</v>
      </c>
      <c r="BY193" s="16">
        <f t="shared" si="35"/>
        <v>120.5</v>
      </c>
      <c r="BZ193" s="16">
        <v>88</v>
      </c>
      <c r="CA193" s="16">
        <v>89</v>
      </c>
      <c r="CB193" s="16">
        <v>89</v>
      </c>
      <c r="CC193" s="16">
        <f t="shared" si="36"/>
        <v>88.666666666666671</v>
      </c>
      <c r="CD193" s="16" t="s">
        <v>649</v>
      </c>
      <c r="CE193" s="16">
        <v>88</v>
      </c>
      <c r="CF193" s="16">
        <v>89</v>
      </c>
      <c r="CG193" s="16">
        <v>89</v>
      </c>
      <c r="CH193" s="16">
        <f t="shared" si="34"/>
        <v>88.666666666666671</v>
      </c>
      <c r="CI193" s="16" t="s">
        <v>649</v>
      </c>
      <c r="CJ193" s="16">
        <v>17</v>
      </c>
      <c r="CK193" s="16" t="s">
        <v>649</v>
      </c>
      <c r="CL193" s="16" t="s">
        <v>649</v>
      </c>
      <c r="CM193" s="18">
        <v>40684</v>
      </c>
      <c r="CO193" s="18">
        <v>40710</v>
      </c>
      <c r="CQ193" s="21"/>
      <c r="CS193" s="21"/>
      <c r="DD193" s="16">
        <f>21.25-4</f>
        <v>17.25</v>
      </c>
      <c r="FF193" s="42" t="s">
        <v>1648</v>
      </c>
      <c r="FG193" s="43">
        <v>52111</v>
      </c>
      <c r="FH193" s="44">
        <v>37417.072</v>
      </c>
      <c r="FI193" s="45">
        <v>18.736640961442198</v>
      </c>
      <c r="FJ193" s="45">
        <v>661.493333333333</v>
      </c>
      <c r="FK193" s="45">
        <v>0.50471578949693996</v>
      </c>
      <c r="FL193" s="44">
        <v>56947.728000000003</v>
      </c>
      <c r="FM193" s="45">
        <v>28.516638958437699</v>
      </c>
      <c r="FN193" s="45">
        <v>645.15</v>
      </c>
      <c r="FO193" s="45">
        <v>0.43620404738567198</v>
      </c>
      <c r="FP193" s="44">
        <v>48072.622000000003</v>
      </c>
      <c r="FQ193" s="45">
        <v>24.072419629444202</v>
      </c>
      <c r="FR193" s="45">
        <v>688.756666666667</v>
      </c>
      <c r="FS193" s="45">
        <v>0.47568884625271401</v>
      </c>
      <c r="FT193" s="44">
        <v>32602.328333333298</v>
      </c>
      <c r="FU193" s="45">
        <v>16.325652645635099</v>
      </c>
      <c r="FV193" s="45">
        <v>682.08</v>
      </c>
      <c r="FW193" s="46">
        <v>0.54579908913489805</v>
      </c>
    </row>
    <row r="194" spans="1:179" s="16" customFormat="1" ht="15">
      <c r="B194" s="34" t="s">
        <v>1429</v>
      </c>
      <c r="C194" s="16" t="s">
        <v>657</v>
      </c>
      <c r="D194" s="16" t="s">
        <v>660</v>
      </c>
      <c r="E194" s="16" t="s">
        <v>997</v>
      </c>
      <c r="F194" s="16" t="s">
        <v>1631</v>
      </c>
      <c r="G194" s="16" t="s">
        <v>657</v>
      </c>
      <c r="L194" s="18">
        <v>40684</v>
      </c>
      <c r="M194" s="19">
        <v>141</v>
      </c>
      <c r="N194" s="16" t="s">
        <v>663</v>
      </c>
      <c r="O194" s="16" t="s">
        <v>1611</v>
      </c>
      <c r="P194" s="16" t="s">
        <v>1611</v>
      </c>
      <c r="Q194" s="16" t="s">
        <v>665</v>
      </c>
      <c r="R194" s="16" t="s">
        <v>664</v>
      </c>
      <c r="T194" s="20">
        <v>21</v>
      </c>
      <c r="U194" s="20">
        <v>5</v>
      </c>
      <c r="V194" s="16">
        <v>2011</v>
      </c>
      <c r="X194" s="21"/>
      <c r="BU194" s="18">
        <v>40684</v>
      </c>
      <c r="BV194" s="16">
        <v>118</v>
      </c>
      <c r="BW194" s="16">
        <v>118</v>
      </c>
      <c r="BX194" s="16">
        <v>118</v>
      </c>
      <c r="BY194" s="16">
        <f t="shared" si="35"/>
        <v>118</v>
      </c>
      <c r="BZ194" s="16">
        <v>83.5</v>
      </c>
      <c r="CA194" s="16">
        <v>83.5</v>
      </c>
      <c r="CB194" s="16">
        <v>83.5</v>
      </c>
      <c r="CC194" s="16">
        <f t="shared" si="36"/>
        <v>83.5</v>
      </c>
      <c r="CD194" s="16" t="s">
        <v>649</v>
      </c>
      <c r="CE194" s="16">
        <v>84.5</v>
      </c>
      <c r="CF194" s="16">
        <v>84.5</v>
      </c>
      <c r="CG194" s="16">
        <v>84.5</v>
      </c>
      <c r="CH194" s="16">
        <f t="shared" si="34"/>
        <v>84.5</v>
      </c>
      <c r="CI194" s="16" t="s">
        <v>649</v>
      </c>
      <c r="CJ194" s="16">
        <v>16.25</v>
      </c>
      <c r="CK194" s="16" t="s">
        <v>649</v>
      </c>
      <c r="CL194" s="16" t="s">
        <v>649</v>
      </c>
      <c r="CM194" s="18">
        <v>40684</v>
      </c>
      <c r="CO194" s="18"/>
      <c r="CQ194" s="21"/>
      <c r="CS194" s="21"/>
      <c r="FF194" s="42" t="s">
        <v>1429</v>
      </c>
      <c r="FG194" s="43">
        <v>52111</v>
      </c>
      <c r="FH194" s="44">
        <v>21661.428666666699</v>
      </c>
      <c r="FI194" s="45">
        <v>10.8469848105492</v>
      </c>
      <c r="FJ194" s="45">
        <v>688.38333333333298</v>
      </c>
      <c r="FK194" s="45">
        <v>0.56020566064161204</v>
      </c>
      <c r="FL194" s="44">
        <v>53172.940666666698</v>
      </c>
      <c r="FM194" s="45">
        <v>26.626409948255699</v>
      </c>
      <c r="FN194" s="45">
        <v>667.82</v>
      </c>
      <c r="FO194" s="45">
        <v>0.45195269840102398</v>
      </c>
      <c r="FP194" s="44">
        <v>47762.419000000002</v>
      </c>
      <c r="FQ194" s="45">
        <v>23.9170851276915</v>
      </c>
      <c r="FR194" s="45">
        <v>651.47</v>
      </c>
      <c r="FS194" s="45">
        <v>0.44784023370446902</v>
      </c>
      <c r="FT194" s="44">
        <v>37387.529333333303</v>
      </c>
      <c r="FU194" s="45">
        <v>18.721847437823399</v>
      </c>
      <c r="FV194" s="45">
        <v>679.44</v>
      </c>
      <c r="FW194" s="46">
        <v>0.50989727878802404</v>
      </c>
    </row>
    <row r="195" spans="1:179" s="16" customFormat="1" ht="15">
      <c r="A195" s="16" t="s">
        <v>1116</v>
      </c>
      <c r="B195" s="34" t="s">
        <v>967</v>
      </c>
      <c r="C195" s="16" t="s">
        <v>596</v>
      </c>
      <c r="D195" s="16" t="s">
        <v>594</v>
      </c>
      <c r="E195" s="16" t="s">
        <v>968</v>
      </c>
      <c r="F195" s="16" t="s">
        <v>595</v>
      </c>
      <c r="G195" s="16" t="s">
        <v>707</v>
      </c>
      <c r="H195" s="22">
        <v>40698</v>
      </c>
      <c r="J195" s="16">
        <v>500</v>
      </c>
      <c r="K195" s="16" t="s">
        <v>969</v>
      </c>
      <c r="L195" s="18">
        <v>40684</v>
      </c>
      <c r="M195" s="19">
        <v>141</v>
      </c>
      <c r="N195" s="16" t="s">
        <v>598</v>
      </c>
      <c r="O195" s="16" t="s">
        <v>598</v>
      </c>
      <c r="P195" s="16" t="s">
        <v>710</v>
      </c>
      <c r="Q195" s="16" t="s">
        <v>467</v>
      </c>
      <c r="R195" s="16" t="s">
        <v>798</v>
      </c>
      <c r="T195" s="20">
        <v>21</v>
      </c>
      <c r="U195" s="20">
        <v>5</v>
      </c>
      <c r="V195" s="16">
        <v>2011</v>
      </c>
      <c r="W195" s="16" t="s">
        <v>611</v>
      </c>
      <c r="X195" s="21">
        <v>63</v>
      </c>
      <c r="Y195" s="16" t="s">
        <v>602</v>
      </c>
      <c r="Z195" s="22">
        <v>40740</v>
      </c>
      <c r="AA195" s="16" t="str">
        <f>TEXT(DATEVALUE(TEXT(Z195,"m/d/yyyy"))-DATEVALUE("1/1/2011")+1,"000")</f>
        <v>197</v>
      </c>
      <c r="AB195" s="16">
        <v>4</v>
      </c>
      <c r="AC195" s="16">
        <v>3</v>
      </c>
      <c r="AD195" s="16">
        <v>3</v>
      </c>
      <c r="AE195" s="16" t="s">
        <v>604</v>
      </c>
      <c r="AG195" s="16" t="s">
        <v>596</v>
      </c>
      <c r="AH195" s="16" t="s">
        <v>596</v>
      </c>
      <c r="BT195" s="16">
        <v>3</v>
      </c>
      <c r="BU195" s="18">
        <v>40684</v>
      </c>
      <c r="BV195" s="16">
        <v>119</v>
      </c>
      <c r="BW195" s="16">
        <v>119</v>
      </c>
      <c r="BX195" s="16">
        <v>119</v>
      </c>
      <c r="BY195" s="16">
        <f t="shared" si="35"/>
        <v>119</v>
      </c>
      <c r="BZ195" s="16">
        <v>87.5</v>
      </c>
      <c r="CA195" s="16">
        <v>87</v>
      </c>
      <c r="CB195" s="16">
        <v>87.5</v>
      </c>
      <c r="CC195" s="16">
        <f t="shared" si="36"/>
        <v>87.333333333333329</v>
      </c>
      <c r="CD195" s="16" t="s">
        <v>605</v>
      </c>
      <c r="CE195" s="16">
        <v>86</v>
      </c>
      <c r="CF195" s="16">
        <v>86</v>
      </c>
      <c r="CG195" s="16">
        <v>86</v>
      </c>
      <c r="CH195" s="16">
        <f t="shared" si="34"/>
        <v>86</v>
      </c>
      <c r="CI195" s="16" t="s">
        <v>605</v>
      </c>
      <c r="CJ195" s="16">
        <v>17</v>
      </c>
      <c r="CK195" s="16" t="s">
        <v>593</v>
      </c>
      <c r="CL195" s="16" t="s">
        <v>593</v>
      </c>
      <c r="CM195" s="18">
        <v>40698</v>
      </c>
      <c r="CO195" s="18">
        <v>40698</v>
      </c>
      <c r="CQ195" s="21"/>
      <c r="CS195" s="21"/>
      <c r="DD195" s="16">
        <v>18</v>
      </c>
      <c r="DF195" s="22">
        <v>40739</v>
      </c>
      <c r="DG195" s="16">
        <v>119</v>
      </c>
      <c r="DH195" s="19">
        <v>119</v>
      </c>
      <c r="DI195" s="16">
        <v>119</v>
      </c>
      <c r="DJ195" s="16">
        <v>119</v>
      </c>
      <c r="DK195" s="16">
        <v>87.5</v>
      </c>
      <c r="DL195" s="16">
        <v>87.5</v>
      </c>
      <c r="DM195" s="16">
        <v>87.5</v>
      </c>
      <c r="DN195" s="16">
        <v>87.5</v>
      </c>
      <c r="DO195" s="16" t="s">
        <v>605</v>
      </c>
      <c r="DP195" s="16">
        <v>85.5</v>
      </c>
      <c r="DQ195" s="16">
        <v>85.5</v>
      </c>
      <c r="DR195" s="16">
        <v>85.5</v>
      </c>
      <c r="DS195" s="16">
        <v>85.5</v>
      </c>
      <c r="DT195" s="16" t="s">
        <v>593</v>
      </c>
      <c r="DU195" s="16">
        <v>18.25</v>
      </c>
      <c r="EB195" s="22">
        <v>40698</v>
      </c>
      <c r="EG195" s="24">
        <v>0.21328703703703702</v>
      </c>
      <c r="EI195" s="24">
        <v>0.22370370370370371</v>
      </c>
      <c r="EJ195" s="24">
        <v>0.22600694444444444</v>
      </c>
      <c r="EK195" s="24">
        <v>0.2590277777777778</v>
      </c>
      <c r="FF195" s="42" t="s">
        <v>1702</v>
      </c>
      <c r="FG195" s="43">
        <v>52111</v>
      </c>
      <c r="FH195" s="44">
        <v>17839.592333333301</v>
      </c>
      <c r="FI195" s="45">
        <v>8.9331959606075806</v>
      </c>
      <c r="FJ195" s="45">
        <v>687.8</v>
      </c>
      <c r="FK195" s="45">
        <v>0.59670839256397501</v>
      </c>
      <c r="FL195" s="44">
        <v>44247.750333333301</v>
      </c>
      <c r="FM195" s="45">
        <v>22.157110832916</v>
      </c>
      <c r="FN195" s="45">
        <v>667.82</v>
      </c>
      <c r="FO195" s="45">
        <v>0.53169717357670698</v>
      </c>
      <c r="FP195" s="44">
        <v>54789.9793333333</v>
      </c>
      <c r="FQ195" s="45">
        <v>27.436143882490398</v>
      </c>
      <c r="FR195" s="45">
        <v>591.06333333333305</v>
      </c>
      <c r="FS195" s="45">
        <v>0.45797201460453801</v>
      </c>
      <c r="FT195" s="44">
        <v>33322.476333333303</v>
      </c>
      <c r="FU195" s="45">
        <v>16.6862675680187</v>
      </c>
      <c r="FV195" s="45">
        <v>674.79333333333295</v>
      </c>
      <c r="FW195" s="46">
        <v>0.53299748274934899</v>
      </c>
    </row>
    <row r="196" spans="1:179" s="16" customFormat="1" ht="15">
      <c r="B196" s="34" t="s">
        <v>1430</v>
      </c>
      <c r="C196" s="16" t="s">
        <v>657</v>
      </c>
      <c r="D196" s="16" t="s">
        <v>660</v>
      </c>
      <c r="E196" s="16" t="s">
        <v>1116</v>
      </c>
      <c r="F196" s="16" t="s">
        <v>1631</v>
      </c>
      <c r="G196" s="16" t="s">
        <v>657</v>
      </c>
      <c r="L196" s="18">
        <v>40684</v>
      </c>
      <c r="M196" s="19">
        <v>141</v>
      </c>
      <c r="N196" s="16" t="s">
        <v>1431</v>
      </c>
      <c r="O196" s="16" t="s">
        <v>1611</v>
      </c>
      <c r="P196" s="16" t="s">
        <v>1611</v>
      </c>
      <c r="Q196" s="16" t="s">
        <v>664</v>
      </c>
      <c r="R196" s="16" t="s">
        <v>1611</v>
      </c>
      <c r="T196" s="20">
        <v>21</v>
      </c>
      <c r="U196" s="20">
        <v>5</v>
      </c>
      <c r="V196" s="16">
        <v>2011</v>
      </c>
      <c r="X196" s="21"/>
      <c r="BU196" s="18">
        <v>40684</v>
      </c>
      <c r="BV196" s="16">
        <v>118</v>
      </c>
      <c r="BW196" s="16">
        <v>118</v>
      </c>
      <c r="BX196" s="16">
        <v>117</v>
      </c>
      <c r="BY196" s="16">
        <f t="shared" si="35"/>
        <v>117.66666666666667</v>
      </c>
      <c r="BZ196" s="16">
        <v>79</v>
      </c>
      <c r="CA196" s="16">
        <v>79</v>
      </c>
      <c r="CB196" s="16">
        <v>79</v>
      </c>
      <c r="CC196" s="16">
        <f t="shared" si="36"/>
        <v>79</v>
      </c>
      <c r="CD196" s="16" t="s">
        <v>649</v>
      </c>
      <c r="CE196" s="16">
        <v>87</v>
      </c>
      <c r="CF196" s="16">
        <v>87</v>
      </c>
      <c r="CG196" s="16">
        <v>87</v>
      </c>
      <c r="CH196" s="16">
        <f t="shared" si="34"/>
        <v>87</v>
      </c>
      <c r="CI196" s="16" t="s">
        <v>649</v>
      </c>
      <c r="CJ196" s="16">
        <v>15.25</v>
      </c>
      <c r="CK196" s="16" t="s">
        <v>649</v>
      </c>
      <c r="CL196" s="16" t="s">
        <v>649</v>
      </c>
      <c r="CM196" s="18">
        <v>40684</v>
      </c>
      <c r="CO196" s="18"/>
      <c r="CQ196" s="21"/>
      <c r="CS196" s="21"/>
      <c r="FF196" s="42" t="s">
        <v>1430</v>
      </c>
      <c r="FG196" s="43">
        <v>52111</v>
      </c>
      <c r="FH196" s="44">
        <v>35837.163</v>
      </c>
      <c r="FI196" s="45">
        <v>17.9454997496244</v>
      </c>
      <c r="FJ196" s="45">
        <v>688.38333333333298</v>
      </c>
      <c r="FK196" s="45">
        <v>0.52828740874394498</v>
      </c>
      <c r="FL196" s="44">
        <v>52859.112666666697</v>
      </c>
      <c r="FM196" s="45">
        <v>26.469260223668801</v>
      </c>
      <c r="FN196" s="45">
        <v>662.78</v>
      </c>
      <c r="FO196" s="45">
        <v>0.48054624088935199</v>
      </c>
      <c r="FP196" s="44">
        <v>70919.333333333299</v>
      </c>
      <c r="FQ196" s="45">
        <v>35.512936070772803</v>
      </c>
      <c r="FR196" s="45">
        <v>627.84</v>
      </c>
      <c r="FS196" s="45">
        <v>0.469575427796601</v>
      </c>
      <c r="FT196" s="44">
        <v>51823.142666666703</v>
      </c>
      <c r="FU196" s="45">
        <v>25.950497078951798</v>
      </c>
      <c r="FV196" s="45">
        <v>670.12333333333299</v>
      </c>
      <c r="FW196" s="46">
        <v>0.467844846078452</v>
      </c>
    </row>
    <row r="197" spans="1:179" s="16" customFormat="1" ht="15">
      <c r="B197" s="34" t="s">
        <v>1432</v>
      </c>
      <c r="C197" s="16" t="s">
        <v>657</v>
      </c>
      <c r="D197" s="16" t="s">
        <v>650</v>
      </c>
      <c r="E197" s="16" t="s">
        <v>1028</v>
      </c>
      <c r="F197" s="16" t="s">
        <v>1631</v>
      </c>
      <c r="G197" s="16" t="s">
        <v>657</v>
      </c>
      <c r="L197" s="18">
        <v>40684</v>
      </c>
      <c r="M197" s="19">
        <v>141</v>
      </c>
      <c r="N197" s="16" t="s">
        <v>1042</v>
      </c>
      <c r="O197" s="16" t="s">
        <v>1611</v>
      </c>
      <c r="P197" s="16" t="s">
        <v>1611</v>
      </c>
      <c r="Q197" s="16" t="s">
        <v>653</v>
      </c>
      <c r="R197" s="16" t="s">
        <v>1401</v>
      </c>
      <c r="T197" s="20">
        <v>21</v>
      </c>
      <c r="U197" s="20">
        <v>5</v>
      </c>
      <c r="V197" s="16">
        <v>2011</v>
      </c>
      <c r="X197" s="21"/>
      <c r="BU197" s="18">
        <v>40684</v>
      </c>
      <c r="BV197" s="16">
        <v>113</v>
      </c>
      <c r="BW197" s="16">
        <v>113</v>
      </c>
      <c r="BX197" s="16">
        <v>113</v>
      </c>
      <c r="BY197" s="16">
        <f t="shared" si="35"/>
        <v>113</v>
      </c>
      <c r="BZ197" s="16">
        <v>74</v>
      </c>
      <c r="CA197" s="16">
        <v>74</v>
      </c>
      <c r="CB197" s="16">
        <v>74</v>
      </c>
      <c r="CC197" s="16">
        <f t="shared" si="36"/>
        <v>74</v>
      </c>
      <c r="CD197" s="16" t="s">
        <v>649</v>
      </c>
      <c r="CE197" s="16">
        <v>74</v>
      </c>
      <c r="CF197" s="16">
        <v>74</v>
      </c>
      <c r="CG197" s="16">
        <v>74.5</v>
      </c>
      <c r="CH197" s="16">
        <f t="shared" si="34"/>
        <v>74.166666666666671</v>
      </c>
      <c r="CI197" s="16" t="s">
        <v>649</v>
      </c>
      <c r="CJ197" s="16">
        <v>15.25</v>
      </c>
      <c r="CK197" s="16" t="s">
        <v>649</v>
      </c>
      <c r="CL197" s="28"/>
      <c r="CM197" s="18"/>
      <c r="CO197" s="18"/>
      <c r="CQ197" s="21"/>
      <c r="CS197" s="21"/>
      <c r="FF197" s="42" t="s">
        <v>1432</v>
      </c>
      <c r="FG197" s="43">
        <v>52011</v>
      </c>
      <c r="FH197" s="44">
        <v>52774.381999999998</v>
      </c>
      <c r="FI197" s="45">
        <v>26.4268312468703</v>
      </c>
      <c r="FJ197" s="45">
        <v>607.76333333333298</v>
      </c>
      <c r="FK197" s="45">
        <v>0.479299032516527</v>
      </c>
      <c r="FL197" s="44">
        <v>73522.674666666702</v>
      </c>
      <c r="FM197" s="45">
        <v>36.816562176598197</v>
      </c>
      <c r="FN197" s="45">
        <v>573.37333333333299</v>
      </c>
      <c r="FO197" s="45">
        <v>0.41789130074645298</v>
      </c>
      <c r="FP197" s="44">
        <v>79189.835000000006</v>
      </c>
      <c r="FQ197" s="45">
        <v>39.654399098648</v>
      </c>
      <c r="FR197" s="45">
        <v>596.11</v>
      </c>
      <c r="FS197" s="45">
        <v>0.395250119990741</v>
      </c>
      <c r="FT197" s="44">
        <v>64102.014333333304</v>
      </c>
      <c r="FU197" s="45">
        <v>32.099155900517403</v>
      </c>
      <c r="FV197" s="45">
        <v>608.113333333333</v>
      </c>
      <c r="FW197" s="46">
        <v>0.434227908912871</v>
      </c>
    </row>
    <row r="198" spans="1:179" s="16" customFormat="1" ht="15">
      <c r="B198" s="34" t="s">
        <v>1522</v>
      </c>
      <c r="C198" s="16" t="s">
        <v>657</v>
      </c>
      <c r="D198" s="16" t="s">
        <v>1617</v>
      </c>
      <c r="E198" s="16" t="s">
        <v>1028</v>
      </c>
      <c r="F198" s="16" t="s">
        <v>1707</v>
      </c>
      <c r="G198" s="16" t="s">
        <v>657</v>
      </c>
      <c r="K198" s="16" t="s">
        <v>1523</v>
      </c>
      <c r="L198" s="18">
        <v>40681</v>
      </c>
      <c r="M198" s="19">
        <v>138</v>
      </c>
      <c r="N198" s="16" t="s">
        <v>678</v>
      </c>
      <c r="O198" s="16" t="s">
        <v>653</v>
      </c>
      <c r="P198" s="16" t="s">
        <v>653</v>
      </c>
      <c r="Q198" s="16" t="s">
        <v>685</v>
      </c>
      <c r="R198" s="16" t="s">
        <v>692</v>
      </c>
      <c r="T198" s="20">
        <v>18</v>
      </c>
      <c r="U198" s="20">
        <v>5</v>
      </c>
      <c r="V198" s="16">
        <v>2011</v>
      </c>
      <c r="X198" s="21"/>
      <c r="BU198" s="18">
        <v>40681</v>
      </c>
      <c r="BV198" s="16">
        <v>122.5</v>
      </c>
      <c r="BW198" s="16">
        <v>121.5</v>
      </c>
      <c r="BX198" s="16">
        <v>122</v>
      </c>
      <c r="BY198" s="16">
        <f t="shared" si="35"/>
        <v>122</v>
      </c>
      <c r="BZ198" s="16">
        <v>88</v>
      </c>
      <c r="CA198" s="16">
        <v>88.5</v>
      </c>
      <c r="CB198" s="16">
        <v>88</v>
      </c>
      <c r="CC198" s="16">
        <f t="shared" si="36"/>
        <v>88.166666666666671</v>
      </c>
      <c r="CD198" s="16" t="s">
        <v>649</v>
      </c>
      <c r="CE198" s="16">
        <v>90</v>
      </c>
      <c r="CF198" s="16">
        <v>90</v>
      </c>
      <c r="CG198" s="16">
        <v>91</v>
      </c>
      <c r="CH198" s="16">
        <f t="shared" si="34"/>
        <v>90.333333333333329</v>
      </c>
      <c r="CI198" s="16" t="s">
        <v>649</v>
      </c>
      <c r="CJ198" s="16">
        <v>18</v>
      </c>
      <c r="CK198" s="16" t="s">
        <v>649</v>
      </c>
      <c r="CL198" s="16" t="s">
        <v>649</v>
      </c>
      <c r="CM198" s="18">
        <v>40681</v>
      </c>
      <c r="CO198" s="18"/>
      <c r="CQ198" s="21"/>
      <c r="CS198" s="21"/>
      <c r="FF198" s="42" t="s">
        <v>1522</v>
      </c>
      <c r="FG198" s="43">
        <v>51811</v>
      </c>
      <c r="FH198" s="44">
        <v>29573.803</v>
      </c>
      <c r="FI198" s="45">
        <v>14.8091151727591</v>
      </c>
      <c r="FJ198" s="45">
        <v>685.07</v>
      </c>
      <c r="FK198" s="45">
        <v>0.55584280274362197</v>
      </c>
      <c r="FL198" s="44">
        <v>66584.406000000003</v>
      </c>
      <c r="FM198" s="45">
        <v>33.342216324486699</v>
      </c>
      <c r="FN198" s="45">
        <v>598.41</v>
      </c>
      <c r="FO198" s="45">
        <v>0.45413718762437499</v>
      </c>
      <c r="FP198" s="44">
        <v>49099.472333333302</v>
      </c>
      <c r="FQ198" s="45">
        <v>24.586616090802899</v>
      </c>
      <c r="FR198" s="45">
        <v>600.46666666666704</v>
      </c>
      <c r="FS198" s="45">
        <v>0.484932780059667</v>
      </c>
      <c r="FT198" s="44">
        <v>38148.591999999997</v>
      </c>
      <c r="FU198" s="45">
        <v>19.1029504256385</v>
      </c>
      <c r="FV198" s="45">
        <v>611.51333333333298</v>
      </c>
      <c r="FW198" s="46">
        <v>0.54603158600980495</v>
      </c>
    </row>
    <row r="199" spans="1:179" s="16" customFormat="1" ht="15">
      <c r="A199" s="16" t="s">
        <v>1116</v>
      </c>
      <c r="B199" s="34" t="s">
        <v>1447</v>
      </c>
      <c r="C199" s="16" t="s">
        <v>657</v>
      </c>
      <c r="D199" s="16" t="s">
        <v>650</v>
      </c>
      <c r="E199" s="16" t="s">
        <v>1448</v>
      </c>
      <c r="F199" s="16" t="s">
        <v>1631</v>
      </c>
      <c r="G199" s="16" t="s">
        <v>691</v>
      </c>
      <c r="H199" s="22">
        <v>40698</v>
      </c>
      <c r="J199" s="16">
        <v>1000</v>
      </c>
      <c r="L199" s="18">
        <v>40684</v>
      </c>
      <c r="M199" s="19">
        <v>141</v>
      </c>
      <c r="N199" s="16" t="s">
        <v>652</v>
      </c>
      <c r="O199" s="16" t="s">
        <v>653</v>
      </c>
      <c r="P199" s="16" t="s">
        <v>653</v>
      </c>
      <c r="Q199" s="16" t="s">
        <v>692</v>
      </c>
      <c r="R199" s="16" t="s">
        <v>670</v>
      </c>
      <c r="T199" s="20">
        <v>21</v>
      </c>
      <c r="U199" s="20">
        <v>5</v>
      </c>
      <c r="V199" s="16">
        <v>2011</v>
      </c>
      <c r="W199" s="16" t="s">
        <v>1449</v>
      </c>
      <c r="X199" s="21">
        <v>50</v>
      </c>
      <c r="Y199" s="16" t="s">
        <v>654</v>
      </c>
      <c r="Z199" s="22">
        <v>40709</v>
      </c>
      <c r="AA199" s="16" t="str">
        <f>TEXT(DATEVALUE(TEXT(Z199,"m/d/yyyy"))-DATEVALUE("1/1/2011")+1,"000")</f>
        <v>166</v>
      </c>
      <c r="AB199" s="16">
        <v>4</v>
      </c>
      <c r="AC199" s="16">
        <v>4</v>
      </c>
      <c r="AD199" s="16">
        <v>3</v>
      </c>
      <c r="AE199" s="16" t="s">
        <v>673</v>
      </c>
      <c r="AG199" s="16" t="s">
        <v>657</v>
      </c>
      <c r="AH199" s="16" t="s">
        <v>657</v>
      </c>
      <c r="BT199" s="16">
        <v>3</v>
      </c>
      <c r="BU199" s="18">
        <v>40684</v>
      </c>
      <c r="BV199" s="16">
        <v>115</v>
      </c>
      <c r="BW199" s="16">
        <v>114.5</v>
      </c>
      <c r="BX199" s="16">
        <v>115</v>
      </c>
      <c r="BY199" s="16">
        <f t="shared" si="35"/>
        <v>114.83333333333333</v>
      </c>
      <c r="BZ199" s="16">
        <v>79</v>
      </c>
      <c r="CA199" s="16">
        <v>78</v>
      </c>
      <c r="CB199" s="16">
        <v>79</v>
      </c>
      <c r="CC199" s="16">
        <f t="shared" si="36"/>
        <v>78.666666666666671</v>
      </c>
      <c r="CD199" s="16" t="s">
        <v>649</v>
      </c>
      <c r="CE199" s="16">
        <v>79</v>
      </c>
      <c r="CF199" s="16">
        <v>79</v>
      </c>
      <c r="CG199" s="16">
        <v>80</v>
      </c>
      <c r="CH199" s="16">
        <f t="shared" si="34"/>
        <v>79.333333333333329</v>
      </c>
      <c r="CI199" s="16" t="s">
        <v>649</v>
      </c>
      <c r="CJ199" s="16">
        <v>14.25</v>
      </c>
      <c r="CK199" s="16" t="s">
        <v>649</v>
      </c>
      <c r="CL199" s="16" t="s">
        <v>649</v>
      </c>
      <c r="CM199" s="18">
        <v>40684</v>
      </c>
      <c r="CO199" s="18">
        <v>40698</v>
      </c>
      <c r="CQ199" s="21"/>
      <c r="CS199" s="21"/>
      <c r="DD199" s="16">
        <v>18.25</v>
      </c>
      <c r="DF199" s="22">
        <v>40749</v>
      </c>
      <c r="DG199" s="16">
        <v>114</v>
      </c>
      <c r="DH199" s="16">
        <v>114</v>
      </c>
      <c r="DI199" s="16">
        <v>114</v>
      </c>
      <c r="DJ199" s="16">
        <v>114</v>
      </c>
      <c r="DK199" s="16">
        <v>80</v>
      </c>
      <c r="DL199" s="16">
        <v>80</v>
      </c>
      <c r="DM199" s="16">
        <v>80</v>
      </c>
      <c r="DN199" s="16">
        <v>80</v>
      </c>
      <c r="DO199" s="16" t="s">
        <v>649</v>
      </c>
      <c r="DP199" s="16">
        <v>80</v>
      </c>
      <c r="DQ199" s="16">
        <v>79.5</v>
      </c>
      <c r="DR199" s="16">
        <v>79.5</v>
      </c>
      <c r="DS199" s="16">
        <f>(DP199+DQ199+DR199)/3</f>
        <v>79.666666666666671</v>
      </c>
      <c r="DT199" s="16" t="s">
        <v>649</v>
      </c>
      <c r="DU199" s="16">
        <v>18.75</v>
      </c>
      <c r="DZ199" s="16">
        <v>18.5</v>
      </c>
      <c r="EB199" s="22">
        <v>40698</v>
      </c>
      <c r="EG199" s="26">
        <v>0.3432986111111111</v>
      </c>
      <c r="EI199" s="24">
        <v>0.35539351851851847</v>
      </c>
      <c r="EJ199" s="24">
        <v>0.35806712962962961</v>
      </c>
      <c r="EK199" s="26">
        <v>0.38989583333333333</v>
      </c>
      <c r="FF199" s="42" t="s">
        <v>1447</v>
      </c>
      <c r="FG199" s="43">
        <v>52111</v>
      </c>
      <c r="FH199" s="44">
        <v>31389.368666666702</v>
      </c>
      <c r="FI199" s="45">
        <v>15.718261725922201</v>
      </c>
      <c r="FJ199" s="45">
        <v>639.76666666666699</v>
      </c>
      <c r="FK199" s="45">
        <v>0.53056714298384999</v>
      </c>
      <c r="FL199" s="44">
        <v>68703.949333333294</v>
      </c>
      <c r="FM199" s="45">
        <v>34.403580036721699</v>
      </c>
      <c r="FN199" s="45">
        <v>618.493333333333</v>
      </c>
      <c r="FO199" s="45">
        <v>0.45279543781718301</v>
      </c>
      <c r="FP199" s="44">
        <v>74228.966333333301</v>
      </c>
      <c r="FQ199" s="45">
        <v>37.170238524453303</v>
      </c>
      <c r="FR199" s="45">
        <v>595.42666666666696</v>
      </c>
      <c r="FS199" s="45">
        <v>0.43145548492139202</v>
      </c>
      <c r="FT199" s="44">
        <v>42067.629666666697</v>
      </c>
      <c r="FU199" s="45">
        <v>21.0654129527625</v>
      </c>
      <c r="FV199" s="45">
        <v>628.77</v>
      </c>
      <c r="FW199" s="46">
        <v>0.53821439987448305</v>
      </c>
    </row>
    <row r="200" spans="1:179" s="16" customFormat="1" ht="15">
      <c r="A200" s="16" t="s">
        <v>144</v>
      </c>
      <c r="B200" s="34" t="s">
        <v>82</v>
      </c>
      <c r="C200" s="16" t="s">
        <v>277</v>
      </c>
      <c r="D200" s="16" t="s">
        <v>328</v>
      </c>
      <c r="E200" s="16" t="s">
        <v>83</v>
      </c>
      <c r="F200" s="16" t="s">
        <v>238</v>
      </c>
      <c r="G200" s="16" t="s">
        <v>276</v>
      </c>
      <c r="L200" s="18">
        <v>40696</v>
      </c>
      <c r="M200" s="19">
        <v>153</v>
      </c>
      <c r="N200" s="16" t="s">
        <v>57</v>
      </c>
      <c r="O200" s="16" t="s">
        <v>269</v>
      </c>
      <c r="P200" s="16" t="s">
        <v>269</v>
      </c>
      <c r="Q200" s="16" t="s">
        <v>322</v>
      </c>
      <c r="R200" s="16" t="s">
        <v>269</v>
      </c>
      <c r="T200" s="20">
        <v>2</v>
      </c>
      <c r="U200" s="20">
        <v>6</v>
      </c>
      <c r="V200" s="16">
        <v>2011</v>
      </c>
      <c r="W200" s="16" t="s">
        <v>170</v>
      </c>
      <c r="X200" s="21">
        <v>55</v>
      </c>
      <c r="Y200" s="16" t="s">
        <v>273</v>
      </c>
      <c r="Z200" s="22">
        <v>40723</v>
      </c>
      <c r="AA200" s="16" t="str">
        <f>TEXT(DATEVALUE(TEXT(Z200,"m/d/yyyy"))-DATEVALUE("1/1/2011")+1,"000")</f>
        <v>180</v>
      </c>
      <c r="AB200" s="21">
        <v>2</v>
      </c>
      <c r="AC200" s="16">
        <v>2</v>
      </c>
      <c r="AD200" s="21">
        <v>2</v>
      </c>
      <c r="AE200" s="16" t="s">
        <v>324</v>
      </c>
      <c r="AG200" s="16" t="s">
        <v>267</v>
      </c>
      <c r="BT200" s="16">
        <v>2</v>
      </c>
      <c r="BU200" s="18">
        <v>40696</v>
      </c>
      <c r="BV200" s="16">
        <v>121</v>
      </c>
      <c r="BW200" s="16">
        <v>121</v>
      </c>
      <c r="BX200" s="16">
        <v>121</v>
      </c>
      <c r="BY200" s="16">
        <f t="shared" si="35"/>
        <v>121</v>
      </c>
      <c r="BZ200" s="16">
        <v>98</v>
      </c>
      <c r="CA200" s="16">
        <v>98</v>
      </c>
      <c r="CB200" s="16">
        <v>98</v>
      </c>
      <c r="CC200" s="16">
        <f t="shared" si="36"/>
        <v>98</v>
      </c>
      <c r="CD200" s="16" t="s">
        <v>277</v>
      </c>
      <c r="CE200" s="16">
        <v>97</v>
      </c>
      <c r="CF200" s="16">
        <v>97</v>
      </c>
      <c r="CG200" s="16">
        <v>97</v>
      </c>
      <c r="CH200" s="16">
        <f t="shared" si="34"/>
        <v>97</v>
      </c>
      <c r="CI200" s="16" t="s">
        <v>277</v>
      </c>
      <c r="CJ200" s="16">
        <v>17.25</v>
      </c>
      <c r="CK200" s="16" t="s">
        <v>277</v>
      </c>
      <c r="CL200" s="16" t="s">
        <v>276</v>
      </c>
      <c r="CM200" s="18"/>
      <c r="CO200" s="18">
        <v>40709</v>
      </c>
      <c r="CQ200" s="21"/>
      <c r="CS200" s="21"/>
      <c r="DD200" s="16">
        <v>17.25</v>
      </c>
      <c r="FF200" s="42" t="s">
        <v>1910</v>
      </c>
      <c r="FG200" s="43">
        <v>60211</v>
      </c>
      <c r="FH200" s="44">
        <v>34049.995000000003</v>
      </c>
      <c r="FI200" s="45">
        <v>17.050573360040101</v>
      </c>
      <c r="FJ200" s="45">
        <v>592.17999999999995</v>
      </c>
      <c r="FK200" s="45">
        <v>0.51087683557302999</v>
      </c>
      <c r="FL200" s="44">
        <v>62517.942666666699</v>
      </c>
      <c r="FM200" s="45">
        <v>31.305930228676299</v>
      </c>
      <c r="FN200" s="45">
        <v>598.79666666666697</v>
      </c>
      <c r="FO200" s="45">
        <v>0.48333360609649401</v>
      </c>
      <c r="FP200" s="44">
        <v>64893.726666666698</v>
      </c>
      <c r="FQ200" s="45">
        <v>32.495606743448498</v>
      </c>
      <c r="FR200" s="45">
        <v>613.79999999999995</v>
      </c>
      <c r="FS200" s="45">
        <v>0.45381231870455901</v>
      </c>
      <c r="FT200" s="44">
        <v>36955.222333333302</v>
      </c>
      <c r="FU200" s="45">
        <v>18.5053692204974</v>
      </c>
      <c r="FV200" s="45">
        <v>606.07000000000005</v>
      </c>
      <c r="FW200" s="46">
        <v>0.50758729285017101</v>
      </c>
    </row>
    <row r="201" spans="1:179" s="16" customFormat="1" ht="15">
      <c r="A201" s="16" t="s">
        <v>144</v>
      </c>
      <c r="B201" s="34" t="s">
        <v>84</v>
      </c>
      <c r="C201" s="16" t="s">
        <v>277</v>
      </c>
      <c r="D201" s="16" t="s">
        <v>264</v>
      </c>
      <c r="E201" s="16" t="s">
        <v>85</v>
      </c>
      <c r="F201" s="16" t="s">
        <v>238</v>
      </c>
      <c r="G201" s="16" t="s">
        <v>276</v>
      </c>
      <c r="L201" s="18">
        <v>40709</v>
      </c>
      <c r="M201" s="19">
        <v>166</v>
      </c>
      <c r="N201" s="16" t="s">
        <v>86</v>
      </c>
      <c r="O201" s="16" t="s">
        <v>269</v>
      </c>
      <c r="P201" s="16" t="s">
        <v>269</v>
      </c>
      <c r="Q201" s="16" t="s">
        <v>322</v>
      </c>
      <c r="R201" s="16" t="s">
        <v>271</v>
      </c>
      <c r="T201" s="20">
        <v>15</v>
      </c>
      <c r="U201" s="20">
        <v>6</v>
      </c>
      <c r="V201" s="16">
        <v>2011</v>
      </c>
      <c r="X201" s="21"/>
      <c r="BU201" s="18">
        <v>40709</v>
      </c>
      <c r="BV201" s="16">
        <v>114.5</v>
      </c>
      <c r="BW201" s="16">
        <v>114.5</v>
      </c>
      <c r="BX201" s="16">
        <v>114.5</v>
      </c>
      <c r="BY201" s="16">
        <f t="shared" si="35"/>
        <v>114.5</v>
      </c>
      <c r="BZ201" s="16">
        <v>77</v>
      </c>
      <c r="CA201" s="16">
        <v>77</v>
      </c>
      <c r="CB201" s="16">
        <v>77</v>
      </c>
      <c r="CC201" s="16">
        <f t="shared" si="36"/>
        <v>77</v>
      </c>
      <c r="CD201" s="16" t="s">
        <v>277</v>
      </c>
      <c r="CE201" s="16">
        <v>75</v>
      </c>
      <c r="CF201" s="16">
        <v>75</v>
      </c>
      <c r="CG201" s="16">
        <v>75</v>
      </c>
      <c r="CH201" s="16">
        <f t="shared" si="34"/>
        <v>75</v>
      </c>
      <c r="CI201" s="16" t="s">
        <v>277</v>
      </c>
      <c r="CJ201" s="16">
        <v>19.5</v>
      </c>
      <c r="CK201" s="16" t="s">
        <v>277</v>
      </c>
      <c r="CL201" s="16" t="s">
        <v>276</v>
      </c>
      <c r="CM201" s="18"/>
      <c r="CO201" s="18">
        <v>40732</v>
      </c>
      <c r="CQ201" s="21"/>
      <c r="CS201" s="21"/>
      <c r="DD201" s="16">
        <v>19.25</v>
      </c>
      <c r="FF201" s="42" t="s">
        <v>1911</v>
      </c>
      <c r="FG201" s="43">
        <v>61511</v>
      </c>
      <c r="FH201" s="44">
        <v>45729.101000000002</v>
      </c>
      <c r="FI201" s="45">
        <v>22.898898848272399</v>
      </c>
      <c r="FJ201" s="45">
        <v>653.05333333333294</v>
      </c>
      <c r="FK201" s="45">
        <v>0.44474163449278198</v>
      </c>
      <c r="FL201" s="44">
        <v>70145.509999999995</v>
      </c>
      <c r="FM201" s="45">
        <v>35.125443164747097</v>
      </c>
      <c r="FN201" s="45">
        <v>632.06333333333305</v>
      </c>
      <c r="FO201" s="45">
        <v>0.43070613499113602</v>
      </c>
      <c r="FP201" s="44">
        <v>68413.951000000001</v>
      </c>
      <c r="FQ201" s="45">
        <v>34.258363044566799</v>
      </c>
      <c r="FR201" s="45">
        <v>604.41999999999996</v>
      </c>
      <c r="FS201" s="45">
        <v>0.432329439551836</v>
      </c>
      <c r="FT201" s="44">
        <v>46895.097999999998</v>
      </c>
      <c r="FU201" s="45">
        <v>23.482773159739601</v>
      </c>
      <c r="FV201" s="45">
        <v>642.70333333333303</v>
      </c>
      <c r="FW201" s="46">
        <v>0.49067951207024502</v>
      </c>
    </row>
    <row r="202" spans="1:179" s="16" customFormat="1" ht="15">
      <c r="A202" s="16" t="s">
        <v>144</v>
      </c>
      <c r="B202" s="34" t="s">
        <v>87</v>
      </c>
      <c r="C202" s="16" t="s">
        <v>277</v>
      </c>
      <c r="D202" s="16" t="s">
        <v>328</v>
      </c>
      <c r="E202" s="16" t="s">
        <v>1564</v>
      </c>
      <c r="F202" s="16" t="s">
        <v>238</v>
      </c>
      <c r="G202" s="16" t="s">
        <v>276</v>
      </c>
      <c r="L202" s="18">
        <v>40696</v>
      </c>
      <c r="M202" s="19">
        <v>153</v>
      </c>
      <c r="N202" s="16" t="s">
        <v>88</v>
      </c>
      <c r="O202" s="16" t="s">
        <v>270</v>
      </c>
      <c r="P202" s="16" t="s">
        <v>269</v>
      </c>
      <c r="Q202" s="16" t="s">
        <v>272</v>
      </c>
      <c r="R202" s="16" t="s">
        <v>272</v>
      </c>
      <c r="T202" s="20">
        <v>2</v>
      </c>
      <c r="U202" s="20">
        <v>6</v>
      </c>
      <c r="V202" s="16">
        <v>2011</v>
      </c>
      <c r="X202" s="21"/>
      <c r="BU202" s="18">
        <v>40696</v>
      </c>
      <c r="BV202" s="16">
        <v>117</v>
      </c>
      <c r="BW202" s="16">
        <v>117</v>
      </c>
      <c r="BX202" s="16">
        <v>117</v>
      </c>
      <c r="BY202" s="16">
        <f t="shared" si="35"/>
        <v>117</v>
      </c>
      <c r="BZ202" s="16">
        <v>91</v>
      </c>
      <c r="CA202" s="16">
        <v>91</v>
      </c>
      <c r="CB202" s="16">
        <v>91</v>
      </c>
      <c r="CC202" s="16">
        <f t="shared" si="36"/>
        <v>91</v>
      </c>
      <c r="CD202" s="16" t="s">
        <v>97</v>
      </c>
      <c r="CE202" s="16">
        <v>89</v>
      </c>
      <c r="CF202" s="16">
        <v>89</v>
      </c>
      <c r="CG202" s="16">
        <v>88.5</v>
      </c>
      <c r="CH202" s="16">
        <f t="shared" si="34"/>
        <v>88.833333333333329</v>
      </c>
      <c r="CI202" s="16" t="s">
        <v>97</v>
      </c>
      <c r="CJ202" s="16">
        <v>17.5</v>
      </c>
      <c r="CK202" s="16" t="s">
        <v>97</v>
      </c>
      <c r="CL202" s="16" t="s">
        <v>97</v>
      </c>
      <c r="CM202" s="18">
        <v>40696</v>
      </c>
      <c r="CO202" s="18">
        <v>40709</v>
      </c>
      <c r="CQ202" s="21"/>
      <c r="CS202" s="21"/>
      <c r="DD202" s="16">
        <f>21-4.5</f>
        <v>16.5</v>
      </c>
      <c r="FF202" s="42" t="s">
        <v>1912</v>
      </c>
      <c r="FG202" s="43">
        <v>60211</v>
      </c>
      <c r="FH202" s="44">
        <v>28284.51</v>
      </c>
      <c r="FI202" s="45">
        <v>14.1635002503756</v>
      </c>
      <c r="FJ202" s="45">
        <v>671.37666666666701</v>
      </c>
      <c r="FK202" s="45">
        <v>0.53590911372106897</v>
      </c>
      <c r="FL202" s="44">
        <v>43858.527666666698</v>
      </c>
      <c r="FM202" s="45">
        <v>21.962207144049401</v>
      </c>
      <c r="FN202" s="45">
        <v>621.71</v>
      </c>
      <c r="FO202" s="45">
        <v>0.51399572154942796</v>
      </c>
      <c r="FP202" s="44">
        <v>46572.690333333303</v>
      </c>
      <c r="FQ202" s="45">
        <v>23.321327157402798</v>
      </c>
      <c r="FR202" s="45">
        <v>608.01666666666699</v>
      </c>
      <c r="FS202" s="45">
        <v>0.49642681036411301</v>
      </c>
      <c r="FT202" s="44">
        <v>33937.245666666699</v>
      </c>
      <c r="FU202" s="45">
        <v>16.994114004339799</v>
      </c>
      <c r="FV202" s="45">
        <v>635.08000000000004</v>
      </c>
      <c r="FW202" s="46">
        <v>0.54439816735312296</v>
      </c>
    </row>
    <row r="203" spans="1:179" s="16" customFormat="1" ht="15">
      <c r="A203" s="16" t="s">
        <v>144</v>
      </c>
      <c r="B203" s="34" t="s">
        <v>89</v>
      </c>
      <c r="C203" s="16" t="s">
        <v>277</v>
      </c>
      <c r="D203" s="16" t="s">
        <v>328</v>
      </c>
      <c r="E203" s="16" t="s">
        <v>1564</v>
      </c>
      <c r="F203" s="16" t="s">
        <v>238</v>
      </c>
      <c r="G203" s="16" t="s">
        <v>92</v>
      </c>
      <c r="H203" s="22">
        <v>40732</v>
      </c>
      <c r="J203" s="16" t="s">
        <v>93</v>
      </c>
      <c r="L203" s="18">
        <v>40696</v>
      </c>
      <c r="M203" s="19">
        <v>153</v>
      </c>
      <c r="N203" s="16" t="s">
        <v>102</v>
      </c>
      <c r="O203" s="16" t="s">
        <v>57</v>
      </c>
      <c r="P203" s="16" t="s">
        <v>183</v>
      </c>
      <c r="Q203" s="16" t="s">
        <v>272</v>
      </c>
      <c r="R203" s="16" t="s">
        <v>269</v>
      </c>
      <c r="T203" s="20">
        <v>2</v>
      </c>
      <c r="U203" s="20">
        <v>6</v>
      </c>
      <c r="V203" s="16">
        <v>2011</v>
      </c>
      <c r="W203" s="16" t="s">
        <v>90</v>
      </c>
      <c r="X203" s="21">
        <v>33</v>
      </c>
      <c r="Y203" s="16" t="s">
        <v>1483</v>
      </c>
      <c r="Z203" s="22">
        <v>40695</v>
      </c>
      <c r="AA203" s="16" t="str">
        <f>TEXT(DATEVALUE(TEXT(Z203,"m/d/yyyy"))-DATEVALUE("1/1/2011")+1,"000")</f>
        <v>152</v>
      </c>
      <c r="AB203" s="16">
        <v>4</v>
      </c>
      <c r="AC203" s="16">
        <v>0</v>
      </c>
      <c r="AD203" s="16">
        <v>0</v>
      </c>
      <c r="AE203" s="16" t="s">
        <v>239</v>
      </c>
      <c r="AG203" s="16" t="s">
        <v>276</v>
      </c>
      <c r="AH203" s="16" t="s">
        <v>97</v>
      </c>
      <c r="AI203" s="16" t="s">
        <v>91</v>
      </c>
      <c r="AJ203" s="16" t="s">
        <v>90</v>
      </c>
      <c r="AK203" s="16">
        <v>33</v>
      </c>
      <c r="AL203" s="16" t="s">
        <v>277</v>
      </c>
      <c r="AM203" s="16" t="s">
        <v>326</v>
      </c>
      <c r="AN203" s="22">
        <v>40721</v>
      </c>
      <c r="AP203" s="16">
        <v>2</v>
      </c>
      <c r="AQ203" s="16">
        <v>2</v>
      </c>
      <c r="AR203" s="16">
        <v>2</v>
      </c>
      <c r="AS203" s="16" t="s">
        <v>324</v>
      </c>
      <c r="AU203" s="16" t="s">
        <v>276</v>
      </c>
      <c r="BT203" s="16">
        <v>2</v>
      </c>
      <c r="BU203" s="18">
        <v>40696</v>
      </c>
      <c r="BV203" s="16">
        <v>115</v>
      </c>
      <c r="BW203" s="16">
        <v>115</v>
      </c>
      <c r="BX203" s="16">
        <v>115.5</v>
      </c>
      <c r="BY203" s="16">
        <f t="shared" si="35"/>
        <v>115.16666666666667</v>
      </c>
      <c r="BZ203" s="16">
        <v>89</v>
      </c>
      <c r="CA203" s="16">
        <v>89</v>
      </c>
      <c r="CB203" s="16">
        <v>89</v>
      </c>
      <c r="CC203" s="16">
        <f t="shared" si="36"/>
        <v>89</v>
      </c>
      <c r="CD203" s="16" t="s">
        <v>277</v>
      </c>
      <c r="CE203" s="16">
        <v>91.5</v>
      </c>
      <c r="CF203" s="16">
        <v>91</v>
      </c>
      <c r="CG203" s="16">
        <v>91</v>
      </c>
      <c r="CH203" s="16">
        <f t="shared" si="34"/>
        <v>91.166666666666671</v>
      </c>
      <c r="CI203" s="16" t="s">
        <v>277</v>
      </c>
      <c r="CJ203" s="16">
        <v>17</v>
      </c>
      <c r="CK203" s="16" t="s">
        <v>277</v>
      </c>
      <c r="CL203" s="16" t="s">
        <v>97</v>
      </c>
      <c r="CM203" s="18">
        <v>40709</v>
      </c>
      <c r="CO203" s="18">
        <v>40709</v>
      </c>
      <c r="CQ203" s="21"/>
      <c r="CS203" s="21"/>
      <c r="DD203" s="16">
        <v>16.75</v>
      </c>
      <c r="DF203" s="22">
        <v>40732</v>
      </c>
      <c r="DG203" s="16">
        <v>115.5</v>
      </c>
      <c r="DH203" s="16">
        <v>115</v>
      </c>
      <c r="DI203" s="16">
        <v>115</v>
      </c>
      <c r="DJ203" s="16">
        <v>115.16667</v>
      </c>
      <c r="DK203" s="16">
        <v>87</v>
      </c>
      <c r="DL203" s="16">
        <v>87</v>
      </c>
      <c r="DM203" s="16">
        <v>87</v>
      </c>
      <c r="DN203" s="16">
        <v>87</v>
      </c>
      <c r="DO203" s="16" t="s">
        <v>97</v>
      </c>
      <c r="DP203" s="16">
        <v>91</v>
      </c>
      <c r="DQ203" s="16">
        <v>91</v>
      </c>
      <c r="DR203" s="16">
        <v>91</v>
      </c>
      <c r="DS203" s="16">
        <v>91</v>
      </c>
      <c r="DT203" s="16" t="s">
        <v>277</v>
      </c>
      <c r="DU203" s="16">
        <v>16.5</v>
      </c>
      <c r="EB203" s="22">
        <v>40732</v>
      </c>
      <c r="EG203" s="24">
        <v>0.23263888888888887</v>
      </c>
      <c r="EH203" s="24"/>
      <c r="EI203" s="24">
        <v>0.2441898148148148</v>
      </c>
      <c r="EJ203" s="24">
        <v>0.24732638888888889</v>
      </c>
      <c r="EK203" s="24">
        <v>0.28090277777777778</v>
      </c>
      <c r="FF203" s="42" t="s">
        <v>1913</v>
      </c>
      <c r="FG203" s="43">
        <v>60211</v>
      </c>
      <c r="FH203" s="44">
        <v>17407.583999999999</v>
      </c>
      <c r="FI203" s="45">
        <v>8.7168673009514297</v>
      </c>
      <c r="FJ203" s="45">
        <v>687.8</v>
      </c>
      <c r="FK203" s="45">
        <v>0.60174363001905395</v>
      </c>
      <c r="FL203" s="44">
        <v>58772.283666666699</v>
      </c>
      <c r="FM203" s="45">
        <v>29.430287264229701</v>
      </c>
      <c r="FN203" s="45">
        <v>589.15333333333297</v>
      </c>
      <c r="FO203" s="45">
        <v>0.46502888504291601</v>
      </c>
      <c r="FP203" s="44">
        <v>45979.813666666698</v>
      </c>
      <c r="FQ203" s="45">
        <v>23.024443498581199</v>
      </c>
      <c r="FR203" s="45">
        <v>618.77333333333297</v>
      </c>
      <c r="FS203" s="45">
        <v>0.47511723008587597</v>
      </c>
      <c r="FT203" s="44">
        <v>35571.987333333302</v>
      </c>
      <c r="FU203" s="45">
        <v>17.812712735770301</v>
      </c>
      <c r="FV203" s="45">
        <v>659.40333333333297</v>
      </c>
      <c r="FW203" s="46">
        <v>0.54376711031743896</v>
      </c>
    </row>
    <row r="204" spans="1:179" s="16" customFormat="1" ht="15">
      <c r="A204" s="16" t="s">
        <v>144</v>
      </c>
      <c r="B204" s="34" t="s">
        <v>822</v>
      </c>
      <c r="C204" s="16" t="s">
        <v>818</v>
      </c>
      <c r="D204" s="16" t="s">
        <v>807</v>
      </c>
      <c r="E204" s="16" t="s">
        <v>823</v>
      </c>
      <c r="F204" s="16" t="s">
        <v>824</v>
      </c>
      <c r="G204" s="16" t="s">
        <v>623</v>
      </c>
      <c r="L204" s="18">
        <v>40696</v>
      </c>
      <c r="M204" s="19">
        <v>153</v>
      </c>
      <c r="N204" s="16" t="s">
        <v>825</v>
      </c>
      <c r="O204" s="16" t="s">
        <v>812</v>
      </c>
      <c r="P204" s="16" t="s">
        <v>812</v>
      </c>
      <c r="Q204" s="16" t="s">
        <v>814</v>
      </c>
      <c r="R204" s="16" t="s">
        <v>814</v>
      </c>
      <c r="T204" s="20">
        <v>2</v>
      </c>
      <c r="U204" s="20">
        <v>6</v>
      </c>
      <c r="V204" s="16">
        <v>2011</v>
      </c>
      <c r="W204" s="16" t="s">
        <v>827</v>
      </c>
      <c r="X204" s="21">
        <v>33</v>
      </c>
      <c r="Y204" s="16" t="s">
        <v>826</v>
      </c>
      <c r="Z204" s="22">
        <v>40695</v>
      </c>
      <c r="AA204" s="16" t="str">
        <f>TEXT(DATEVALUE(TEXT(Z204,"m/d/yyyy"))-DATEVALUE("1/1/2011")+1,"000")</f>
        <v>152</v>
      </c>
      <c r="AB204" s="16">
        <v>4</v>
      </c>
      <c r="AC204" s="16">
        <v>0</v>
      </c>
      <c r="AD204" s="16">
        <v>0</v>
      </c>
      <c r="AE204" s="16" t="s">
        <v>828</v>
      </c>
      <c r="AG204" s="16" t="s">
        <v>623</v>
      </c>
      <c r="AH204" s="16" t="s">
        <v>818</v>
      </c>
      <c r="AI204" s="16" t="s">
        <v>819</v>
      </c>
      <c r="AJ204" s="16" t="s">
        <v>827</v>
      </c>
      <c r="AK204" s="16">
        <v>33</v>
      </c>
      <c r="AL204" s="16" t="s">
        <v>830</v>
      </c>
      <c r="AM204" s="16" t="s">
        <v>820</v>
      </c>
      <c r="AN204" s="22">
        <v>40721</v>
      </c>
      <c r="AP204" s="16">
        <v>2</v>
      </c>
      <c r="AQ204" s="16">
        <v>2</v>
      </c>
      <c r="AR204" s="16">
        <v>2</v>
      </c>
      <c r="AS204" s="16" t="s">
        <v>817</v>
      </c>
      <c r="AU204" s="16" t="s">
        <v>623</v>
      </c>
      <c r="BT204" s="16">
        <v>2</v>
      </c>
      <c r="BU204" s="18">
        <v>40696</v>
      </c>
      <c r="BV204" s="16">
        <v>114.5</v>
      </c>
      <c r="BW204" s="16">
        <v>115</v>
      </c>
      <c r="BX204" s="16">
        <v>114.5</v>
      </c>
      <c r="BY204" s="16">
        <f t="shared" si="35"/>
        <v>114.66666666666667</v>
      </c>
      <c r="BZ204" s="16">
        <v>80</v>
      </c>
      <c r="CA204" s="16">
        <v>80</v>
      </c>
      <c r="CB204" s="16">
        <v>80</v>
      </c>
      <c r="CC204" s="16">
        <f t="shared" si="36"/>
        <v>80</v>
      </c>
      <c r="CD204" s="16" t="s">
        <v>818</v>
      </c>
      <c r="CE204" s="16">
        <v>81</v>
      </c>
      <c r="CF204" s="16">
        <v>81</v>
      </c>
      <c r="CG204" s="16">
        <v>81</v>
      </c>
      <c r="CH204" s="16">
        <f t="shared" si="34"/>
        <v>81</v>
      </c>
      <c r="CI204" s="16" t="s">
        <v>818</v>
      </c>
      <c r="CJ204" s="16">
        <v>20.25</v>
      </c>
      <c r="CK204" s="16" t="s">
        <v>818</v>
      </c>
      <c r="CL204" s="16" t="s">
        <v>818</v>
      </c>
      <c r="CM204" s="18">
        <v>40696</v>
      </c>
      <c r="CO204" s="18">
        <v>40732</v>
      </c>
      <c r="CP204" s="16">
        <v>115</v>
      </c>
      <c r="CQ204" s="21">
        <v>115</v>
      </c>
      <c r="CR204" s="16">
        <v>115</v>
      </c>
      <c r="CS204" s="21">
        <v>115</v>
      </c>
      <c r="CT204" s="21">
        <v>79</v>
      </c>
      <c r="CU204" s="21">
        <v>79</v>
      </c>
      <c r="CV204" s="21">
        <v>79</v>
      </c>
      <c r="CW204" s="21">
        <v>79</v>
      </c>
      <c r="CX204" s="16" t="s">
        <v>830</v>
      </c>
      <c r="CY204" s="16">
        <v>80</v>
      </c>
      <c r="CZ204" s="16">
        <v>80</v>
      </c>
      <c r="DA204" s="16">
        <v>80</v>
      </c>
      <c r="DB204" s="16">
        <v>80</v>
      </c>
      <c r="DC204" s="16" t="s">
        <v>818</v>
      </c>
      <c r="DD204" s="16">
        <v>18</v>
      </c>
      <c r="FF204" s="42" t="s">
        <v>1914</v>
      </c>
      <c r="FG204" s="43">
        <v>60211</v>
      </c>
      <c r="FH204" s="44">
        <v>25992.864666666701</v>
      </c>
      <c r="FI204" s="45">
        <v>13.0159562677349</v>
      </c>
      <c r="FJ204" s="45">
        <v>681.76333333333298</v>
      </c>
      <c r="FK204" s="45">
        <v>0.57265747148637303</v>
      </c>
      <c r="FL204" s="44">
        <v>68020.939666666702</v>
      </c>
      <c r="FM204" s="45">
        <v>34.061562176598201</v>
      </c>
      <c r="FN204" s="45">
        <v>568.72333333333302</v>
      </c>
      <c r="FO204" s="45">
        <v>0.41179072739525202</v>
      </c>
      <c r="FP204" s="44">
        <v>71938.172333333307</v>
      </c>
      <c r="FQ204" s="45">
        <v>36.0231208479386</v>
      </c>
      <c r="FR204" s="45">
        <v>581.41666666666697</v>
      </c>
      <c r="FS204" s="45">
        <v>0.43120568203281801</v>
      </c>
      <c r="FT204" s="44">
        <v>52579.908000000003</v>
      </c>
      <c r="FU204" s="45">
        <v>26.329448172258399</v>
      </c>
      <c r="FV204" s="45">
        <v>584.79333333333295</v>
      </c>
      <c r="FW204" s="46">
        <v>0.47534347844999197</v>
      </c>
    </row>
    <row r="205" spans="1:179" s="16" customFormat="1" ht="15">
      <c r="A205" s="16" t="s">
        <v>144</v>
      </c>
      <c r="B205" s="34" t="s">
        <v>94</v>
      </c>
      <c r="C205" s="16" t="s">
        <v>277</v>
      </c>
      <c r="D205" s="16" t="s">
        <v>328</v>
      </c>
      <c r="E205" s="16" t="s">
        <v>185</v>
      </c>
      <c r="F205" s="16" t="s">
        <v>238</v>
      </c>
      <c r="G205" s="16" t="s">
        <v>95</v>
      </c>
      <c r="H205" s="22">
        <v>40709</v>
      </c>
      <c r="J205" s="16">
        <v>2000</v>
      </c>
      <c r="L205" s="18">
        <v>40696</v>
      </c>
      <c r="M205" s="19">
        <v>153</v>
      </c>
      <c r="N205" s="16" t="s">
        <v>270</v>
      </c>
      <c r="O205" s="16" t="s">
        <v>57</v>
      </c>
      <c r="P205" s="16" t="s">
        <v>269</v>
      </c>
      <c r="Q205" s="16" t="s">
        <v>103</v>
      </c>
      <c r="R205" s="16" t="s">
        <v>269</v>
      </c>
      <c r="T205" s="20">
        <v>2</v>
      </c>
      <c r="U205" s="20">
        <v>6</v>
      </c>
      <c r="V205" s="16">
        <v>2011</v>
      </c>
      <c r="X205" s="21"/>
      <c r="BU205" s="18">
        <v>40696</v>
      </c>
      <c r="BV205" s="16">
        <v>115</v>
      </c>
      <c r="BW205" s="16">
        <v>115</v>
      </c>
      <c r="BX205" s="16">
        <v>115.5</v>
      </c>
      <c r="BY205" s="16">
        <f t="shared" si="35"/>
        <v>115.16666666666667</v>
      </c>
      <c r="BZ205" s="16">
        <v>85</v>
      </c>
      <c r="CA205" s="16">
        <v>85</v>
      </c>
      <c r="CB205" s="16">
        <v>85</v>
      </c>
      <c r="CC205" s="16">
        <f t="shared" si="36"/>
        <v>85</v>
      </c>
      <c r="CD205" s="16" t="s">
        <v>97</v>
      </c>
      <c r="CE205" s="16">
        <v>82</v>
      </c>
      <c r="CF205" s="16">
        <v>82</v>
      </c>
      <c r="CG205" s="16">
        <v>82.5</v>
      </c>
      <c r="CH205" s="16">
        <f t="shared" si="34"/>
        <v>82.166666666666671</v>
      </c>
      <c r="CI205" s="16" t="s">
        <v>97</v>
      </c>
      <c r="CJ205" s="16">
        <f>21-4.75</f>
        <v>16.25</v>
      </c>
      <c r="CK205" s="16" t="s">
        <v>277</v>
      </c>
      <c r="CL205" s="16" t="s">
        <v>277</v>
      </c>
      <c r="CM205" s="18">
        <v>40709</v>
      </c>
      <c r="CO205" s="18">
        <v>40709</v>
      </c>
      <c r="CQ205" s="21"/>
      <c r="CS205" s="21"/>
      <c r="DD205" s="16">
        <v>15.5</v>
      </c>
      <c r="EB205" s="22">
        <v>40709</v>
      </c>
      <c r="EG205" s="24">
        <v>0.21890046296296295</v>
      </c>
      <c r="EI205" s="24">
        <v>0.22931712962962961</v>
      </c>
      <c r="EJ205" s="24">
        <v>0.23083333333333333</v>
      </c>
      <c r="EK205" s="24">
        <v>0.2643287037037037</v>
      </c>
      <c r="FF205" s="42" t="s">
        <v>1915</v>
      </c>
      <c r="FG205" s="43">
        <v>60211</v>
      </c>
      <c r="FH205" s="44">
        <v>25313.151333333299</v>
      </c>
      <c r="FI205" s="45">
        <v>12.675589050241999</v>
      </c>
      <c r="FJ205" s="45">
        <v>687.8</v>
      </c>
      <c r="FK205" s="45">
        <v>0.51980067307453004</v>
      </c>
      <c r="FL205" s="44">
        <v>35629.663333333301</v>
      </c>
      <c r="FM205" s="45">
        <v>17.841594057753301</v>
      </c>
      <c r="FN205" s="45">
        <v>626.12666666666701</v>
      </c>
      <c r="FO205" s="45">
        <v>0.51875838743589298</v>
      </c>
      <c r="FP205" s="44">
        <v>31579.0503333333</v>
      </c>
      <c r="FQ205" s="45">
        <v>15.813245034217999</v>
      </c>
      <c r="FR205" s="45">
        <v>640.78333333333296</v>
      </c>
      <c r="FS205" s="45">
        <v>0.52949715026984201</v>
      </c>
      <c r="FT205" s="44">
        <v>27840.55</v>
      </c>
      <c r="FU205" s="45">
        <v>13.9411867801703</v>
      </c>
      <c r="FV205" s="45">
        <v>674.79333333333295</v>
      </c>
      <c r="FW205" s="46">
        <v>0.56678511759753802</v>
      </c>
    </row>
    <row r="206" spans="1:179" s="16" customFormat="1" ht="15">
      <c r="A206" s="16" t="s">
        <v>1116</v>
      </c>
      <c r="B206" s="35" t="s">
        <v>1615</v>
      </c>
      <c r="C206" s="16" t="s">
        <v>649</v>
      </c>
      <c r="D206" s="16" t="s">
        <v>1617</v>
      </c>
      <c r="E206" s="16" t="s">
        <v>1618</v>
      </c>
      <c r="F206" s="16" t="s">
        <v>1094</v>
      </c>
      <c r="G206" s="16" t="s">
        <v>691</v>
      </c>
      <c r="H206" s="22">
        <v>40722</v>
      </c>
      <c r="J206" s="16">
        <v>2000</v>
      </c>
      <c r="K206" s="16" t="s">
        <v>1616</v>
      </c>
      <c r="L206" s="18">
        <v>40669</v>
      </c>
      <c r="M206" s="19">
        <v>126</v>
      </c>
      <c r="N206" s="16" t="s">
        <v>663</v>
      </c>
      <c r="O206" s="16" t="s">
        <v>653</v>
      </c>
      <c r="P206" s="16" t="s">
        <v>653</v>
      </c>
      <c r="Q206" s="16" t="s">
        <v>852</v>
      </c>
      <c r="R206" s="16" t="s">
        <v>852</v>
      </c>
      <c r="T206" s="20">
        <v>6</v>
      </c>
      <c r="U206" s="20">
        <v>5</v>
      </c>
      <c r="V206" s="16">
        <v>2011</v>
      </c>
      <c r="W206" s="16" t="s">
        <v>1619</v>
      </c>
      <c r="X206" s="21">
        <v>27</v>
      </c>
      <c r="Y206" s="16" t="s">
        <v>654</v>
      </c>
      <c r="Z206" s="22">
        <v>40727</v>
      </c>
      <c r="AA206" s="16" t="str">
        <f>TEXT(DATEVALUE(TEXT(Z206,"m/d/yyyy"))-DATEVALUE("1/1/2011")+1,"000")</f>
        <v>184</v>
      </c>
      <c r="AB206" s="16">
        <v>1</v>
      </c>
      <c r="AC206" s="16">
        <v>0</v>
      </c>
      <c r="AD206" s="16">
        <v>0</v>
      </c>
      <c r="AE206" s="16" t="s">
        <v>1087</v>
      </c>
      <c r="AF206" s="16" t="s">
        <v>1620</v>
      </c>
      <c r="AG206" s="16" t="s">
        <v>657</v>
      </c>
      <c r="AH206" s="16" t="s">
        <v>649</v>
      </c>
      <c r="AI206" s="16" t="s">
        <v>1621</v>
      </c>
      <c r="AJ206" s="16" t="s">
        <v>1619</v>
      </c>
      <c r="AK206" s="16">
        <v>29</v>
      </c>
      <c r="AL206" s="16" t="s">
        <v>657</v>
      </c>
      <c r="AM206" s="16" t="s">
        <v>654</v>
      </c>
      <c r="AN206" s="22">
        <v>40728</v>
      </c>
      <c r="AP206" s="16">
        <v>3</v>
      </c>
      <c r="AQ206" s="16">
        <v>3</v>
      </c>
      <c r="AR206" s="16">
        <v>3</v>
      </c>
      <c r="AS206" s="16" t="s">
        <v>673</v>
      </c>
      <c r="AU206" s="16" t="s">
        <v>657</v>
      </c>
      <c r="BT206" s="16">
        <v>3</v>
      </c>
      <c r="BU206" s="18">
        <v>40669</v>
      </c>
      <c r="BV206" s="16">
        <v>118</v>
      </c>
      <c r="BW206" s="16">
        <v>118</v>
      </c>
      <c r="BX206" s="16">
        <v>118.5</v>
      </c>
      <c r="BY206" s="16">
        <f t="shared" si="35"/>
        <v>118.16666666666667</v>
      </c>
      <c r="BZ206" s="16">
        <v>89.5</v>
      </c>
      <c r="CA206" s="16">
        <v>89.5</v>
      </c>
      <c r="CB206" s="16">
        <v>89.5</v>
      </c>
      <c r="CC206" s="16">
        <f t="shared" si="36"/>
        <v>89.5</v>
      </c>
      <c r="CD206" s="16" t="s">
        <v>649</v>
      </c>
      <c r="CE206" s="16">
        <v>91</v>
      </c>
      <c r="CF206" s="16">
        <v>91</v>
      </c>
      <c r="CG206" s="16">
        <v>91</v>
      </c>
      <c r="CH206" s="16">
        <f t="shared" si="34"/>
        <v>91</v>
      </c>
      <c r="CI206" s="16" t="s">
        <v>649</v>
      </c>
      <c r="CJ206" s="16">
        <v>19</v>
      </c>
      <c r="CK206" s="16" t="s">
        <v>649</v>
      </c>
      <c r="CL206" s="16" t="s">
        <v>649</v>
      </c>
      <c r="CM206" s="18">
        <v>40669</v>
      </c>
      <c r="CO206" s="18">
        <v>40687</v>
      </c>
      <c r="CQ206" s="21"/>
      <c r="CS206" s="21"/>
      <c r="DD206" s="16">
        <v>18.75</v>
      </c>
      <c r="DF206" s="22">
        <v>40722</v>
      </c>
      <c r="DG206" s="16">
        <v>119</v>
      </c>
      <c r="DH206" s="16">
        <v>119.5</v>
      </c>
      <c r="DI206" s="16">
        <v>119</v>
      </c>
      <c r="DJ206" s="16">
        <f>(DG206+DH206+119)/3</f>
        <v>119.16666666666667</v>
      </c>
      <c r="DK206" s="16">
        <v>90</v>
      </c>
      <c r="DL206" s="16">
        <v>89.5</v>
      </c>
      <c r="DM206" s="16">
        <v>90</v>
      </c>
      <c r="DN206" s="16">
        <f>(90+89.5+90)/3</f>
        <v>89.833333333333329</v>
      </c>
      <c r="DO206" s="16" t="s">
        <v>649</v>
      </c>
      <c r="DP206" s="16">
        <v>91</v>
      </c>
      <c r="DQ206" s="16">
        <v>91</v>
      </c>
      <c r="DR206" s="16">
        <v>91</v>
      </c>
      <c r="DS206" s="16">
        <v>91</v>
      </c>
      <c r="DT206" s="16" t="s">
        <v>649</v>
      </c>
      <c r="DU206" s="16">
        <v>17.5</v>
      </c>
      <c r="EB206" s="22">
        <v>40722</v>
      </c>
      <c r="EG206" s="24">
        <v>0.22145833333333334</v>
      </c>
      <c r="EI206" s="24">
        <v>0.23202546296296298</v>
      </c>
      <c r="EJ206" s="24">
        <v>0.23461805555555557</v>
      </c>
      <c r="EK206" s="24">
        <v>0.26718750000000002</v>
      </c>
      <c r="FF206" s="42" t="s">
        <v>1615</v>
      </c>
      <c r="FG206" s="43">
        <v>50611</v>
      </c>
      <c r="FH206" s="44">
        <v>22858.615000000002</v>
      </c>
      <c r="FI206" s="45">
        <v>11.4464772158237</v>
      </c>
      <c r="FJ206" s="45">
        <v>640.48333333333301</v>
      </c>
      <c r="FK206" s="45">
        <v>0.58252639669928197</v>
      </c>
      <c r="FL206" s="44">
        <v>45889.703333333302</v>
      </c>
      <c r="FM206" s="45">
        <v>22.979320647638101</v>
      </c>
      <c r="FN206" s="45">
        <v>629.09</v>
      </c>
      <c r="FO206" s="45">
        <v>0.52002485402310905</v>
      </c>
      <c r="FP206" s="44">
        <v>39184.530333333299</v>
      </c>
      <c r="FQ206" s="45">
        <v>19.6216977132365</v>
      </c>
      <c r="FR206" s="45">
        <v>598.78333333333296</v>
      </c>
      <c r="FS206" s="45">
        <v>0.50088095877098104</v>
      </c>
      <c r="FT206" s="44">
        <v>31673.075000000001</v>
      </c>
      <c r="FU206" s="45">
        <v>15.860327991987999</v>
      </c>
      <c r="FV206" s="45">
        <v>620.44666666666706</v>
      </c>
      <c r="FW206" s="46">
        <v>0.51961854963109499</v>
      </c>
    </row>
    <row r="207" spans="1:179" s="16" customFormat="1" ht="15">
      <c r="A207" s="16" t="s">
        <v>144</v>
      </c>
      <c r="B207" s="35" t="s">
        <v>1622</v>
      </c>
      <c r="C207" s="16" t="s">
        <v>649</v>
      </c>
      <c r="D207" s="16" t="s">
        <v>650</v>
      </c>
      <c r="E207" s="16" t="s">
        <v>1623</v>
      </c>
      <c r="F207" s="16" t="s">
        <v>1094</v>
      </c>
      <c r="G207" s="16" t="s">
        <v>657</v>
      </c>
      <c r="L207" s="18">
        <v>40705</v>
      </c>
      <c r="M207" s="19">
        <v>162</v>
      </c>
      <c r="N207" s="16" t="s">
        <v>1042</v>
      </c>
      <c r="O207" s="16" t="s">
        <v>653</v>
      </c>
      <c r="P207" s="16" t="s">
        <v>653</v>
      </c>
      <c r="Q207" s="16" t="s">
        <v>685</v>
      </c>
      <c r="R207" s="16" t="s">
        <v>670</v>
      </c>
      <c r="T207" s="20">
        <v>11</v>
      </c>
      <c r="U207" s="20">
        <v>6</v>
      </c>
      <c r="V207" s="16">
        <v>2011</v>
      </c>
      <c r="W207" s="16" t="s">
        <v>1625</v>
      </c>
      <c r="X207" s="21" t="s">
        <v>1624</v>
      </c>
      <c r="Y207" s="16" t="s">
        <v>375</v>
      </c>
      <c r="Z207" s="22">
        <v>40713</v>
      </c>
      <c r="AA207" s="16" t="str">
        <f>TEXT(DATEVALUE(TEXT(Z207,"m/d/yyyy"))-DATEVALUE("1/1/2011")+1,"000")</f>
        <v>170</v>
      </c>
      <c r="AB207" s="16">
        <v>4</v>
      </c>
      <c r="AC207" s="16">
        <v>4</v>
      </c>
      <c r="AD207" s="16">
        <v>4</v>
      </c>
      <c r="AE207" s="16" t="s">
        <v>673</v>
      </c>
      <c r="AG207" s="16" t="s">
        <v>649</v>
      </c>
      <c r="AH207" s="16" t="s">
        <v>649</v>
      </c>
      <c r="AI207" s="16" t="s">
        <v>674</v>
      </c>
      <c r="AJ207" s="16" t="s">
        <v>1625</v>
      </c>
      <c r="AK207" s="16" t="s">
        <v>1626</v>
      </c>
      <c r="AL207" s="16" t="s">
        <v>649</v>
      </c>
      <c r="AM207" s="16" t="s">
        <v>375</v>
      </c>
      <c r="AN207" s="22">
        <v>40756</v>
      </c>
      <c r="AP207" s="16">
        <v>4</v>
      </c>
      <c r="AQ207" s="16">
        <v>4</v>
      </c>
      <c r="AR207" s="16">
        <v>4</v>
      </c>
      <c r="AS207" s="16" t="s">
        <v>673</v>
      </c>
      <c r="AU207" s="16" t="s">
        <v>657</v>
      </c>
      <c r="BT207" s="16">
        <v>8</v>
      </c>
      <c r="BU207" s="18">
        <v>40705</v>
      </c>
      <c r="BV207" s="16">
        <v>117.5</v>
      </c>
      <c r="BW207" s="16">
        <v>118</v>
      </c>
      <c r="BX207" s="16">
        <v>118</v>
      </c>
      <c r="BY207" s="16">
        <f t="shared" si="35"/>
        <v>117.83333333333333</v>
      </c>
      <c r="BZ207" s="16">
        <v>84.5</v>
      </c>
      <c r="CA207" s="16">
        <v>84.5</v>
      </c>
      <c r="CB207" s="16">
        <v>84.5</v>
      </c>
      <c r="CC207" s="16">
        <f t="shared" si="36"/>
        <v>84.5</v>
      </c>
      <c r="CD207" s="16" t="s">
        <v>649</v>
      </c>
      <c r="CE207" s="16">
        <v>85</v>
      </c>
      <c r="CF207" s="16">
        <v>85</v>
      </c>
      <c r="CG207" s="16">
        <v>85</v>
      </c>
      <c r="CH207" s="16">
        <f t="shared" si="34"/>
        <v>85</v>
      </c>
      <c r="CI207" s="16" t="s">
        <v>649</v>
      </c>
      <c r="CJ207" s="16">
        <v>18.5</v>
      </c>
      <c r="CK207" s="16" t="s">
        <v>649</v>
      </c>
      <c r="CL207" s="16" t="s">
        <v>657</v>
      </c>
      <c r="CM207" s="18"/>
      <c r="CO207" s="18">
        <v>40722</v>
      </c>
      <c r="CQ207" s="21"/>
      <c r="CS207" s="21"/>
      <c r="DD207" s="16">
        <v>20</v>
      </c>
      <c r="FF207" s="42" t="s">
        <v>1622</v>
      </c>
      <c r="FG207" s="43">
        <v>61111</v>
      </c>
      <c r="FH207" s="44">
        <v>34810.453666666697</v>
      </c>
      <c r="FI207" s="45">
        <v>17.431373894174602</v>
      </c>
      <c r="FJ207" s="45">
        <v>654.09333333333302</v>
      </c>
      <c r="FK207" s="45">
        <v>0.51323135486719296</v>
      </c>
      <c r="FL207" s="44">
        <v>52224.853000000003</v>
      </c>
      <c r="FM207" s="45">
        <v>26.151653980971499</v>
      </c>
      <c r="FN207" s="45">
        <v>587.06666666666695</v>
      </c>
      <c r="FO207" s="45">
        <v>0.45888230739793301</v>
      </c>
      <c r="FP207" s="44">
        <v>35446.076333333302</v>
      </c>
      <c r="FQ207" s="45">
        <v>17.749662660657702</v>
      </c>
      <c r="FR207" s="45">
        <v>602.08000000000004</v>
      </c>
      <c r="FS207" s="45">
        <v>0.49022549907201801</v>
      </c>
      <c r="FT207" s="44">
        <v>28317.905666666698</v>
      </c>
      <c r="FU207" s="45">
        <v>14.180223168085501</v>
      </c>
      <c r="FV207" s="45">
        <v>603.05666666666696</v>
      </c>
      <c r="FW207" s="46">
        <v>0.54061915429671703</v>
      </c>
    </row>
    <row r="208" spans="1:179" s="16" customFormat="1" ht="15">
      <c r="A208" s="16" t="s">
        <v>144</v>
      </c>
      <c r="B208" s="34" t="s">
        <v>96</v>
      </c>
      <c r="C208" s="16" t="s">
        <v>277</v>
      </c>
      <c r="D208" s="16" t="s">
        <v>328</v>
      </c>
      <c r="E208" s="16" t="s">
        <v>265</v>
      </c>
      <c r="F208" s="16" t="s">
        <v>238</v>
      </c>
      <c r="G208" s="16" t="s">
        <v>276</v>
      </c>
      <c r="L208" s="18">
        <v>40709</v>
      </c>
      <c r="M208" s="19">
        <v>166</v>
      </c>
      <c r="N208" s="16" t="s">
        <v>57</v>
      </c>
      <c r="O208" s="16" t="s">
        <v>331</v>
      </c>
      <c r="P208" s="16" t="s">
        <v>269</v>
      </c>
      <c r="Q208" s="16" t="s">
        <v>57</v>
      </c>
      <c r="R208" s="16" t="s">
        <v>322</v>
      </c>
      <c r="T208" s="20">
        <v>15</v>
      </c>
      <c r="U208" s="20">
        <v>6</v>
      </c>
      <c r="V208" s="16">
        <v>2011</v>
      </c>
      <c r="W208" s="16" t="s">
        <v>173</v>
      </c>
      <c r="X208" s="21">
        <v>72</v>
      </c>
      <c r="Y208" s="16" t="s">
        <v>1483</v>
      </c>
      <c r="Z208" s="22">
        <v>40733</v>
      </c>
      <c r="AA208" s="16" t="str">
        <f>TEXT(DATEVALUE(TEXT(Z208,"m/d/yyyy"))-DATEVALUE("1/1/2011")+1,"000")</f>
        <v>190</v>
      </c>
      <c r="AB208" s="16">
        <v>4</v>
      </c>
      <c r="AC208" s="16">
        <v>2</v>
      </c>
      <c r="AD208" s="16">
        <v>0</v>
      </c>
      <c r="AE208" s="16" t="s">
        <v>160</v>
      </c>
      <c r="AG208" s="16" t="s">
        <v>276</v>
      </c>
      <c r="AH208" s="16" t="s">
        <v>276</v>
      </c>
      <c r="BT208" s="16">
        <v>0</v>
      </c>
      <c r="BU208" s="18">
        <v>40709</v>
      </c>
      <c r="BV208" s="16">
        <v>120</v>
      </c>
      <c r="BW208" s="16">
        <v>120</v>
      </c>
      <c r="BX208" s="16">
        <v>120</v>
      </c>
      <c r="BY208" s="16">
        <f t="shared" si="35"/>
        <v>120</v>
      </c>
      <c r="BZ208" s="16">
        <v>85.5</v>
      </c>
      <c r="CA208" s="16">
        <v>85.5</v>
      </c>
      <c r="CB208" s="16">
        <v>85.5</v>
      </c>
      <c r="CC208" s="16">
        <f t="shared" si="36"/>
        <v>85.5</v>
      </c>
      <c r="CD208" s="16" t="s">
        <v>277</v>
      </c>
      <c r="CE208" s="16">
        <v>90</v>
      </c>
      <c r="CF208" s="16">
        <v>89.5</v>
      </c>
      <c r="CG208" s="16">
        <v>89.5</v>
      </c>
      <c r="CH208" s="16">
        <f t="shared" si="34"/>
        <v>89.666666666666671</v>
      </c>
      <c r="CI208" s="16" t="s">
        <v>277</v>
      </c>
      <c r="CJ208" s="16">
        <v>17</v>
      </c>
      <c r="CK208" s="16" t="s">
        <v>277</v>
      </c>
      <c r="CL208" s="16" t="s">
        <v>171</v>
      </c>
      <c r="CM208" s="18"/>
      <c r="CO208" s="18"/>
      <c r="CQ208" s="21"/>
      <c r="CS208" s="21"/>
      <c r="FF208" s="42" t="s">
        <v>1916</v>
      </c>
      <c r="FG208" s="43">
        <v>61511</v>
      </c>
      <c r="FH208" s="44">
        <v>22181.1213333333</v>
      </c>
      <c r="FI208" s="45">
        <v>11.107221498915001</v>
      </c>
      <c r="FJ208" s="45">
        <v>685.06666666666695</v>
      </c>
      <c r="FK208" s="45">
        <v>0.56373588426478705</v>
      </c>
      <c r="FL208" s="44">
        <v>45207.921333333303</v>
      </c>
      <c r="FM208" s="45">
        <v>22.6379175429811</v>
      </c>
      <c r="FN208" s="45">
        <v>610.03333333333296</v>
      </c>
      <c r="FO208" s="45">
        <v>0.491731194287442</v>
      </c>
      <c r="FP208" s="44">
        <v>48410.273000000001</v>
      </c>
      <c r="FQ208" s="45">
        <v>24.241498748122201</v>
      </c>
      <c r="FR208" s="45">
        <v>647.1</v>
      </c>
      <c r="FS208" s="45">
        <v>0.49279599378664901</v>
      </c>
      <c r="FT208" s="44">
        <v>32794.240666666701</v>
      </c>
      <c r="FU208" s="45">
        <v>16.4217529627775</v>
      </c>
      <c r="FV208" s="45">
        <v>653.41666666666697</v>
      </c>
      <c r="FW208" s="46">
        <v>0.55439224147131705</v>
      </c>
    </row>
    <row r="209" spans="1:179" s="16" customFormat="1" ht="15">
      <c r="A209" s="16" t="s">
        <v>144</v>
      </c>
      <c r="B209" s="34" t="s">
        <v>161</v>
      </c>
      <c r="C209" s="16" t="s">
        <v>277</v>
      </c>
      <c r="D209" s="16" t="s">
        <v>264</v>
      </c>
      <c r="E209" s="16" t="s">
        <v>162</v>
      </c>
      <c r="F209" s="16" t="s">
        <v>238</v>
      </c>
      <c r="G209" s="16" t="s">
        <v>276</v>
      </c>
      <c r="L209" s="18">
        <v>40709</v>
      </c>
      <c r="M209" s="19">
        <v>166</v>
      </c>
      <c r="N209" s="16" t="s">
        <v>86</v>
      </c>
      <c r="O209" s="16" t="s">
        <v>57</v>
      </c>
      <c r="P209" s="16" t="s">
        <v>269</v>
      </c>
      <c r="Q209" s="16" t="s">
        <v>57</v>
      </c>
      <c r="R209" s="16" t="s">
        <v>271</v>
      </c>
      <c r="T209" s="20">
        <v>15</v>
      </c>
      <c r="U209" s="20">
        <v>6</v>
      </c>
      <c r="V209" s="16">
        <v>2011</v>
      </c>
      <c r="X209" s="21"/>
      <c r="BU209" s="18">
        <v>40709</v>
      </c>
      <c r="BV209" s="16">
        <v>119</v>
      </c>
      <c r="BW209" s="16">
        <v>119</v>
      </c>
      <c r="BX209" s="16">
        <v>119</v>
      </c>
      <c r="BY209" s="16">
        <f t="shared" si="35"/>
        <v>119</v>
      </c>
      <c r="BZ209" s="16">
        <v>79</v>
      </c>
      <c r="CA209" s="16">
        <v>79</v>
      </c>
      <c r="CB209" s="16">
        <v>79</v>
      </c>
      <c r="CC209" s="16">
        <f t="shared" si="36"/>
        <v>79</v>
      </c>
      <c r="CD209" s="16" t="s">
        <v>277</v>
      </c>
      <c r="CE209" s="16">
        <v>79.5</v>
      </c>
      <c r="CF209" s="16">
        <v>79.5</v>
      </c>
      <c r="CG209" s="16">
        <v>79.5</v>
      </c>
      <c r="CH209" s="16">
        <f t="shared" si="34"/>
        <v>79.5</v>
      </c>
      <c r="CI209" s="16" t="s">
        <v>277</v>
      </c>
      <c r="CJ209" s="16">
        <v>20.25</v>
      </c>
      <c r="CK209" s="16" t="s">
        <v>277</v>
      </c>
      <c r="CL209" s="16" t="s">
        <v>276</v>
      </c>
      <c r="CM209" s="18"/>
      <c r="CO209" s="18"/>
      <c r="CQ209" s="21"/>
      <c r="CS209" s="21"/>
      <c r="FF209" s="42" t="s">
        <v>1917</v>
      </c>
      <c r="FG209" s="43">
        <v>61511</v>
      </c>
      <c r="FH209" s="44">
        <v>39705.7123333333</v>
      </c>
      <c r="FI209" s="45">
        <v>19.882680186947098</v>
      </c>
      <c r="FJ209" s="45">
        <v>624.09333333333302</v>
      </c>
      <c r="FK209" s="45">
        <v>0.52015516987113697</v>
      </c>
      <c r="FL209" s="44">
        <v>59362.846333333298</v>
      </c>
      <c r="FM209" s="45">
        <v>29.7260121849441</v>
      </c>
      <c r="FN209" s="45">
        <v>618.42333333333295</v>
      </c>
      <c r="FO209" s="45">
        <v>0.454456541676513</v>
      </c>
      <c r="FP209" s="44">
        <v>65312.77</v>
      </c>
      <c r="FQ209" s="45">
        <v>32.705443164747102</v>
      </c>
      <c r="FR209" s="45">
        <v>616.37333333333299</v>
      </c>
      <c r="FS209" s="45">
        <v>0.40552663535031302</v>
      </c>
      <c r="FT209" s="44">
        <v>58331.023333333302</v>
      </c>
      <c r="FU209" s="45">
        <v>29.209325655149399</v>
      </c>
      <c r="FV209" s="45">
        <v>630.363333333333</v>
      </c>
      <c r="FW209" s="46">
        <v>0.452303503024299</v>
      </c>
    </row>
    <row r="210" spans="1:179" s="16" customFormat="1" ht="15">
      <c r="A210" s="16" t="s">
        <v>1715</v>
      </c>
      <c r="B210" s="35" t="s">
        <v>1422</v>
      </c>
      <c r="C210" s="16" t="s">
        <v>1302</v>
      </c>
      <c r="D210" s="16" t="s">
        <v>650</v>
      </c>
      <c r="E210" s="16" t="s">
        <v>1303</v>
      </c>
      <c r="F210" s="16" t="s">
        <v>1345</v>
      </c>
      <c r="G210" s="16" t="s">
        <v>657</v>
      </c>
      <c r="K210" s="16" t="s">
        <v>1301</v>
      </c>
      <c r="L210" s="18">
        <v>40700</v>
      </c>
      <c r="M210" s="19">
        <v>157</v>
      </c>
      <c r="N210" s="16" t="s">
        <v>664</v>
      </c>
      <c r="O210" s="16" t="s">
        <v>652</v>
      </c>
      <c r="P210" s="16" t="s">
        <v>653</v>
      </c>
      <c r="Q210" s="16" t="s">
        <v>699</v>
      </c>
      <c r="R210" s="16" t="s">
        <v>699</v>
      </c>
      <c r="T210" s="20">
        <v>6</v>
      </c>
      <c r="U210" s="20">
        <v>6</v>
      </c>
      <c r="V210" s="16">
        <v>2011</v>
      </c>
      <c r="W210" s="16" t="s">
        <v>1421</v>
      </c>
      <c r="X210" s="21" t="s">
        <v>700</v>
      </c>
      <c r="Y210" s="16" t="s">
        <v>375</v>
      </c>
      <c r="Z210" s="22">
        <v>40700</v>
      </c>
      <c r="AA210" s="16" t="str">
        <f>TEXT(DATEVALUE(TEXT(Z210,"m/d/yyyy"))-DATEVALUE("1/1/2011")+1,"000")</f>
        <v>157</v>
      </c>
      <c r="AB210" s="16">
        <v>5</v>
      </c>
      <c r="AC210" s="16">
        <v>5</v>
      </c>
      <c r="AD210" s="16">
        <v>2</v>
      </c>
      <c r="AE210" s="16" t="s">
        <v>361</v>
      </c>
      <c r="AF210" s="16" t="s">
        <v>1299</v>
      </c>
      <c r="AG210" s="16" t="s">
        <v>649</v>
      </c>
      <c r="AH210" s="16" t="s">
        <v>649</v>
      </c>
      <c r="AI210" s="16" t="s">
        <v>674</v>
      </c>
      <c r="AJ210" s="16" t="s">
        <v>1421</v>
      </c>
      <c r="AK210" s="16" t="s">
        <v>199</v>
      </c>
      <c r="AL210" s="16" t="s">
        <v>649</v>
      </c>
      <c r="AM210" s="16" t="s">
        <v>375</v>
      </c>
      <c r="AN210" s="22">
        <v>40749</v>
      </c>
      <c r="AP210" s="16">
        <v>4</v>
      </c>
      <c r="AQ210" s="16">
        <v>1</v>
      </c>
      <c r="AR210" s="16">
        <v>1</v>
      </c>
      <c r="AS210" s="16" t="s">
        <v>361</v>
      </c>
      <c r="AT210" s="16" t="s">
        <v>1300</v>
      </c>
      <c r="AU210" s="16" t="s">
        <v>657</v>
      </c>
      <c r="BT210" s="16">
        <v>3</v>
      </c>
      <c r="BU210" s="18">
        <v>40700</v>
      </c>
      <c r="BV210" s="16">
        <v>116.5</v>
      </c>
      <c r="BW210" s="16">
        <v>117</v>
      </c>
      <c r="BX210" s="16">
        <v>117</v>
      </c>
      <c r="BY210" s="16">
        <f t="shared" si="35"/>
        <v>116.83333333333333</v>
      </c>
      <c r="BZ210" s="16">
        <v>77</v>
      </c>
      <c r="CA210" s="16">
        <v>77</v>
      </c>
      <c r="CB210" s="16">
        <v>77</v>
      </c>
      <c r="CC210" s="16">
        <f t="shared" si="36"/>
        <v>77</v>
      </c>
      <c r="CD210" s="16" t="s">
        <v>649</v>
      </c>
      <c r="CE210" s="16">
        <v>77</v>
      </c>
      <c r="CF210" s="16">
        <v>77</v>
      </c>
      <c r="CG210" s="16">
        <v>77</v>
      </c>
      <c r="CH210" s="16">
        <f t="shared" si="34"/>
        <v>77</v>
      </c>
      <c r="CI210" s="16" t="s">
        <v>649</v>
      </c>
      <c r="CJ210" s="16">
        <v>21</v>
      </c>
      <c r="CK210" s="16" t="s">
        <v>649</v>
      </c>
      <c r="CL210" s="16" t="s">
        <v>657</v>
      </c>
      <c r="CM210" s="18"/>
      <c r="CO210" s="18">
        <v>40724</v>
      </c>
      <c r="CQ210" s="21"/>
      <c r="CS210" s="21"/>
      <c r="DD210" s="16">
        <v>16</v>
      </c>
      <c r="FF210" s="42" t="s">
        <v>1422</v>
      </c>
      <c r="FG210" s="43">
        <v>60611</v>
      </c>
      <c r="FH210" s="44">
        <v>40684.021333333301</v>
      </c>
      <c r="FI210" s="45">
        <v>20.372569520948101</v>
      </c>
      <c r="FJ210" s="45">
        <v>667.38</v>
      </c>
      <c r="FK210" s="45">
        <v>0.51655940782225995</v>
      </c>
      <c r="FL210" s="44">
        <v>37299.332999999999</v>
      </c>
      <c r="FM210" s="45">
        <v>18.677683024536801</v>
      </c>
      <c r="FN210" s="45">
        <v>648.09666666666703</v>
      </c>
      <c r="FO210" s="45">
        <v>0.50398907984048003</v>
      </c>
      <c r="FP210" s="44">
        <v>67078.399000000005</v>
      </c>
      <c r="FQ210" s="45">
        <v>33.589583875813702</v>
      </c>
      <c r="FR210" s="45">
        <v>567.41</v>
      </c>
      <c r="FS210" s="45">
        <v>0.40867043581965401</v>
      </c>
      <c r="FT210" s="44">
        <v>54650.205666666698</v>
      </c>
      <c r="FU210" s="45">
        <v>27.366152061425499</v>
      </c>
      <c r="FV210" s="45">
        <v>582.42999999999995</v>
      </c>
      <c r="FW210" s="46">
        <v>0.46890795634174798</v>
      </c>
    </row>
    <row r="211" spans="1:179" s="16" customFormat="1" ht="15">
      <c r="A211" s="16" t="s">
        <v>144</v>
      </c>
      <c r="B211" s="34" t="s">
        <v>163</v>
      </c>
      <c r="C211" s="16" t="s">
        <v>277</v>
      </c>
      <c r="D211" s="16" t="s">
        <v>264</v>
      </c>
      <c r="E211" s="16" t="s">
        <v>164</v>
      </c>
      <c r="F211" s="16" t="s">
        <v>238</v>
      </c>
      <c r="G211" s="16" t="s">
        <v>276</v>
      </c>
      <c r="L211" s="18">
        <v>40696</v>
      </c>
      <c r="M211" s="19">
        <v>153</v>
      </c>
      <c r="N211" s="16" t="s">
        <v>86</v>
      </c>
      <c r="O211" s="16" t="s">
        <v>269</v>
      </c>
      <c r="P211" s="16" t="s">
        <v>269</v>
      </c>
      <c r="Q211" s="16" t="s">
        <v>272</v>
      </c>
      <c r="R211" s="16" t="s">
        <v>271</v>
      </c>
      <c r="T211" s="20">
        <v>2</v>
      </c>
      <c r="U211" s="20">
        <v>6</v>
      </c>
      <c r="V211" s="16">
        <v>2011</v>
      </c>
      <c r="X211" s="21"/>
      <c r="BU211" s="18">
        <v>40696</v>
      </c>
      <c r="BV211" s="16">
        <v>119</v>
      </c>
      <c r="BW211" s="16">
        <v>119</v>
      </c>
      <c r="BX211" s="16">
        <v>119</v>
      </c>
      <c r="BY211" s="16">
        <f t="shared" si="35"/>
        <v>119</v>
      </c>
      <c r="BZ211" s="16">
        <v>76.5</v>
      </c>
      <c r="CA211" s="16">
        <v>77</v>
      </c>
      <c r="CB211" s="16">
        <v>76.5</v>
      </c>
      <c r="CC211" s="16">
        <f t="shared" si="36"/>
        <v>76.666666666666671</v>
      </c>
      <c r="CD211" s="16" t="s">
        <v>97</v>
      </c>
      <c r="CE211" s="16">
        <v>77</v>
      </c>
      <c r="CF211" s="16">
        <v>77.5</v>
      </c>
      <c r="CG211" s="16">
        <v>77</v>
      </c>
      <c r="CH211" s="16">
        <f t="shared" si="34"/>
        <v>77.166666666666671</v>
      </c>
      <c r="CI211" s="16" t="s">
        <v>277</v>
      </c>
      <c r="CJ211" s="16">
        <v>20.75</v>
      </c>
      <c r="CK211" s="16" t="s">
        <v>277</v>
      </c>
      <c r="CL211" s="16" t="s">
        <v>276</v>
      </c>
      <c r="CM211" s="18"/>
      <c r="CO211" s="18">
        <v>40732</v>
      </c>
      <c r="CP211" s="16">
        <v>117</v>
      </c>
      <c r="CQ211" s="21">
        <v>117</v>
      </c>
      <c r="CR211" s="21">
        <v>117</v>
      </c>
      <c r="CS211" s="21">
        <v>117</v>
      </c>
      <c r="CT211" s="21">
        <v>77</v>
      </c>
      <c r="CU211" s="21">
        <v>77</v>
      </c>
      <c r="CV211" s="21">
        <v>77</v>
      </c>
      <c r="CW211" s="21">
        <v>77</v>
      </c>
      <c r="CX211" s="16" t="s">
        <v>97</v>
      </c>
      <c r="CY211" s="16">
        <v>77</v>
      </c>
      <c r="CZ211" s="16">
        <v>77</v>
      </c>
      <c r="DA211" s="16">
        <v>77</v>
      </c>
      <c r="DB211" s="16">
        <v>77</v>
      </c>
      <c r="DC211" s="16" t="s">
        <v>97</v>
      </c>
      <c r="DD211" s="16">
        <v>21</v>
      </c>
      <c r="FF211" s="42" t="s">
        <v>1918</v>
      </c>
      <c r="FG211" s="43">
        <v>60211</v>
      </c>
      <c r="FH211" s="44">
        <v>25003.71</v>
      </c>
      <c r="FI211" s="45">
        <v>12.520635953930899</v>
      </c>
      <c r="FJ211" s="45">
        <v>663.79</v>
      </c>
      <c r="FK211" s="45">
        <v>0.54468408260838397</v>
      </c>
      <c r="FL211" s="44">
        <v>74795.241333333295</v>
      </c>
      <c r="FM211" s="45">
        <v>37.453801368719702</v>
      </c>
      <c r="FN211" s="45">
        <v>630.47333333333302</v>
      </c>
      <c r="FO211" s="45">
        <v>0.41611326800686099</v>
      </c>
      <c r="FP211" s="44">
        <v>74600.122000000003</v>
      </c>
      <c r="FQ211" s="45">
        <v>37.356095142714103</v>
      </c>
      <c r="FR211" s="45">
        <v>668.42</v>
      </c>
      <c r="FS211" s="45">
        <v>0.39059111175407601</v>
      </c>
      <c r="FT211" s="44">
        <v>42261.250999999997</v>
      </c>
      <c r="FU211" s="45">
        <v>21.162369053580399</v>
      </c>
      <c r="FV211" s="45">
        <v>649.44666666666706</v>
      </c>
      <c r="FW211" s="46">
        <v>0.49458794812194801</v>
      </c>
    </row>
    <row r="212" spans="1:179" s="16" customFormat="1" ht="15">
      <c r="A212" s="16" t="s">
        <v>144</v>
      </c>
      <c r="B212" s="34" t="s">
        <v>165</v>
      </c>
      <c r="C212" s="16" t="s">
        <v>277</v>
      </c>
      <c r="D212" s="16" t="s">
        <v>264</v>
      </c>
      <c r="E212" s="16" t="s">
        <v>166</v>
      </c>
      <c r="F212" s="16" t="s">
        <v>238</v>
      </c>
      <c r="G212" s="16" t="s">
        <v>276</v>
      </c>
      <c r="L212" s="18">
        <v>40696</v>
      </c>
      <c r="M212" s="19">
        <v>153</v>
      </c>
      <c r="N212" s="16" t="s">
        <v>270</v>
      </c>
      <c r="O212" s="16" t="s">
        <v>331</v>
      </c>
      <c r="P212" s="16" t="s">
        <v>269</v>
      </c>
      <c r="Q212" s="16" t="s">
        <v>272</v>
      </c>
      <c r="R212" s="16" t="s">
        <v>269</v>
      </c>
      <c r="T212" s="20">
        <v>2</v>
      </c>
      <c r="U212" s="20">
        <v>6</v>
      </c>
      <c r="V212" s="16">
        <v>2011</v>
      </c>
      <c r="W212" s="16" t="s">
        <v>0</v>
      </c>
      <c r="X212" s="21">
        <v>69</v>
      </c>
      <c r="Y212" s="16" t="s">
        <v>1483</v>
      </c>
      <c r="Z212" s="22">
        <v>40728</v>
      </c>
      <c r="AA212" s="16" t="str">
        <f>TEXT(DATEVALUE(TEXT(Z212,"m/d/yyyy"))-DATEVALUE("1/1/2011")+1,"000")</f>
        <v>185</v>
      </c>
      <c r="AB212" s="16">
        <v>5</v>
      </c>
      <c r="AC212" s="16">
        <v>5</v>
      </c>
      <c r="AD212" s="16">
        <v>5</v>
      </c>
      <c r="AE212" s="16" t="s">
        <v>324</v>
      </c>
      <c r="AG212" s="16" t="s">
        <v>276</v>
      </c>
      <c r="AH212" s="16" t="s">
        <v>267</v>
      </c>
      <c r="BT212" s="16">
        <v>5</v>
      </c>
      <c r="BU212" s="18">
        <v>40696</v>
      </c>
      <c r="BV212" s="16">
        <v>120</v>
      </c>
      <c r="BW212" s="16">
        <v>120</v>
      </c>
      <c r="BX212" s="16">
        <v>120</v>
      </c>
      <c r="BY212" s="16">
        <f t="shared" si="35"/>
        <v>120</v>
      </c>
      <c r="BZ212" s="16">
        <v>82</v>
      </c>
      <c r="CA212" s="16">
        <v>82</v>
      </c>
      <c r="CB212" s="16">
        <v>82</v>
      </c>
      <c r="CC212" s="16">
        <f t="shared" si="36"/>
        <v>82</v>
      </c>
      <c r="CD212" s="16" t="s">
        <v>277</v>
      </c>
      <c r="CE212" s="16">
        <v>84</v>
      </c>
      <c r="CF212" s="16">
        <v>84</v>
      </c>
      <c r="CG212" s="16">
        <v>84</v>
      </c>
      <c r="CH212" s="16">
        <f t="shared" ref="CH212:CH243" si="37">(CE212+CF212+CG212)/3</f>
        <v>84</v>
      </c>
      <c r="CI212" s="16" t="s">
        <v>277</v>
      </c>
      <c r="CJ212" s="16">
        <f>23.75-4</f>
        <v>19.75</v>
      </c>
      <c r="CK212" s="16" t="s">
        <v>277</v>
      </c>
      <c r="CL212" s="16" t="s">
        <v>276</v>
      </c>
      <c r="CM212" s="18"/>
      <c r="CO212" s="18">
        <v>40709</v>
      </c>
      <c r="CQ212" s="21"/>
      <c r="CS212" s="21"/>
      <c r="DD212" s="16">
        <v>20.5</v>
      </c>
      <c r="DF212" s="22">
        <v>40732</v>
      </c>
      <c r="DG212" s="16">
        <v>120</v>
      </c>
      <c r="DH212" s="16">
        <v>120</v>
      </c>
      <c r="DI212" s="16">
        <v>120</v>
      </c>
      <c r="DJ212" s="16">
        <v>120</v>
      </c>
      <c r="DK212" s="16">
        <v>82</v>
      </c>
      <c r="DL212" s="16">
        <v>82</v>
      </c>
      <c r="DM212" s="16">
        <v>82</v>
      </c>
      <c r="DN212" s="16">
        <v>82</v>
      </c>
      <c r="DO212" s="16" t="s">
        <v>97</v>
      </c>
      <c r="DP212" s="16">
        <v>83.5</v>
      </c>
      <c r="DQ212" s="16">
        <v>83.5</v>
      </c>
      <c r="DR212" s="16">
        <v>83.5</v>
      </c>
      <c r="DS212" s="16">
        <v>83.5</v>
      </c>
      <c r="DT212" s="16" t="s">
        <v>97</v>
      </c>
      <c r="DU212" s="16">
        <v>22.5</v>
      </c>
      <c r="FF212" s="42" t="s">
        <v>1919</v>
      </c>
      <c r="FG212" s="43">
        <v>60211</v>
      </c>
      <c r="FH212" s="44">
        <v>37357.050666666699</v>
      </c>
      <c r="FI212" s="45">
        <v>18.706585211150099</v>
      </c>
      <c r="FJ212" s="45">
        <v>630.47333333333302</v>
      </c>
      <c r="FK212" s="45">
        <v>0.53535826082756299</v>
      </c>
      <c r="FL212" s="44">
        <v>48582.0906666667</v>
      </c>
      <c r="FM212" s="45">
        <v>24.327536638290798</v>
      </c>
      <c r="FN212" s="45">
        <v>630.47333333333302</v>
      </c>
      <c r="FO212" s="45">
        <v>0.48559603376273203</v>
      </c>
      <c r="FP212" s="44">
        <v>33607.733</v>
      </c>
      <c r="FQ212" s="45">
        <v>16.829110165247901</v>
      </c>
      <c r="FR212" s="45">
        <v>621.5</v>
      </c>
      <c r="FS212" s="45">
        <v>0.51378344047927504</v>
      </c>
      <c r="FT212" s="44">
        <v>35868.561000000002</v>
      </c>
      <c r="FU212" s="45">
        <v>17.961222333500299</v>
      </c>
      <c r="FV212" s="45">
        <v>621.17999999999995</v>
      </c>
      <c r="FW212" s="46">
        <v>0.52541366677427304</v>
      </c>
    </row>
    <row r="213" spans="1:179" s="16" customFormat="1" ht="15">
      <c r="A213" s="16" t="s">
        <v>1116</v>
      </c>
      <c r="B213" s="34" t="s">
        <v>522</v>
      </c>
      <c r="C213" s="16" t="s">
        <v>649</v>
      </c>
      <c r="D213" s="16" t="s">
        <v>650</v>
      </c>
      <c r="E213" s="16" t="s">
        <v>524</v>
      </c>
      <c r="F213" s="16" t="s">
        <v>521</v>
      </c>
      <c r="G213" s="16" t="s">
        <v>799</v>
      </c>
      <c r="H213" s="16" t="s">
        <v>359</v>
      </c>
      <c r="K213" s="16" t="s">
        <v>523</v>
      </c>
      <c r="L213" s="18">
        <v>40701</v>
      </c>
      <c r="M213" s="19">
        <v>158</v>
      </c>
      <c r="N213" s="16" t="s">
        <v>664</v>
      </c>
      <c r="O213" s="16" t="s">
        <v>653</v>
      </c>
      <c r="P213" s="16" t="s">
        <v>653</v>
      </c>
      <c r="Q213" s="16" t="s">
        <v>679</v>
      </c>
      <c r="R213" s="16" t="s">
        <v>360</v>
      </c>
      <c r="T213" s="23">
        <v>7</v>
      </c>
      <c r="U213" s="23">
        <v>6</v>
      </c>
      <c r="V213" s="16">
        <v>2011</v>
      </c>
      <c r="W213" s="16" t="s">
        <v>908</v>
      </c>
      <c r="X213" s="21" t="s">
        <v>859</v>
      </c>
      <c r="Y213" s="16" t="s">
        <v>654</v>
      </c>
      <c r="Z213" s="22">
        <v>40691</v>
      </c>
      <c r="AA213" s="16" t="str">
        <f>TEXT(DATEVALUE(TEXT(Z213,"m/d/yyyy"))-DATEVALUE("1/1/2011")+1,"000")</f>
        <v>148</v>
      </c>
      <c r="AB213" s="16">
        <v>5</v>
      </c>
      <c r="AC213" s="16">
        <v>4</v>
      </c>
      <c r="AD213" s="16">
        <v>4</v>
      </c>
      <c r="AE213" s="16" t="s">
        <v>361</v>
      </c>
      <c r="AF213" s="16" t="s">
        <v>362</v>
      </c>
      <c r="AG213" s="16" t="s">
        <v>657</v>
      </c>
      <c r="AH213" s="16" t="s">
        <v>649</v>
      </c>
      <c r="AI213" s="16" t="s">
        <v>363</v>
      </c>
      <c r="AJ213" s="16" t="s">
        <v>908</v>
      </c>
      <c r="AK213" s="16" t="s">
        <v>688</v>
      </c>
      <c r="AL213" s="16" t="s">
        <v>649</v>
      </c>
      <c r="AM213" s="16" t="s">
        <v>654</v>
      </c>
      <c r="AN213" s="22">
        <v>40741</v>
      </c>
      <c r="AP213" s="16">
        <v>4</v>
      </c>
      <c r="AQ213" s="16">
        <v>4</v>
      </c>
      <c r="AR213" s="16">
        <v>0</v>
      </c>
      <c r="AS213" s="16" t="s">
        <v>687</v>
      </c>
      <c r="AT213" s="16" t="s">
        <v>195</v>
      </c>
      <c r="AU213" s="16" t="s">
        <v>657</v>
      </c>
      <c r="BT213" s="16">
        <v>4</v>
      </c>
      <c r="BU213" s="18">
        <v>40701</v>
      </c>
      <c r="BV213" s="16">
        <v>116.5</v>
      </c>
      <c r="BW213" s="16">
        <v>116.5</v>
      </c>
      <c r="BX213" s="16">
        <v>117</v>
      </c>
      <c r="BY213" s="16">
        <f t="shared" si="35"/>
        <v>116.66666666666667</v>
      </c>
      <c r="BZ213" s="16">
        <v>79.5</v>
      </c>
      <c r="CA213" s="16">
        <v>79.5</v>
      </c>
      <c r="CB213" s="16">
        <v>80</v>
      </c>
      <c r="CC213" s="16">
        <f t="shared" si="36"/>
        <v>79.666666666666671</v>
      </c>
      <c r="CD213" s="16" t="s">
        <v>649</v>
      </c>
      <c r="CE213" s="16">
        <v>78.5</v>
      </c>
      <c r="CF213" s="16">
        <v>78.5</v>
      </c>
      <c r="CG213" s="16">
        <v>78.5</v>
      </c>
      <c r="CH213" s="16">
        <f t="shared" si="37"/>
        <v>78.5</v>
      </c>
      <c r="CI213" s="16" t="s">
        <v>649</v>
      </c>
      <c r="CJ213" s="16">
        <v>20.5</v>
      </c>
      <c r="CK213" s="16" t="s">
        <v>649</v>
      </c>
      <c r="CL213" s="16" t="s">
        <v>657</v>
      </c>
      <c r="CM213" s="18"/>
      <c r="CO213" s="18">
        <v>40717</v>
      </c>
      <c r="CQ213" s="21"/>
      <c r="CS213" s="21"/>
      <c r="DD213" s="16">
        <v>17.75</v>
      </c>
      <c r="DF213" s="22">
        <v>40696</v>
      </c>
      <c r="DU213" s="16">
        <v>19.5</v>
      </c>
      <c r="EB213" s="22">
        <v>40701</v>
      </c>
      <c r="EG213" s="24">
        <v>0.18650462962962963</v>
      </c>
      <c r="EH213" s="24">
        <v>0.18819444444444444</v>
      </c>
      <c r="EI213" s="24">
        <v>0.19692129629629629</v>
      </c>
      <c r="EL213" s="22">
        <v>40717</v>
      </c>
      <c r="EQ213" s="24">
        <v>0.21527777777777779</v>
      </c>
      <c r="ER213" s="24">
        <v>0.21623842592592593</v>
      </c>
      <c r="ES213" s="24">
        <v>0.22604166666666667</v>
      </c>
      <c r="FF213" s="42" t="s">
        <v>522</v>
      </c>
      <c r="FG213" s="43">
        <v>60711</v>
      </c>
      <c r="FH213" s="44">
        <v>33088.282666666702</v>
      </c>
      <c r="FI213" s="45">
        <v>16.5689948255717</v>
      </c>
      <c r="FJ213" s="45">
        <v>621.17999999999995</v>
      </c>
      <c r="FK213" s="45">
        <v>0.535698321157972</v>
      </c>
      <c r="FL213" s="44">
        <v>81950.690666666706</v>
      </c>
      <c r="FM213" s="45">
        <v>41.0369006843599</v>
      </c>
      <c r="FN213" s="45">
        <v>608.136666666667</v>
      </c>
      <c r="FO213" s="45">
        <v>0.42103212501881199</v>
      </c>
      <c r="FP213" s="44">
        <v>92023.589333333293</v>
      </c>
      <c r="FQ213" s="45">
        <v>46.0809160407278</v>
      </c>
      <c r="FR213" s="45">
        <v>620.47333333333302</v>
      </c>
      <c r="FS213" s="45">
        <v>0.39327527817640501</v>
      </c>
      <c r="FT213" s="44">
        <v>56744.0566666667</v>
      </c>
      <c r="FU213" s="45">
        <v>28.414650308796499</v>
      </c>
      <c r="FV213" s="45">
        <v>621.82000000000005</v>
      </c>
      <c r="FW213" s="46">
        <v>0.44790982131257701</v>
      </c>
    </row>
    <row r="214" spans="1:179" s="16" customFormat="1" ht="15">
      <c r="A214" s="16" t="s">
        <v>144</v>
      </c>
      <c r="B214" s="34" t="s">
        <v>1532</v>
      </c>
      <c r="C214" s="16" t="s">
        <v>649</v>
      </c>
      <c r="D214" s="16" t="s">
        <v>660</v>
      </c>
      <c r="E214" s="16" t="s">
        <v>1534</v>
      </c>
      <c r="F214" s="16" t="s">
        <v>1535</v>
      </c>
      <c r="G214" s="16" t="s">
        <v>657</v>
      </c>
      <c r="K214" s="16" t="s">
        <v>1533</v>
      </c>
      <c r="L214" s="18">
        <v>40737</v>
      </c>
      <c r="M214" s="19">
        <v>194</v>
      </c>
      <c r="N214" s="16" t="s">
        <v>678</v>
      </c>
      <c r="O214" s="16" t="s">
        <v>518</v>
      </c>
      <c r="P214" s="16" t="s">
        <v>653</v>
      </c>
      <c r="Q214" s="16" t="s">
        <v>670</v>
      </c>
      <c r="R214" s="16" t="s">
        <v>665</v>
      </c>
      <c r="T214" s="20">
        <v>13</v>
      </c>
      <c r="U214" s="20">
        <v>7</v>
      </c>
      <c r="V214" s="16">
        <v>2011</v>
      </c>
      <c r="W214" s="16" t="s">
        <v>1536</v>
      </c>
      <c r="X214" s="21">
        <v>6</v>
      </c>
      <c r="Y214" s="16" t="s">
        <v>658</v>
      </c>
      <c r="Z214" s="22">
        <v>40694</v>
      </c>
      <c r="AA214" s="16" t="str">
        <f>TEXT(DATEVALUE(TEXT(Z214,"m/d/yyyy"))-DATEVALUE("1/1/2011")+1,"000")</f>
        <v>151</v>
      </c>
      <c r="AB214" s="16">
        <v>4</v>
      </c>
      <c r="AC214" s="16">
        <v>0</v>
      </c>
      <c r="AD214" s="16">
        <v>0</v>
      </c>
      <c r="AE214" s="16" t="s">
        <v>1087</v>
      </c>
      <c r="AG214" s="16" t="s">
        <v>657</v>
      </c>
      <c r="AH214" s="16" t="s">
        <v>649</v>
      </c>
      <c r="AI214" s="16" t="s">
        <v>1621</v>
      </c>
      <c r="AJ214" s="16" t="s">
        <v>1536</v>
      </c>
      <c r="AK214" s="16">
        <v>2</v>
      </c>
      <c r="AL214" s="16" t="s">
        <v>657</v>
      </c>
      <c r="AM214" s="16" t="s">
        <v>654</v>
      </c>
      <c r="AN214" s="22">
        <v>40707</v>
      </c>
      <c r="AP214" s="16">
        <v>4</v>
      </c>
      <c r="AQ214" s="16">
        <v>4</v>
      </c>
      <c r="AR214" s="16">
        <v>4</v>
      </c>
      <c r="AS214" s="16" t="s">
        <v>673</v>
      </c>
      <c r="AT214" s="28" t="s">
        <v>1537</v>
      </c>
      <c r="AU214" s="16" t="s">
        <v>649</v>
      </c>
      <c r="AV214" s="16" t="s">
        <v>674</v>
      </c>
      <c r="AW214" s="16" t="s">
        <v>1536</v>
      </c>
      <c r="AX214" s="16">
        <v>8</v>
      </c>
      <c r="AY214" s="16" t="s">
        <v>657</v>
      </c>
      <c r="AZ214" s="16" t="s">
        <v>375</v>
      </c>
      <c r="BA214" s="22">
        <v>40753</v>
      </c>
      <c r="BC214" s="16">
        <v>4</v>
      </c>
      <c r="BD214" s="16">
        <v>4</v>
      </c>
      <c r="BE214" s="16">
        <v>3</v>
      </c>
      <c r="BF214" s="16" t="s">
        <v>673</v>
      </c>
      <c r="BG214" s="28" t="s">
        <v>1537</v>
      </c>
      <c r="BH214" s="16" t="s">
        <v>657</v>
      </c>
      <c r="BT214" s="16">
        <v>7</v>
      </c>
      <c r="BU214" s="18">
        <v>40737</v>
      </c>
      <c r="BV214" s="16">
        <v>121</v>
      </c>
      <c r="BW214" s="16">
        <v>121</v>
      </c>
      <c r="BX214" s="16">
        <v>121</v>
      </c>
      <c r="BY214" s="16">
        <f t="shared" si="35"/>
        <v>121</v>
      </c>
      <c r="CD214" s="16" t="s">
        <v>657</v>
      </c>
      <c r="CE214" s="16">
        <v>95</v>
      </c>
      <c r="CF214" s="16">
        <v>95</v>
      </c>
      <c r="CG214" s="16">
        <v>94.5</v>
      </c>
      <c r="CH214" s="16">
        <f t="shared" si="37"/>
        <v>94.833333333333329</v>
      </c>
      <c r="CI214" s="16" t="s">
        <v>649</v>
      </c>
      <c r="CJ214" s="16">
        <v>16.5</v>
      </c>
      <c r="CK214" s="16" t="s">
        <v>649</v>
      </c>
      <c r="CL214" s="16" t="s">
        <v>657</v>
      </c>
      <c r="CM214" s="18"/>
      <c r="CO214" s="18"/>
      <c r="CQ214" s="21"/>
      <c r="CS214" s="21"/>
      <c r="EH214" s="16">
        <v>4</v>
      </c>
      <c r="FF214" s="42" t="s">
        <v>1532</v>
      </c>
      <c r="FG214" s="43">
        <v>71311</v>
      </c>
      <c r="FH214" s="44">
        <v>27639.0483333333</v>
      </c>
      <c r="FI214" s="45">
        <v>13.840284593557</v>
      </c>
      <c r="FJ214" s="45">
        <v>645.50333333333299</v>
      </c>
      <c r="FK214" s="45">
        <v>0.55117822623287704</v>
      </c>
      <c r="FL214" s="44">
        <v>52836.6986666667</v>
      </c>
      <c r="FM214" s="45">
        <v>26.4580363879152</v>
      </c>
      <c r="FN214" s="45">
        <v>600.48666666666702</v>
      </c>
      <c r="FO214" s="45">
        <v>0.455289030639137</v>
      </c>
      <c r="FP214" s="44">
        <v>71936.820999999996</v>
      </c>
      <c r="FQ214" s="45">
        <v>36.0224441662494</v>
      </c>
      <c r="FR214" s="45">
        <v>605.756666666667</v>
      </c>
      <c r="FS214" s="45">
        <v>0.37722425451269298</v>
      </c>
      <c r="FT214" s="44">
        <v>57806.993999999999</v>
      </c>
      <c r="FU214" s="45">
        <v>28.9469173760641</v>
      </c>
      <c r="FV214" s="45">
        <v>621.17999999999995</v>
      </c>
      <c r="FW214" s="46">
        <v>0.450946305210631</v>
      </c>
    </row>
    <row r="215" spans="1:179" s="16" customFormat="1" ht="15">
      <c r="A215" s="16" t="s">
        <v>1715</v>
      </c>
      <c r="B215" s="34" t="s">
        <v>1369</v>
      </c>
      <c r="C215" s="16" t="s">
        <v>649</v>
      </c>
      <c r="D215" s="16" t="s">
        <v>660</v>
      </c>
      <c r="E215" s="16" t="s">
        <v>1028</v>
      </c>
      <c r="F215" s="16" t="s">
        <v>1365</v>
      </c>
      <c r="G215" s="16" t="s">
        <v>657</v>
      </c>
      <c r="L215" s="18">
        <v>40710</v>
      </c>
      <c r="M215" s="19">
        <v>167</v>
      </c>
      <c r="N215" s="16" t="s">
        <v>663</v>
      </c>
      <c r="O215" s="16" t="s">
        <v>653</v>
      </c>
      <c r="P215" s="16" t="s">
        <v>653</v>
      </c>
      <c r="Q215" s="16" t="s">
        <v>692</v>
      </c>
      <c r="R215" s="16" t="s">
        <v>653</v>
      </c>
      <c r="T215" s="20">
        <v>16</v>
      </c>
      <c r="U215" s="20">
        <v>6</v>
      </c>
      <c r="V215" s="16">
        <v>2011</v>
      </c>
      <c r="W215" s="16" t="s">
        <v>1363</v>
      </c>
      <c r="X215" s="21" t="s">
        <v>1366</v>
      </c>
      <c r="Y215" s="16" t="s">
        <v>654</v>
      </c>
      <c r="Z215" s="22">
        <v>40695</v>
      </c>
      <c r="AA215" s="16" t="str">
        <f>TEXT(DATEVALUE(TEXT(Z215,"m/d/yyyy"))-DATEVALUE("1/1/2011")+1,"000")</f>
        <v>152</v>
      </c>
      <c r="AB215" s="16">
        <v>5</v>
      </c>
      <c r="AC215" s="16">
        <v>5</v>
      </c>
      <c r="AD215" s="16">
        <v>5</v>
      </c>
      <c r="AE215" s="16" t="s">
        <v>673</v>
      </c>
      <c r="AG215" s="16" t="s">
        <v>649</v>
      </c>
      <c r="AH215" s="16" t="s">
        <v>649</v>
      </c>
      <c r="AI215" s="16" t="s">
        <v>674</v>
      </c>
      <c r="AJ215" s="16" t="s">
        <v>1363</v>
      </c>
      <c r="AK215" s="16" t="s">
        <v>1368</v>
      </c>
      <c r="AL215" s="16" t="s">
        <v>649</v>
      </c>
      <c r="AM215" s="16" t="s">
        <v>654</v>
      </c>
      <c r="AN215" s="22">
        <v>40743</v>
      </c>
      <c r="AP215" s="16">
        <v>5</v>
      </c>
      <c r="AQ215" s="16">
        <v>5</v>
      </c>
      <c r="AR215" s="16">
        <v>4</v>
      </c>
      <c r="AS215" s="16" t="s">
        <v>673</v>
      </c>
      <c r="AU215" s="16" t="s">
        <v>657</v>
      </c>
      <c r="BT215" s="16">
        <v>9</v>
      </c>
      <c r="BU215" s="18">
        <v>40710</v>
      </c>
      <c r="BV215" s="16">
        <v>121</v>
      </c>
      <c r="BW215" s="16">
        <v>121</v>
      </c>
      <c r="BX215" s="16">
        <v>121</v>
      </c>
      <c r="BY215" s="16">
        <f t="shared" si="35"/>
        <v>121</v>
      </c>
      <c r="BZ215" s="16">
        <v>94</v>
      </c>
      <c r="CA215" s="16">
        <v>94</v>
      </c>
      <c r="CB215" s="16">
        <v>94</v>
      </c>
      <c r="CC215" s="16">
        <f t="shared" ref="CC215:CC239" si="38">(BZ215+CA215+CB215)/3</f>
        <v>94</v>
      </c>
      <c r="CD215" s="16" t="s">
        <v>649</v>
      </c>
      <c r="CE215" s="16">
        <v>92</v>
      </c>
      <c r="CF215" s="16">
        <v>92</v>
      </c>
      <c r="CG215" s="16">
        <v>92</v>
      </c>
      <c r="CH215" s="16">
        <f t="shared" si="37"/>
        <v>92</v>
      </c>
      <c r="CI215" s="16" t="s">
        <v>649</v>
      </c>
      <c r="CJ215" s="16">
        <v>18</v>
      </c>
      <c r="CK215" s="16" t="s">
        <v>649</v>
      </c>
      <c r="CL215" s="16" t="s">
        <v>657</v>
      </c>
      <c r="CM215" s="18"/>
      <c r="CO215" s="18"/>
      <c r="CQ215" s="21"/>
      <c r="CS215" s="21"/>
      <c r="FF215" s="42" t="s">
        <v>1369</v>
      </c>
      <c r="FG215" s="43">
        <v>61611</v>
      </c>
      <c r="FH215" s="44">
        <v>21839.839</v>
      </c>
      <c r="FI215" s="45">
        <v>10.936323985979</v>
      </c>
      <c r="FJ215" s="45">
        <v>670.14666666666699</v>
      </c>
      <c r="FK215" s="45">
        <v>0.59485690063258601</v>
      </c>
      <c r="FL215" s="44">
        <v>60423.175999999999</v>
      </c>
      <c r="FM215" s="45">
        <v>30.256973460190299</v>
      </c>
      <c r="FN215" s="45">
        <v>621.5</v>
      </c>
      <c r="FO215" s="45">
        <v>0.45149909853877401</v>
      </c>
      <c r="FP215" s="44">
        <v>50894.961000000003</v>
      </c>
      <c r="FQ215" s="45">
        <v>25.485709063595401</v>
      </c>
      <c r="FR215" s="45">
        <v>588.16</v>
      </c>
      <c r="FS215" s="45">
        <v>0.44682754496145799</v>
      </c>
      <c r="FT215" s="44">
        <v>37189.307999999997</v>
      </c>
      <c r="FU215" s="45">
        <v>18.6225878818227</v>
      </c>
      <c r="FV215" s="45">
        <v>621.5</v>
      </c>
      <c r="FW215" s="46">
        <v>0.54662004089753302</v>
      </c>
    </row>
    <row r="216" spans="1:179" s="16" customFormat="1" ht="15">
      <c r="A216" s="16" t="s">
        <v>1715</v>
      </c>
      <c r="B216" s="34" t="s">
        <v>1433</v>
      </c>
      <c r="C216" s="16" t="s">
        <v>649</v>
      </c>
      <c r="D216" s="16" t="s">
        <v>650</v>
      </c>
      <c r="E216" s="16" t="s">
        <v>1028</v>
      </c>
      <c r="F216" s="16" t="s">
        <v>1631</v>
      </c>
      <c r="G216" s="16" t="s">
        <v>657</v>
      </c>
      <c r="L216" s="18">
        <v>40684</v>
      </c>
      <c r="M216" s="19">
        <v>141</v>
      </c>
      <c r="N216" s="16" t="s">
        <v>669</v>
      </c>
      <c r="O216" s="16" t="s">
        <v>1611</v>
      </c>
      <c r="P216" s="16" t="s">
        <v>1611</v>
      </c>
      <c r="Q216" s="16" t="s">
        <v>692</v>
      </c>
      <c r="R216" s="16" t="s">
        <v>1401</v>
      </c>
      <c r="T216" s="20">
        <v>21</v>
      </c>
      <c r="U216" s="20">
        <v>5</v>
      </c>
      <c r="V216" s="16">
        <v>2011</v>
      </c>
      <c r="W216" s="16" t="s">
        <v>1459</v>
      </c>
      <c r="X216" s="21">
        <v>39</v>
      </c>
      <c r="Y216" s="16" t="s">
        <v>654</v>
      </c>
      <c r="Z216" s="22">
        <v>40706</v>
      </c>
      <c r="AA216" s="16" t="str">
        <f>TEXT(DATEVALUE(TEXT(Z216,"m/d/yyyy"))-DATEVALUE("1/1/2011")+1,"000")</f>
        <v>163</v>
      </c>
      <c r="AB216" s="16">
        <v>4</v>
      </c>
      <c r="AC216" s="16">
        <v>4</v>
      </c>
      <c r="AD216" s="16">
        <v>4</v>
      </c>
      <c r="AE216" s="16" t="s">
        <v>673</v>
      </c>
      <c r="AG216" s="16" t="s">
        <v>657</v>
      </c>
      <c r="AH216" s="16" t="s">
        <v>657</v>
      </c>
      <c r="BT216" s="16">
        <v>4</v>
      </c>
      <c r="BU216" s="18">
        <v>40684</v>
      </c>
      <c r="BV216" s="16">
        <v>114.5</v>
      </c>
      <c r="BW216" s="16">
        <v>115</v>
      </c>
      <c r="BX216" s="16">
        <v>115</v>
      </c>
      <c r="BY216" s="16">
        <f t="shared" si="35"/>
        <v>114.83333333333333</v>
      </c>
      <c r="BZ216" s="16">
        <v>82</v>
      </c>
      <c r="CA216" s="16">
        <v>82</v>
      </c>
      <c r="CB216" s="16">
        <v>82</v>
      </c>
      <c r="CC216" s="16">
        <f t="shared" si="38"/>
        <v>82</v>
      </c>
      <c r="CD216" s="16" t="s">
        <v>649</v>
      </c>
      <c r="CE216" s="16">
        <v>82</v>
      </c>
      <c r="CF216" s="16">
        <v>82</v>
      </c>
      <c r="CG216" s="16">
        <v>82</v>
      </c>
      <c r="CH216" s="16">
        <f t="shared" si="37"/>
        <v>82</v>
      </c>
      <c r="CI216" s="16" t="s">
        <v>649</v>
      </c>
      <c r="CJ216" s="16">
        <v>16.5</v>
      </c>
      <c r="CK216" s="16" t="s">
        <v>649</v>
      </c>
      <c r="CL216" s="16" t="s">
        <v>657</v>
      </c>
      <c r="CM216" s="18"/>
      <c r="CO216" s="18"/>
      <c r="CQ216" s="21"/>
      <c r="CS216" s="21"/>
      <c r="FF216" s="42" t="s">
        <v>1433</v>
      </c>
      <c r="FG216" s="43">
        <v>52111</v>
      </c>
      <c r="FH216" s="44">
        <v>29445.008666666701</v>
      </c>
      <c r="FI216" s="45">
        <v>14.744621265231199</v>
      </c>
      <c r="FJ216" s="45">
        <v>656.46333333333303</v>
      </c>
      <c r="FK216" s="45">
        <v>0.525701018896922</v>
      </c>
      <c r="FL216" s="44">
        <v>76905.369666666695</v>
      </c>
      <c r="FM216" s="45">
        <v>38.510450509096998</v>
      </c>
      <c r="FN216" s="45">
        <v>599.09666666666703</v>
      </c>
      <c r="FO216" s="45">
        <v>0.40134730876438801</v>
      </c>
      <c r="FP216" s="44">
        <v>65984.616999999998</v>
      </c>
      <c r="FQ216" s="45">
        <v>33.041871306960402</v>
      </c>
      <c r="FR216" s="45">
        <v>607.14666666666699</v>
      </c>
      <c r="FS216" s="45">
        <v>0.44295787863044001</v>
      </c>
      <c r="FT216" s="44">
        <v>56202.377333333301</v>
      </c>
      <c r="FU216" s="45">
        <v>28.1434037723252</v>
      </c>
      <c r="FV216" s="45">
        <v>614.80333333333294</v>
      </c>
      <c r="FW216" s="46">
        <v>0.46015609771450999</v>
      </c>
    </row>
    <row r="217" spans="1:179" s="16" customFormat="1" ht="15">
      <c r="B217" s="34" t="s">
        <v>1434</v>
      </c>
      <c r="C217" s="16" t="s">
        <v>657</v>
      </c>
      <c r="D217" s="16" t="s">
        <v>650</v>
      </c>
      <c r="E217" s="16" t="s">
        <v>1116</v>
      </c>
      <c r="F217" s="16" t="s">
        <v>1631</v>
      </c>
      <c r="G217" s="16" t="s">
        <v>657</v>
      </c>
      <c r="K217" s="16" t="s">
        <v>1435</v>
      </c>
      <c r="L217" s="18">
        <v>40684</v>
      </c>
      <c r="M217" s="19">
        <v>141</v>
      </c>
      <c r="N217" s="16" t="s">
        <v>664</v>
      </c>
      <c r="O217" s="16" t="s">
        <v>663</v>
      </c>
      <c r="P217" s="16" t="s">
        <v>1611</v>
      </c>
      <c r="Q217" s="16" t="s">
        <v>664</v>
      </c>
      <c r="R217" s="16" t="s">
        <v>1611</v>
      </c>
      <c r="T217" s="20">
        <v>21</v>
      </c>
      <c r="U217" s="20">
        <v>5</v>
      </c>
      <c r="V217" s="16">
        <v>2011</v>
      </c>
      <c r="X217" s="21"/>
      <c r="BU217" s="18">
        <v>40684</v>
      </c>
      <c r="BV217" s="16">
        <v>112</v>
      </c>
      <c r="BW217" s="16">
        <v>112.5</v>
      </c>
      <c r="BX217" s="16">
        <v>112</v>
      </c>
      <c r="BY217" s="16">
        <f t="shared" ref="BY217:BY248" si="39">(BV217+BW217+BX217)/3</f>
        <v>112.16666666666667</v>
      </c>
      <c r="BZ217" s="16">
        <v>72</v>
      </c>
      <c r="CA217" s="16">
        <v>71</v>
      </c>
      <c r="CB217" s="16">
        <v>72</v>
      </c>
      <c r="CC217" s="16">
        <f t="shared" si="38"/>
        <v>71.666666666666671</v>
      </c>
      <c r="CD217" s="16" t="s">
        <v>649</v>
      </c>
      <c r="CE217" s="16">
        <v>65</v>
      </c>
      <c r="CF217" s="16">
        <v>66</v>
      </c>
      <c r="CG217" s="16">
        <v>66</v>
      </c>
      <c r="CH217" s="16">
        <f t="shared" si="37"/>
        <v>65.666666666666671</v>
      </c>
      <c r="CI217" s="16" t="s">
        <v>649</v>
      </c>
      <c r="CJ217" s="16">
        <f>20-4.75</f>
        <v>15.25</v>
      </c>
      <c r="CK217" s="16" t="s">
        <v>649</v>
      </c>
      <c r="CL217" s="16" t="s">
        <v>649</v>
      </c>
      <c r="CM217" s="18">
        <v>40684</v>
      </c>
      <c r="CO217" s="18"/>
      <c r="CQ217" s="21"/>
      <c r="CS217" s="21"/>
      <c r="FF217" s="42" t="s">
        <v>1434</v>
      </c>
      <c r="FG217" s="43">
        <v>11</v>
      </c>
      <c r="FH217" s="44">
        <v>32523.559333333302</v>
      </c>
      <c r="FI217" s="45">
        <v>16.286208980136902</v>
      </c>
      <c r="FJ217" s="45">
        <v>682.83</v>
      </c>
      <c r="FK217" s="45">
        <v>0.53949262701534595</v>
      </c>
      <c r="FL217" s="44">
        <v>116034.389</v>
      </c>
      <c r="FM217" s="45">
        <v>58.104351026539803</v>
      </c>
      <c r="FN217" s="45">
        <v>577.49</v>
      </c>
      <c r="FO217" s="45">
        <v>0.32425592636563799</v>
      </c>
      <c r="FP217" s="44">
        <v>66332.273333333302</v>
      </c>
      <c r="FQ217" s="45">
        <v>33.215960607577998</v>
      </c>
      <c r="FR217" s="45">
        <v>584.76</v>
      </c>
      <c r="FS217" s="45">
        <v>0.41012542897901699</v>
      </c>
      <c r="FT217" s="44">
        <v>61179.283666666699</v>
      </c>
      <c r="FU217" s="45">
        <v>30.635595226172601</v>
      </c>
      <c r="FV217" s="45">
        <v>617.49</v>
      </c>
      <c r="FW217" s="46">
        <v>0.47421796648031</v>
      </c>
    </row>
    <row r="218" spans="1:179" s="16" customFormat="1" ht="15">
      <c r="B218" s="34" t="s">
        <v>1660</v>
      </c>
      <c r="C218" s="16" t="s">
        <v>657</v>
      </c>
      <c r="D218" s="16" t="s">
        <v>650</v>
      </c>
      <c r="E218" s="16" t="s">
        <v>1672</v>
      </c>
      <c r="F218" s="16" t="s">
        <v>1631</v>
      </c>
      <c r="G218" s="16" t="s">
        <v>657</v>
      </c>
      <c r="K218" s="16" t="s">
        <v>1671</v>
      </c>
      <c r="L218" s="18">
        <v>40684</v>
      </c>
      <c r="M218" s="19">
        <v>141</v>
      </c>
      <c r="N218" s="16" t="s">
        <v>663</v>
      </c>
      <c r="O218" s="16" t="s">
        <v>699</v>
      </c>
      <c r="P218" s="16" t="s">
        <v>1611</v>
      </c>
      <c r="Q218" s="16" t="s">
        <v>1083</v>
      </c>
      <c r="R218" s="16" t="s">
        <v>1401</v>
      </c>
      <c r="T218" s="20">
        <v>21</v>
      </c>
      <c r="U218" s="20">
        <v>5</v>
      </c>
      <c r="V218" s="16">
        <v>2011</v>
      </c>
      <c r="W218" s="16" t="s">
        <v>1659</v>
      </c>
      <c r="X218" s="21">
        <v>36</v>
      </c>
      <c r="Y218" s="16" t="s">
        <v>654</v>
      </c>
      <c r="Z218" s="22">
        <v>40697</v>
      </c>
      <c r="AA218" s="16" t="str">
        <f>TEXT(DATEVALUE(TEXT(Z218,"m/d/yyyy"))-DATEVALUE("1/1/2011")+1,"000")</f>
        <v>154</v>
      </c>
      <c r="AB218" s="16">
        <v>4</v>
      </c>
      <c r="AC218" s="16">
        <v>4</v>
      </c>
      <c r="AD218" s="16">
        <v>4</v>
      </c>
      <c r="AE218" s="16" t="s">
        <v>673</v>
      </c>
      <c r="AG218" s="16" t="s">
        <v>649</v>
      </c>
      <c r="AH218" s="16" t="s">
        <v>649</v>
      </c>
      <c r="AI218" s="16" t="s">
        <v>674</v>
      </c>
      <c r="AJ218" s="16" t="s">
        <v>1659</v>
      </c>
      <c r="AK218" s="16">
        <v>100</v>
      </c>
      <c r="AL218" s="16" t="s">
        <v>657</v>
      </c>
      <c r="AM218" s="16" t="s">
        <v>654</v>
      </c>
      <c r="AN218" s="22">
        <v>40743</v>
      </c>
      <c r="AP218" s="16">
        <v>4</v>
      </c>
      <c r="AQ218" s="16">
        <v>4</v>
      </c>
      <c r="AR218" s="16">
        <v>4</v>
      </c>
      <c r="AS218" s="16" t="s">
        <v>673</v>
      </c>
      <c r="AU218" s="16" t="s">
        <v>657</v>
      </c>
      <c r="BT218" s="16">
        <v>8</v>
      </c>
      <c r="BU218" s="18">
        <v>40684</v>
      </c>
      <c r="BV218" s="16">
        <v>116</v>
      </c>
      <c r="BW218" s="16">
        <v>116</v>
      </c>
      <c r="BX218" s="16">
        <v>116</v>
      </c>
      <c r="BY218" s="16">
        <f t="shared" si="39"/>
        <v>116</v>
      </c>
      <c r="BZ218" s="16">
        <v>73</v>
      </c>
      <c r="CA218" s="16">
        <v>73</v>
      </c>
      <c r="CB218" s="16">
        <v>73</v>
      </c>
      <c r="CC218" s="16">
        <f t="shared" si="38"/>
        <v>73</v>
      </c>
      <c r="CD218" s="16" t="s">
        <v>649</v>
      </c>
      <c r="CE218" s="16">
        <v>72</v>
      </c>
      <c r="CF218" s="16">
        <v>72</v>
      </c>
      <c r="CG218" s="16">
        <v>72</v>
      </c>
      <c r="CH218" s="16">
        <f t="shared" si="37"/>
        <v>72</v>
      </c>
      <c r="CI218" s="16" t="s">
        <v>649</v>
      </c>
      <c r="CJ218" s="16">
        <v>16</v>
      </c>
      <c r="CK218" s="16" t="s">
        <v>649</v>
      </c>
      <c r="CL218" s="16" t="s">
        <v>649</v>
      </c>
      <c r="CM218" s="18" t="s">
        <v>1673</v>
      </c>
      <c r="CO218" s="18">
        <v>40698</v>
      </c>
      <c r="CP218" s="16">
        <v>116.5</v>
      </c>
      <c r="CQ218" s="21">
        <v>117</v>
      </c>
      <c r="CR218" s="21">
        <v>117</v>
      </c>
      <c r="CS218" s="21">
        <f>(CP218+CQ218+CR218)/3</f>
        <v>116.83333333333333</v>
      </c>
      <c r="CT218" s="21">
        <v>73.5</v>
      </c>
      <c r="CU218" s="21">
        <v>73</v>
      </c>
      <c r="CV218" s="21">
        <v>73</v>
      </c>
      <c r="CW218" s="16">
        <f>(73+73+73.5)/3</f>
        <v>73.166666666666671</v>
      </c>
      <c r="CX218" s="16" t="s">
        <v>649</v>
      </c>
      <c r="CY218" s="16">
        <v>73</v>
      </c>
      <c r="CZ218" s="16">
        <v>73</v>
      </c>
      <c r="DA218" s="16">
        <v>73</v>
      </c>
      <c r="DB218" s="16">
        <v>73</v>
      </c>
      <c r="DC218" s="16" t="s">
        <v>649</v>
      </c>
      <c r="DD218" s="16">
        <v>20.5</v>
      </c>
      <c r="DF218" s="22">
        <v>40739</v>
      </c>
      <c r="DG218" s="16">
        <v>117</v>
      </c>
      <c r="DH218" s="16">
        <v>117</v>
      </c>
      <c r="DI218" s="16">
        <v>117</v>
      </c>
      <c r="DJ218" s="16">
        <v>117</v>
      </c>
      <c r="DK218" s="16">
        <v>73</v>
      </c>
      <c r="DL218" s="16">
        <v>73</v>
      </c>
      <c r="DM218" s="16">
        <v>73</v>
      </c>
      <c r="DN218" s="16">
        <v>73</v>
      </c>
      <c r="DO218" s="16" t="s">
        <v>649</v>
      </c>
      <c r="DP218" s="16">
        <v>73</v>
      </c>
      <c r="DQ218" s="16">
        <v>73</v>
      </c>
      <c r="DR218" s="16">
        <v>73</v>
      </c>
      <c r="DS218" s="16">
        <v>73</v>
      </c>
      <c r="DT218" s="16" t="s">
        <v>649</v>
      </c>
      <c r="DU218" s="16">
        <v>18.5</v>
      </c>
      <c r="EJ218" s="26"/>
      <c r="FF218" s="42" t="s">
        <v>1660</v>
      </c>
      <c r="FG218" s="43">
        <v>60411</v>
      </c>
      <c r="FH218" s="44">
        <v>45495.990333333299</v>
      </c>
      <c r="FI218" s="45">
        <v>22.782168419295601</v>
      </c>
      <c r="FJ218" s="45">
        <v>616.73333333333301</v>
      </c>
      <c r="FK218" s="45">
        <v>0.50696097914266902</v>
      </c>
      <c r="FL218" s="44">
        <v>88959.6816666667</v>
      </c>
      <c r="FM218" s="45">
        <v>44.546660824570203</v>
      </c>
      <c r="FN218" s="45">
        <v>575.07333333333304</v>
      </c>
      <c r="FO218" s="45">
        <v>0.38604314017013602</v>
      </c>
      <c r="FP218" s="44">
        <v>78695.8596666667</v>
      </c>
      <c r="FQ218" s="45">
        <v>39.407040393924198</v>
      </c>
      <c r="FR218" s="45">
        <v>578.06333333333305</v>
      </c>
      <c r="FS218" s="45">
        <v>0.39065664720298798</v>
      </c>
      <c r="FT218" s="44">
        <v>67175.436000000002</v>
      </c>
      <c r="FU218" s="45">
        <v>33.6381752628943</v>
      </c>
      <c r="FV218" s="45">
        <v>567.08333333333303</v>
      </c>
      <c r="FW218" s="46">
        <v>0.40550442941173598</v>
      </c>
    </row>
    <row r="219" spans="1:179" s="16" customFormat="1" ht="15">
      <c r="B219" s="34" t="s">
        <v>1587</v>
      </c>
      <c r="C219" s="16" t="s">
        <v>657</v>
      </c>
      <c r="D219" s="16" t="s">
        <v>650</v>
      </c>
      <c r="E219" s="16" t="s">
        <v>1028</v>
      </c>
      <c r="F219" s="16" t="s">
        <v>1631</v>
      </c>
      <c r="G219" s="16" t="s">
        <v>657</v>
      </c>
      <c r="L219" s="18">
        <v>40684</v>
      </c>
      <c r="M219" s="19">
        <v>141</v>
      </c>
      <c r="N219" s="16" t="s">
        <v>1042</v>
      </c>
      <c r="O219" s="16" t="s">
        <v>652</v>
      </c>
      <c r="P219" s="16" t="s">
        <v>1611</v>
      </c>
      <c r="Q219" s="16" t="s">
        <v>692</v>
      </c>
      <c r="R219" s="16" t="s">
        <v>670</v>
      </c>
      <c r="T219" s="20">
        <v>21</v>
      </c>
      <c r="U219" s="20">
        <v>5</v>
      </c>
      <c r="V219" s="16">
        <v>2011</v>
      </c>
      <c r="W219" s="16" t="s">
        <v>1674</v>
      </c>
      <c r="X219" s="21">
        <v>61</v>
      </c>
      <c r="Y219" s="16" t="s">
        <v>654</v>
      </c>
      <c r="Z219" s="22">
        <v>40698</v>
      </c>
      <c r="AA219" s="16" t="str">
        <f>TEXT(DATEVALUE(TEXT(Z219,"m/d/yyyy"))-DATEVALUE("1/1/2011")+1,"000")</f>
        <v>155</v>
      </c>
      <c r="AB219" s="16">
        <v>4</v>
      </c>
      <c r="AC219" s="16">
        <v>4</v>
      </c>
      <c r="AD219" s="16">
        <v>4</v>
      </c>
      <c r="AE219" s="16" t="s">
        <v>673</v>
      </c>
      <c r="AF219" s="16" t="s">
        <v>1675</v>
      </c>
      <c r="AG219" s="16" t="s">
        <v>649</v>
      </c>
      <c r="AH219" s="16" t="s">
        <v>649</v>
      </c>
      <c r="AI219" s="16" t="s">
        <v>674</v>
      </c>
      <c r="AJ219" s="16" t="s">
        <v>1586</v>
      </c>
      <c r="AK219" s="16">
        <v>114</v>
      </c>
      <c r="AL219" s="16" t="s">
        <v>657</v>
      </c>
      <c r="AM219" s="16" t="s">
        <v>654</v>
      </c>
      <c r="AN219" s="22">
        <v>40750</v>
      </c>
      <c r="AP219" s="16">
        <v>4</v>
      </c>
      <c r="AQ219" s="16">
        <v>4</v>
      </c>
      <c r="AR219" s="16">
        <v>4</v>
      </c>
      <c r="AS219" s="16" t="s">
        <v>673</v>
      </c>
      <c r="AU219" s="16" t="s">
        <v>657</v>
      </c>
      <c r="BT219" s="16">
        <v>8</v>
      </c>
      <c r="BU219" s="18">
        <v>40684</v>
      </c>
      <c r="BV219" s="16">
        <v>116</v>
      </c>
      <c r="BW219" s="16">
        <v>116</v>
      </c>
      <c r="BX219" s="16">
        <v>116</v>
      </c>
      <c r="BY219" s="16">
        <f t="shared" si="39"/>
        <v>116</v>
      </c>
      <c r="BZ219" s="16">
        <v>74</v>
      </c>
      <c r="CA219" s="16">
        <v>74</v>
      </c>
      <c r="CB219" s="16">
        <v>74</v>
      </c>
      <c r="CC219" s="16">
        <f t="shared" si="38"/>
        <v>74</v>
      </c>
      <c r="CD219" s="16" t="s">
        <v>649</v>
      </c>
      <c r="CE219" s="16">
        <v>75</v>
      </c>
      <c r="CF219" s="16">
        <v>75</v>
      </c>
      <c r="CG219" s="16">
        <v>75</v>
      </c>
      <c r="CH219" s="16">
        <f t="shared" si="37"/>
        <v>75</v>
      </c>
      <c r="CI219" s="16" t="s">
        <v>649</v>
      </c>
      <c r="CJ219" s="16">
        <v>15.5</v>
      </c>
      <c r="CK219" s="16" t="s">
        <v>649</v>
      </c>
      <c r="CL219" s="16" t="s">
        <v>649</v>
      </c>
      <c r="CM219" s="18">
        <v>40684</v>
      </c>
      <c r="CO219" s="18"/>
      <c r="CQ219" s="21"/>
      <c r="CS219" s="21"/>
      <c r="FF219" s="42" t="s">
        <v>1587</v>
      </c>
      <c r="FG219" s="43">
        <v>52111</v>
      </c>
      <c r="FH219" s="44">
        <v>31168.370999999999</v>
      </c>
      <c r="FI219" s="45">
        <v>15.607596895343001</v>
      </c>
      <c r="FJ219" s="45">
        <v>622.12666666666701</v>
      </c>
      <c r="FK219" s="45">
        <v>0.51786502956076097</v>
      </c>
      <c r="FL219" s="44">
        <v>43028.142999999996</v>
      </c>
      <c r="FM219" s="45">
        <v>21.5463910866299</v>
      </c>
      <c r="FN219" s="45">
        <v>620.72666666666703</v>
      </c>
      <c r="FO219" s="45">
        <v>0.42755366144572998</v>
      </c>
      <c r="FP219" s="44">
        <v>67097.320000000007</v>
      </c>
      <c r="FQ219" s="45">
        <v>33.5990585878818</v>
      </c>
      <c r="FR219" s="45">
        <v>624.42333333333295</v>
      </c>
      <c r="FS219" s="45">
        <v>0.38645696333852703</v>
      </c>
      <c r="FT219" s="44">
        <v>52295.334000000003</v>
      </c>
      <c r="FU219" s="45">
        <v>26.186947421131698</v>
      </c>
      <c r="FV219" s="45">
        <v>611.44333333333304</v>
      </c>
      <c r="FW219" s="46">
        <v>0.46815488805765398</v>
      </c>
    </row>
    <row r="220" spans="1:179" s="16" customFormat="1" ht="15">
      <c r="B220" s="34" t="s">
        <v>622</v>
      </c>
      <c r="C220" s="16" t="s">
        <v>623</v>
      </c>
      <c r="D220" s="16" t="s">
        <v>807</v>
      </c>
      <c r="E220" s="16" t="s">
        <v>1286</v>
      </c>
      <c r="F220" s="16" t="s">
        <v>808</v>
      </c>
      <c r="G220" s="16" t="s">
        <v>809</v>
      </c>
      <c r="L220" s="18">
        <v>40684</v>
      </c>
      <c r="M220" s="19">
        <v>141</v>
      </c>
      <c r="N220" s="16" t="s">
        <v>810</v>
      </c>
      <c r="O220" s="16" t="s">
        <v>811</v>
      </c>
      <c r="P220" s="16" t="s">
        <v>812</v>
      </c>
      <c r="Q220" s="16" t="s">
        <v>813</v>
      </c>
      <c r="R220" s="16" t="s">
        <v>814</v>
      </c>
      <c r="T220" s="20">
        <v>21</v>
      </c>
      <c r="U220" s="20">
        <v>5</v>
      </c>
      <c r="V220" s="16">
        <v>2011</v>
      </c>
      <c r="W220" s="16" t="s">
        <v>816</v>
      </c>
      <c r="X220" s="21">
        <v>99</v>
      </c>
      <c r="Y220" s="16" t="s">
        <v>815</v>
      </c>
      <c r="Z220" s="22">
        <v>40698</v>
      </c>
      <c r="AA220" s="16" t="str">
        <f>TEXT(DATEVALUE(TEXT(Z220,"m/d/yyyy"))-DATEVALUE("1/1/2011")+1,"000")</f>
        <v>155</v>
      </c>
      <c r="AB220" s="16">
        <v>4</v>
      </c>
      <c r="AC220" s="16">
        <v>4</v>
      </c>
      <c r="AD220" s="16">
        <v>3</v>
      </c>
      <c r="AE220" s="16" t="s">
        <v>817</v>
      </c>
      <c r="AG220" s="16" t="s">
        <v>818</v>
      </c>
      <c r="AH220" s="16" t="s">
        <v>818</v>
      </c>
      <c r="AI220" s="16" t="s">
        <v>819</v>
      </c>
      <c r="AJ220" s="16" t="s">
        <v>816</v>
      </c>
      <c r="AK220" s="16" t="s">
        <v>829</v>
      </c>
      <c r="AL220" s="16" t="s">
        <v>818</v>
      </c>
      <c r="AM220" s="16" t="s">
        <v>820</v>
      </c>
      <c r="AN220" s="22">
        <v>40736</v>
      </c>
      <c r="AP220" s="16">
        <v>4</v>
      </c>
      <c r="AQ220" s="16">
        <v>4</v>
      </c>
      <c r="AR220" s="16">
        <v>4</v>
      </c>
      <c r="AS220" s="16" t="s">
        <v>817</v>
      </c>
      <c r="AU220" s="16" t="s">
        <v>623</v>
      </c>
      <c r="BT220" s="16">
        <v>7</v>
      </c>
      <c r="BU220" s="18">
        <v>40684</v>
      </c>
      <c r="BV220" s="16">
        <v>116</v>
      </c>
      <c r="BW220" s="16">
        <v>116</v>
      </c>
      <c r="BX220" s="16">
        <v>116</v>
      </c>
      <c r="BY220" s="16">
        <f t="shared" si="39"/>
        <v>116</v>
      </c>
      <c r="BZ220" s="16">
        <v>77</v>
      </c>
      <c r="CA220" s="16">
        <v>77</v>
      </c>
      <c r="CB220" s="16">
        <v>77</v>
      </c>
      <c r="CC220" s="16">
        <f t="shared" si="38"/>
        <v>77</v>
      </c>
      <c r="CD220" s="16" t="s">
        <v>818</v>
      </c>
      <c r="CE220" s="16">
        <v>75</v>
      </c>
      <c r="CF220" s="16">
        <v>75</v>
      </c>
      <c r="CG220" s="16">
        <v>75</v>
      </c>
      <c r="CH220" s="16">
        <f t="shared" si="37"/>
        <v>75</v>
      </c>
      <c r="CI220" s="16" t="s">
        <v>818</v>
      </c>
      <c r="CJ220" s="16">
        <f>21-4.75</f>
        <v>16.25</v>
      </c>
      <c r="CK220" s="16" t="s">
        <v>818</v>
      </c>
      <c r="CL220" s="16" t="s">
        <v>818</v>
      </c>
      <c r="CM220" s="18">
        <v>40684</v>
      </c>
      <c r="CO220" s="18">
        <v>40697</v>
      </c>
      <c r="CQ220" s="21"/>
      <c r="CS220" s="21"/>
      <c r="DD220" s="16">
        <v>22</v>
      </c>
      <c r="DF220" s="22">
        <v>40739</v>
      </c>
      <c r="DG220" s="16">
        <v>117</v>
      </c>
      <c r="DH220" s="16">
        <v>117</v>
      </c>
      <c r="DI220" s="16">
        <v>117</v>
      </c>
      <c r="DJ220" s="16">
        <v>117</v>
      </c>
      <c r="DK220" s="16">
        <v>77</v>
      </c>
      <c r="DL220" s="16">
        <v>77</v>
      </c>
      <c r="DM220" s="16">
        <v>78</v>
      </c>
      <c r="DN220" s="16">
        <v>77.332999999999998</v>
      </c>
      <c r="DO220" s="16" t="s">
        <v>818</v>
      </c>
      <c r="DP220" s="16">
        <v>76</v>
      </c>
      <c r="DQ220" s="16">
        <v>76</v>
      </c>
      <c r="DR220" s="16">
        <v>76</v>
      </c>
      <c r="DS220" s="16">
        <v>76</v>
      </c>
      <c r="DT220" s="16" t="s">
        <v>818</v>
      </c>
      <c r="DU220" s="16">
        <v>21</v>
      </c>
      <c r="EG220" s="24"/>
      <c r="EI220" s="24"/>
      <c r="EJ220" s="24"/>
      <c r="EK220" s="24"/>
      <c r="FF220" s="42" t="s">
        <v>1439</v>
      </c>
      <c r="FG220" s="43">
        <v>71511</v>
      </c>
      <c r="FH220" s="44">
        <v>40118.324666666696</v>
      </c>
      <c r="FI220" s="45">
        <v>20.089296277750002</v>
      </c>
      <c r="FJ220" s="45">
        <v>614.09666666666703</v>
      </c>
      <c r="FK220" s="45">
        <v>0.49537216869328399</v>
      </c>
      <c r="FL220" s="44">
        <v>63018.1286666667</v>
      </c>
      <c r="FM220" s="45">
        <v>31.5563989317309</v>
      </c>
      <c r="FN220" s="45">
        <v>636.37666666666701</v>
      </c>
      <c r="FO220" s="45">
        <v>0.43896938482520198</v>
      </c>
      <c r="FP220" s="44">
        <v>42879.074999999997</v>
      </c>
      <c r="FQ220" s="45">
        <v>21.471745117676502</v>
      </c>
      <c r="FR220" s="45">
        <v>650.756666666667</v>
      </c>
      <c r="FS220" s="45">
        <v>0.51679486579872302</v>
      </c>
      <c r="FT220" s="44">
        <v>36518.074000000001</v>
      </c>
      <c r="FU220" s="45">
        <v>18.286466700050099</v>
      </c>
      <c r="FV220" s="45">
        <v>643.113333333333</v>
      </c>
      <c r="FW220" s="46">
        <v>0.54464449829073303</v>
      </c>
    </row>
    <row r="221" spans="1:179" s="16" customFormat="1" ht="15">
      <c r="B221" s="34" t="s">
        <v>1443</v>
      </c>
      <c r="C221" s="16" t="s">
        <v>657</v>
      </c>
      <c r="D221" s="16" t="s">
        <v>650</v>
      </c>
      <c r="E221" s="16" t="s">
        <v>1028</v>
      </c>
      <c r="F221" s="16" t="s">
        <v>1631</v>
      </c>
      <c r="G221" s="16" t="s">
        <v>657</v>
      </c>
      <c r="L221" s="18">
        <v>40684</v>
      </c>
      <c r="M221" s="19">
        <v>141</v>
      </c>
      <c r="N221" s="16" t="s">
        <v>1036</v>
      </c>
      <c r="O221" s="16" t="s">
        <v>1611</v>
      </c>
      <c r="P221" s="16" t="s">
        <v>1611</v>
      </c>
      <c r="Q221" s="16" t="s">
        <v>664</v>
      </c>
      <c r="R221" s="16" t="s">
        <v>664</v>
      </c>
      <c r="T221" s="20">
        <v>21</v>
      </c>
      <c r="U221" s="20">
        <v>5</v>
      </c>
      <c r="V221" s="16">
        <v>2011</v>
      </c>
      <c r="W221" s="16" t="s">
        <v>1442</v>
      </c>
      <c r="X221" s="21">
        <v>85</v>
      </c>
      <c r="Y221" s="16" t="s">
        <v>654</v>
      </c>
      <c r="Z221" s="22">
        <v>40702</v>
      </c>
      <c r="AA221" s="16" t="str">
        <f>TEXT(DATEVALUE(TEXT(Z221,"m/d/yyyy"))-DATEVALUE("1/1/2011")+1,"000")</f>
        <v>159</v>
      </c>
      <c r="AB221" s="16">
        <v>3</v>
      </c>
      <c r="AC221" s="16">
        <v>3</v>
      </c>
      <c r="AD221" s="16">
        <v>3</v>
      </c>
      <c r="AE221" s="16" t="s">
        <v>673</v>
      </c>
      <c r="AG221" s="16" t="s">
        <v>649</v>
      </c>
      <c r="AH221" s="16" t="s">
        <v>649</v>
      </c>
      <c r="AI221" s="16" t="s">
        <v>674</v>
      </c>
      <c r="AJ221" s="16" t="s">
        <v>1442</v>
      </c>
      <c r="AK221" s="16">
        <v>109</v>
      </c>
      <c r="AL221" s="16" t="s">
        <v>657</v>
      </c>
      <c r="AM221" s="16" t="s">
        <v>654</v>
      </c>
      <c r="AN221" s="22">
        <v>40748</v>
      </c>
      <c r="AP221" s="16">
        <v>4</v>
      </c>
      <c r="AQ221" s="16">
        <v>4</v>
      </c>
      <c r="AR221" s="16">
        <v>3</v>
      </c>
      <c r="AS221" s="16" t="s">
        <v>673</v>
      </c>
      <c r="AU221" s="16" t="s">
        <v>657</v>
      </c>
      <c r="BT221" s="16">
        <v>6</v>
      </c>
      <c r="BU221" s="18">
        <v>40684</v>
      </c>
      <c r="BV221" s="16">
        <v>116.5</v>
      </c>
      <c r="BW221" s="16">
        <v>117</v>
      </c>
      <c r="BX221" s="16">
        <v>117</v>
      </c>
      <c r="BY221" s="16">
        <f t="shared" si="39"/>
        <v>116.83333333333333</v>
      </c>
      <c r="BZ221" s="16">
        <v>84</v>
      </c>
      <c r="CA221" s="16">
        <v>84</v>
      </c>
      <c r="CB221" s="16">
        <v>84.5</v>
      </c>
      <c r="CC221" s="16">
        <f t="shared" si="38"/>
        <v>84.166666666666671</v>
      </c>
      <c r="CD221" s="16" t="s">
        <v>649</v>
      </c>
      <c r="CE221" s="16">
        <v>83</v>
      </c>
      <c r="CF221" s="16">
        <v>83</v>
      </c>
      <c r="CG221" s="16">
        <v>83</v>
      </c>
      <c r="CH221" s="16">
        <f t="shared" si="37"/>
        <v>83</v>
      </c>
      <c r="CI221" s="16" t="s">
        <v>649</v>
      </c>
      <c r="CJ221" s="16">
        <v>15.25</v>
      </c>
      <c r="CK221" s="16" t="s">
        <v>649</v>
      </c>
      <c r="CL221" s="16" t="s">
        <v>649</v>
      </c>
      <c r="CM221" s="18">
        <v>40684</v>
      </c>
      <c r="CO221" s="18"/>
      <c r="CQ221" s="21"/>
      <c r="CS221" s="21"/>
      <c r="DF221" s="22"/>
      <c r="FF221" s="42" t="s">
        <v>1443</v>
      </c>
      <c r="FG221" s="43">
        <v>52111</v>
      </c>
      <c r="FH221" s="44">
        <v>31459.725999999999</v>
      </c>
      <c r="FI221" s="45">
        <v>15.7534932398598</v>
      </c>
      <c r="FJ221" s="45">
        <v>641.12</v>
      </c>
      <c r="FK221" s="45">
        <v>0.55268440972454602</v>
      </c>
      <c r="FL221" s="44">
        <v>65929.274000000005</v>
      </c>
      <c r="FM221" s="45">
        <v>33.014158237356</v>
      </c>
      <c r="FN221" s="45">
        <v>632.08333333333303</v>
      </c>
      <c r="FO221" s="45">
        <v>0.445232432490834</v>
      </c>
      <c r="FP221" s="44">
        <v>54087.161333333301</v>
      </c>
      <c r="FQ221" s="45">
        <v>27.0842069771324</v>
      </c>
      <c r="FR221" s="45">
        <v>604.04</v>
      </c>
      <c r="FS221" s="45">
        <v>0.439188963138123</v>
      </c>
      <c r="FT221" s="44">
        <v>42685.777000000002</v>
      </c>
      <c r="FU221" s="45">
        <v>21.374950926389602</v>
      </c>
      <c r="FV221" s="45">
        <v>637.756666666667</v>
      </c>
      <c r="FW221" s="46">
        <v>0.49536892986116698</v>
      </c>
    </row>
    <row r="222" spans="1:179" s="16" customFormat="1" ht="15">
      <c r="A222" s="16" t="s">
        <v>144</v>
      </c>
      <c r="B222" s="35" t="s">
        <v>1095</v>
      </c>
      <c r="C222" s="16" t="s">
        <v>649</v>
      </c>
      <c r="D222" s="16" t="s">
        <v>660</v>
      </c>
      <c r="E222" s="16" t="s">
        <v>1627</v>
      </c>
      <c r="F222" s="16" t="s">
        <v>1094</v>
      </c>
      <c r="G222" s="16" t="s">
        <v>657</v>
      </c>
      <c r="L222" s="18">
        <v>40687</v>
      </c>
      <c r="M222" s="19">
        <v>144</v>
      </c>
      <c r="N222" s="16" t="s">
        <v>669</v>
      </c>
      <c r="O222" s="16" t="s">
        <v>653</v>
      </c>
      <c r="P222" s="16" t="s">
        <v>653</v>
      </c>
      <c r="Q222" s="16" t="s">
        <v>852</v>
      </c>
      <c r="R222" s="16" t="s">
        <v>699</v>
      </c>
      <c r="T222" s="20">
        <v>24</v>
      </c>
      <c r="U222" s="20">
        <v>5</v>
      </c>
      <c r="V222" s="16">
        <v>2011</v>
      </c>
      <c r="W222" s="16" t="s">
        <v>1091</v>
      </c>
      <c r="X222" s="21">
        <v>37</v>
      </c>
      <c r="Y222" s="16" t="s">
        <v>654</v>
      </c>
      <c r="Z222" s="22">
        <v>40714</v>
      </c>
      <c r="AA222" s="16" t="str">
        <f>TEXT(DATEVALUE(TEXT(Z222,"m/d/yyyy"))-DATEVALUE("1/1/2011")+1,"000")</f>
        <v>171</v>
      </c>
      <c r="AB222" s="16">
        <v>5</v>
      </c>
      <c r="AC222" s="16">
        <v>5</v>
      </c>
      <c r="AD222" s="16">
        <v>3</v>
      </c>
      <c r="AE222" s="16" t="s">
        <v>1628</v>
      </c>
      <c r="AG222" s="16" t="s">
        <v>657</v>
      </c>
      <c r="AH222" s="16" t="s">
        <v>657</v>
      </c>
      <c r="BT222" s="16">
        <v>3</v>
      </c>
      <c r="BU222" s="18">
        <v>40687</v>
      </c>
      <c r="BV222" s="16">
        <v>122</v>
      </c>
      <c r="BW222" s="16">
        <v>122</v>
      </c>
      <c r="BX222" s="16">
        <v>122</v>
      </c>
      <c r="BY222" s="16">
        <f t="shared" si="39"/>
        <v>122</v>
      </c>
      <c r="BZ222" s="16">
        <v>101</v>
      </c>
      <c r="CA222" s="16">
        <v>101</v>
      </c>
      <c r="CB222" s="16">
        <v>101</v>
      </c>
      <c r="CC222" s="16">
        <f t="shared" si="38"/>
        <v>101</v>
      </c>
      <c r="CD222" s="16" t="s">
        <v>649</v>
      </c>
      <c r="CE222" s="16">
        <v>92</v>
      </c>
      <c r="CF222" s="16">
        <v>92</v>
      </c>
      <c r="CG222" s="16">
        <v>92</v>
      </c>
      <c r="CH222" s="16">
        <f t="shared" si="37"/>
        <v>92</v>
      </c>
      <c r="CI222" s="16" t="s">
        <v>649</v>
      </c>
      <c r="CJ222" s="16">
        <v>18</v>
      </c>
      <c r="CK222" s="16" t="s">
        <v>649</v>
      </c>
      <c r="CL222" s="16" t="s">
        <v>649</v>
      </c>
      <c r="CM222" s="18">
        <v>40687</v>
      </c>
      <c r="CO222" s="18">
        <v>40705</v>
      </c>
      <c r="CQ222" s="21"/>
      <c r="CS222" s="21"/>
      <c r="DD222" s="16">
        <v>17.5</v>
      </c>
      <c r="FF222" s="42" t="s">
        <v>1095</v>
      </c>
      <c r="FG222" s="43">
        <v>52411</v>
      </c>
      <c r="FH222" s="44">
        <v>38218.46</v>
      </c>
      <c r="FI222" s="45">
        <v>19.137936905358</v>
      </c>
      <c r="FJ222" s="45">
        <v>649.386666666667</v>
      </c>
      <c r="FK222" s="45">
        <v>0.51091739816642101</v>
      </c>
      <c r="FL222" s="44">
        <v>42043.28</v>
      </c>
      <c r="FM222" s="45">
        <v>21.053219829744599</v>
      </c>
      <c r="FN222" s="45">
        <v>656.69</v>
      </c>
      <c r="FO222" s="45">
        <v>0.49934330059547799</v>
      </c>
      <c r="FP222" s="44">
        <v>54056.508666666698</v>
      </c>
      <c r="FQ222" s="45">
        <v>27.068857619763001</v>
      </c>
      <c r="FR222" s="45">
        <v>685.70333333333303</v>
      </c>
      <c r="FS222" s="45">
        <v>0.47346806167064298</v>
      </c>
      <c r="FT222" s="44">
        <v>43405.047333333299</v>
      </c>
      <c r="FU222" s="45">
        <v>21.735126356201</v>
      </c>
      <c r="FV222" s="45">
        <v>647.77333333333297</v>
      </c>
      <c r="FW222" s="46">
        <v>0.48687498125587703</v>
      </c>
    </row>
    <row r="223" spans="1:179" s="16" customFormat="1" ht="15">
      <c r="A223" s="16" t="s">
        <v>144</v>
      </c>
      <c r="B223" s="34" t="s">
        <v>1095</v>
      </c>
      <c r="C223" s="16" t="s">
        <v>276</v>
      </c>
      <c r="D223" s="16" t="s">
        <v>264</v>
      </c>
      <c r="E223" s="16" t="s">
        <v>55</v>
      </c>
      <c r="F223" s="16" t="s">
        <v>238</v>
      </c>
      <c r="G223" s="16" t="s">
        <v>276</v>
      </c>
      <c r="L223" s="18">
        <v>40696</v>
      </c>
      <c r="M223" s="19">
        <v>153</v>
      </c>
      <c r="N223" s="16" t="s">
        <v>88</v>
      </c>
      <c r="O223" s="16" t="s">
        <v>269</v>
      </c>
      <c r="P223" s="16" t="s">
        <v>269</v>
      </c>
      <c r="Q223" s="16" t="s">
        <v>103</v>
      </c>
      <c r="R223" s="16" t="s">
        <v>271</v>
      </c>
      <c r="T223" s="20">
        <v>2</v>
      </c>
      <c r="U223" s="20">
        <v>6</v>
      </c>
      <c r="V223" s="16">
        <v>2011</v>
      </c>
      <c r="X223" s="21"/>
      <c r="BU223" s="18">
        <v>40696</v>
      </c>
      <c r="BV223" s="16">
        <v>112</v>
      </c>
      <c r="BW223" s="16">
        <v>112</v>
      </c>
      <c r="BX223" s="16">
        <v>111.5</v>
      </c>
      <c r="BY223" s="16">
        <f t="shared" si="39"/>
        <v>111.83333333333333</v>
      </c>
      <c r="BZ223" s="16">
        <v>73</v>
      </c>
      <c r="CA223" s="16">
        <v>73</v>
      </c>
      <c r="CB223" s="16">
        <v>73</v>
      </c>
      <c r="CC223" s="16">
        <f t="shared" si="38"/>
        <v>73</v>
      </c>
      <c r="CD223" s="16" t="s">
        <v>97</v>
      </c>
      <c r="CE223" s="16">
        <v>71</v>
      </c>
      <c r="CF223" s="16">
        <v>71</v>
      </c>
      <c r="CG223" s="16">
        <v>71</v>
      </c>
      <c r="CH223" s="16">
        <f t="shared" si="37"/>
        <v>71</v>
      </c>
      <c r="CI223" s="16" t="s">
        <v>97</v>
      </c>
      <c r="CJ223" s="16">
        <v>16.25</v>
      </c>
      <c r="CK223" s="16" t="s">
        <v>277</v>
      </c>
      <c r="CL223" s="16" t="s">
        <v>277</v>
      </c>
      <c r="CM223" s="18">
        <v>40696</v>
      </c>
      <c r="CO223" s="18"/>
      <c r="CQ223" s="21"/>
      <c r="CS223" s="21"/>
      <c r="FF223" s="42"/>
      <c r="FG223" s="43"/>
      <c r="FH223" s="44"/>
      <c r="FI223" s="45"/>
      <c r="FJ223" s="45"/>
      <c r="FK223" s="45"/>
      <c r="FL223" s="44"/>
      <c r="FM223" s="45"/>
      <c r="FN223" s="45"/>
      <c r="FO223" s="45"/>
      <c r="FP223" s="44"/>
      <c r="FQ223" s="45"/>
      <c r="FR223" s="45"/>
      <c r="FS223" s="45"/>
      <c r="FT223" s="44"/>
      <c r="FU223" s="45"/>
      <c r="FV223" s="45"/>
      <c r="FW223" s="46"/>
    </row>
    <row r="224" spans="1:179" s="16" customFormat="1" ht="15">
      <c r="B224" s="35" t="s">
        <v>1619</v>
      </c>
      <c r="C224" s="16" t="s">
        <v>657</v>
      </c>
      <c r="D224" s="16" t="s">
        <v>650</v>
      </c>
      <c r="E224" s="16" t="s">
        <v>418</v>
      </c>
      <c r="F224" s="16" t="s">
        <v>1094</v>
      </c>
      <c r="G224" s="16" t="s">
        <v>657</v>
      </c>
      <c r="K224" s="16" t="s">
        <v>417</v>
      </c>
      <c r="L224" s="18">
        <v>40687</v>
      </c>
      <c r="M224" s="19">
        <v>144</v>
      </c>
      <c r="N224" s="16" t="s">
        <v>1042</v>
      </c>
      <c r="O224" s="16" t="s">
        <v>653</v>
      </c>
      <c r="P224" s="16" t="s">
        <v>653</v>
      </c>
      <c r="Q224" s="16" t="s">
        <v>685</v>
      </c>
      <c r="R224" s="16" t="s">
        <v>852</v>
      </c>
      <c r="T224" s="20">
        <v>24</v>
      </c>
      <c r="U224" s="20">
        <v>5</v>
      </c>
      <c r="V224" s="16">
        <v>2011</v>
      </c>
      <c r="W224" s="16" t="s">
        <v>1615</v>
      </c>
      <c r="X224" s="21">
        <v>27</v>
      </c>
      <c r="Y224" s="16" t="s">
        <v>654</v>
      </c>
      <c r="Z224" s="22">
        <v>40727</v>
      </c>
      <c r="AA224" s="16" t="str">
        <f>TEXT(DATEVALUE(TEXT(Z224,"m/d/yyyy"))-DATEVALUE("1/1/2011")+1,"000")</f>
        <v>184</v>
      </c>
      <c r="AB224" s="16">
        <v>1</v>
      </c>
      <c r="AC224" s="16">
        <v>0</v>
      </c>
      <c r="AD224" s="16">
        <v>0</v>
      </c>
      <c r="AE224" s="16" t="s">
        <v>1087</v>
      </c>
      <c r="AF224" s="16" t="s">
        <v>419</v>
      </c>
      <c r="AG224" s="16" t="s">
        <v>657</v>
      </c>
      <c r="AH224" s="16" t="s">
        <v>649</v>
      </c>
      <c r="AI224" s="16" t="s">
        <v>1621</v>
      </c>
      <c r="AJ224" s="16" t="s">
        <v>1615</v>
      </c>
      <c r="AK224" s="16">
        <v>29</v>
      </c>
      <c r="AL224" s="16" t="s">
        <v>657</v>
      </c>
      <c r="AM224" s="16" t="s">
        <v>654</v>
      </c>
      <c r="AN224" s="22">
        <v>40728</v>
      </c>
      <c r="AP224" s="16">
        <v>3</v>
      </c>
      <c r="AQ224" s="16">
        <v>3</v>
      </c>
      <c r="AR224" s="16">
        <v>3</v>
      </c>
      <c r="AS224" s="16" t="s">
        <v>673</v>
      </c>
      <c r="AU224" s="16" t="s">
        <v>657</v>
      </c>
      <c r="BT224" s="16">
        <v>3</v>
      </c>
      <c r="BU224" s="18">
        <v>40687</v>
      </c>
      <c r="BV224" s="16">
        <v>119.5</v>
      </c>
      <c r="BW224" s="16">
        <v>119.5</v>
      </c>
      <c r="BX224" s="16">
        <v>119.5</v>
      </c>
      <c r="BY224" s="16">
        <f t="shared" si="39"/>
        <v>119.5</v>
      </c>
      <c r="BZ224" s="16">
        <v>77</v>
      </c>
      <c r="CA224" s="16">
        <v>77</v>
      </c>
      <c r="CB224" s="16">
        <v>77</v>
      </c>
      <c r="CC224" s="16">
        <f t="shared" si="38"/>
        <v>77</v>
      </c>
      <c r="CD224" s="16" t="s">
        <v>649</v>
      </c>
      <c r="CE224" s="16">
        <v>79</v>
      </c>
      <c r="CF224" s="16">
        <v>79</v>
      </c>
      <c r="CG224" s="16">
        <v>79</v>
      </c>
      <c r="CH224" s="16">
        <f t="shared" si="37"/>
        <v>79</v>
      </c>
      <c r="CI224" s="16" t="s">
        <v>649</v>
      </c>
      <c r="CJ224" s="16">
        <v>16.75</v>
      </c>
      <c r="CK224" s="16" t="s">
        <v>649</v>
      </c>
      <c r="CL224" s="16" t="s">
        <v>649</v>
      </c>
      <c r="CM224" s="18">
        <v>40687</v>
      </c>
      <c r="CO224" s="18">
        <v>40705</v>
      </c>
      <c r="CQ224" s="21"/>
      <c r="CS224" s="21"/>
      <c r="CX224" s="16" t="s">
        <v>657</v>
      </c>
      <c r="DD224" s="16">
        <v>20</v>
      </c>
      <c r="DF224" s="22">
        <v>40722</v>
      </c>
      <c r="DG224" s="16">
        <v>119</v>
      </c>
      <c r="DH224" s="16">
        <v>119.5</v>
      </c>
      <c r="DI224" s="16">
        <v>119</v>
      </c>
      <c r="DJ224" s="16">
        <f>(DG224+DH224+DI224)/3</f>
        <v>119.16666666666667</v>
      </c>
      <c r="DN224" s="16">
        <v>0</v>
      </c>
      <c r="DO224" s="16" t="s">
        <v>657</v>
      </c>
      <c r="DP224" s="16">
        <v>79</v>
      </c>
      <c r="DQ224" s="16">
        <v>79</v>
      </c>
      <c r="DR224" s="16">
        <v>79</v>
      </c>
      <c r="DS224" s="16">
        <v>79</v>
      </c>
      <c r="DT224" s="16" t="s">
        <v>649</v>
      </c>
      <c r="DU224" s="16">
        <v>18</v>
      </c>
      <c r="FF224" s="42" t="s">
        <v>1619</v>
      </c>
      <c r="FG224" s="43">
        <v>104522</v>
      </c>
      <c r="FH224" s="44">
        <v>81685.168333333393</v>
      </c>
      <c r="FI224" s="45">
        <v>40.903940076781801</v>
      </c>
      <c r="FJ224" s="45">
        <v>1260.1933333333341</v>
      </c>
      <c r="FK224" s="45">
        <v>0.97241074206977207</v>
      </c>
      <c r="FL224" s="44">
        <v>134829.715</v>
      </c>
      <c r="FM224" s="45">
        <v>67.5161316975463</v>
      </c>
      <c r="FN224" s="45">
        <v>1178.1966666666669</v>
      </c>
      <c r="FO224" s="45">
        <v>0.90674888303958001</v>
      </c>
      <c r="FP224" s="44">
        <v>150497.258</v>
      </c>
      <c r="FQ224" s="45">
        <v>75.361671507260894</v>
      </c>
      <c r="FR224" s="45">
        <v>1222.086666666667</v>
      </c>
      <c r="FS224" s="45">
        <v>0.82010475039001896</v>
      </c>
      <c r="FT224" s="44">
        <v>93329.834333333303</v>
      </c>
      <c r="FU224" s="45">
        <v>46.735019696210898</v>
      </c>
      <c r="FV224" s="45">
        <v>1259.76</v>
      </c>
      <c r="FW224" s="46">
        <v>0.96058869850494299</v>
      </c>
    </row>
    <row r="225" spans="1:179" s="16" customFormat="1" ht="15">
      <c r="B225" s="35" t="s">
        <v>420</v>
      </c>
      <c r="C225" s="16" t="s">
        <v>657</v>
      </c>
      <c r="D225" s="16" t="s">
        <v>1617</v>
      </c>
      <c r="E225" s="16" t="s">
        <v>997</v>
      </c>
      <c r="F225" s="16" t="s">
        <v>1094</v>
      </c>
      <c r="G225" s="16" t="s">
        <v>657</v>
      </c>
      <c r="L225" s="18">
        <v>40687</v>
      </c>
      <c r="M225" s="19">
        <v>144</v>
      </c>
      <c r="N225" s="16" t="s">
        <v>652</v>
      </c>
      <c r="O225" s="16" t="s">
        <v>653</v>
      </c>
      <c r="P225" s="16" t="s">
        <v>653</v>
      </c>
      <c r="Q225" s="16" t="s">
        <v>670</v>
      </c>
      <c r="R225" s="16" t="s">
        <v>679</v>
      </c>
      <c r="T225" s="20">
        <v>24</v>
      </c>
      <c r="U225" s="20">
        <v>5</v>
      </c>
      <c r="V225" s="16">
        <v>2011</v>
      </c>
      <c r="X225" s="21"/>
      <c r="BU225" s="18">
        <v>40687</v>
      </c>
      <c r="BV225" s="16">
        <v>120</v>
      </c>
      <c r="BW225" s="16">
        <v>120</v>
      </c>
      <c r="BX225" s="16">
        <v>120</v>
      </c>
      <c r="BY225" s="16">
        <f t="shared" si="39"/>
        <v>120</v>
      </c>
      <c r="BZ225" s="16">
        <v>82.5</v>
      </c>
      <c r="CA225" s="16">
        <v>82.5</v>
      </c>
      <c r="CB225" s="16">
        <v>82.5</v>
      </c>
      <c r="CC225" s="16">
        <f t="shared" si="38"/>
        <v>82.5</v>
      </c>
      <c r="CD225" s="16" t="s">
        <v>649</v>
      </c>
      <c r="CE225" s="16">
        <v>84.5</v>
      </c>
      <c r="CF225" s="16">
        <v>84</v>
      </c>
      <c r="CG225" s="16">
        <v>84</v>
      </c>
      <c r="CH225" s="16">
        <f t="shared" si="37"/>
        <v>84.166666666666671</v>
      </c>
      <c r="CI225" s="16" t="s">
        <v>649</v>
      </c>
      <c r="CJ225" s="16">
        <v>16.75</v>
      </c>
      <c r="CK225" s="16" t="s">
        <v>649</v>
      </c>
      <c r="CL225" s="16" t="s">
        <v>649</v>
      </c>
      <c r="CM225" s="18">
        <v>40687</v>
      </c>
      <c r="CO225" s="18"/>
      <c r="CQ225" s="21"/>
      <c r="CS225" s="21"/>
      <c r="FF225" s="42" t="s">
        <v>420</v>
      </c>
      <c r="FG225" s="43">
        <v>52411</v>
      </c>
      <c r="FH225" s="44">
        <v>38391.703999999998</v>
      </c>
      <c r="FI225" s="45">
        <v>19.224689033550298</v>
      </c>
      <c r="FJ225" s="45">
        <v>664.113333333333</v>
      </c>
      <c r="FK225" s="45">
        <v>0.50846090567075597</v>
      </c>
      <c r="FL225" s="44">
        <v>84516.106666666703</v>
      </c>
      <c r="FM225" s="45">
        <v>42.321535636788497</v>
      </c>
      <c r="FN225" s="45">
        <v>608.113333333333</v>
      </c>
      <c r="FO225" s="45">
        <v>0.39028512013746702</v>
      </c>
      <c r="FP225" s="44">
        <v>67661.704666666701</v>
      </c>
      <c r="FQ225" s="45">
        <v>33.881674845601701</v>
      </c>
      <c r="FR225" s="45">
        <v>585.08333333333303</v>
      </c>
      <c r="FS225" s="45">
        <v>0.43716039560740499</v>
      </c>
      <c r="FT225" s="44">
        <v>52663.184666666697</v>
      </c>
      <c r="FU225" s="45">
        <v>26.3711490569187</v>
      </c>
      <c r="FV225" s="45">
        <v>604.14333333333298</v>
      </c>
      <c r="FW225" s="46">
        <v>0.46583441419310601</v>
      </c>
    </row>
    <row r="226" spans="1:179" s="16" customFormat="1" ht="15">
      <c r="A226" s="16" t="s">
        <v>1116</v>
      </c>
      <c r="B226" s="35" t="s">
        <v>421</v>
      </c>
      <c r="C226" s="16" t="s">
        <v>657</v>
      </c>
      <c r="D226" s="16" t="s">
        <v>650</v>
      </c>
      <c r="E226" s="16" t="s">
        <v>422</v>
      </c>
      <c r="F226" s="16" t="s">
        <v>1094</v>
      </c>
      <c r="G226" s="16" t="s">
        <v>691</v>
      </c>
      <c r="H226" s="22">
        <v>40722</v>
      </c>
      <c r="J226" s="16" t="s">
        <v>1040</v>
      </c>
      <c r="L226" s="18">
        <v>40687</v>
      </c>
      <c r="M226" s="19">
        <v>144</v>
      </c>
      <c r="N226" s="16" t="s">
        <v>652</v>
      </c>
      <c r="O226" s="16" t="s">
        <v>653</v>
      </c>
      <c r="P226" s="16" t="s">
        <v>653</v>
      </c>
      <c r="Q226" s="16" t="s">
        <v>685</v>
      </c>
      <c r="R226" s="16" t="s">
        <v>653</v>
      </c>
      <c r="T226" s="20">
        <v>24</v>
      </c>
      <c r="U226" s="20">
        <v>5</v>
      </c>
      <c r="V226" s="16">
        <v>2011</v>
      </c>
      <c r="W226" s="16" t="s">
        <v>908</v>
      </c>
      <c r="X226" s="21" t="s">
        <v>423</v>
      </c>
      <c r="Y226" s="16" t="s">
        <v>654</v>
      </c>
      <c r="Z226" s="22">
        <v>40698</v>
      </c>
      <c r="AA226" s="16" t="str">
        <f>TEXT(DATEVALUE(TEXT(Z226,"m/d/yyyy"))-DATEVALUE("1/1/2011")+1,"000")</f>
        <v>155</v>
      </c>
      <c r="AB226" s="16">
        <v>5</v>
      </c>
      <c r="AC226" s="16">
        <v>0</v>
      </c>
      <c r="AD226" s="16">
        <v>0</v>
      </c>
      <c r="AE226" s="16" t="s">
        <v>905</v>
      </c>
      <c r="AG226" s="16" t="s">
        <v>657</v>
      </c>
      <c r="AH226" s="16" t="s">
        <v>649</v>
      </c>
      <c r="AI226" s="16" t="s">
        <v>1621</v>
      </c>
      <c r="AJ226" s="16" t="s">
        <v>908</v>
      </c>
      <c r="AK226" s="16" t="s">
        <v>424</v>
      </c>
      <c r="AL226" s="16" t="s">
        <v>649</v>
      </c>
      <c r="AM226" s="16" t="s">
        <v>654</v>
      </c>
      <c r="AN226" s="22">
        <v>40727</v>
      </c>
      <c r="AP226" s="16">
        <v>5</v>
      </c>
      <c r="AQ226" s="16">
        <v>5</v>
      </c>
      <c r="AR226" s="16">
        <v>5</v>
      </c>
      <c r="AS226" s="16" t="s">
        <v>673</v>
      </c>
      <c r="BT226" s="16">
        <v>5</v>
      </c>
      <c r="BU226" s="18">
        <v>40687</v>
      </c>
      <c r="BV226" s="16">
        <v>119</v>
      </c>
      <c r="BW226" s="16">
        <v>119</v>
      </c>
      <c r="BX226" s="16">
        <v>118.5</v>
      </c>
      <c r="BY226" s="16">
        <f t="shared" si="39"/>
        <v>118.83333333333333</v>
      </c>
      <c r="BZ226" s="16">
        <v>76</v>
      </c>
      <c r="CA226" s="16">
        <v>76</v>
      </c>
      <c r="CB226" s="16">
        <v>76.5</v>
      </c>
      <c r="CC226" s="16">
        <f t="shared" si="38"/>
        <v>76.166666666666671</v>
      </c>
      <c r="CD226" s="16" t="s">
        <v>649</v>
      </c>
      <c r="CE226" s="16">
        <v>78.5</v>
      </c>
      <c r="CF226" s="16">
        <v>78.5</v>
      </c>
      <c r="CG226" s="16">
        <v>79</v>
      </c>
      <c r="CH226" s="16">
        <f t="shared" si="37"/>
        <v>78.666666666666671</v>
      </c>
      <c r="CI226" s="16" t="s">
        <v>649</v>
      </c>
      <c r="CJ226" s="16">
        <v>18</v>
      </c>
      <c r="CK226" s="16" t="s">
        <v>649</v>
      </c>
      <c r="CL226" s="16" t="s">
        <v>649</v>
      </c>
      <c r="CM226" s="18">
        <v>40687</v>
      </c>
      <c r="CO226" s="18">
        <v>40705</v>
      </c>
      <c r="CQ226" s="21"/>
      <c r="CS226" s="21"/>
      <c r="DD226" s="16">
        <v>18.5</v>
      </c>
      <c r="DF226" s="22">
        <v>40722</v>
      </c>
      <c r="DG226" s="16">
        <v>119</v>
      </c>
      <c r="DH226" s="16">
        <v>118.5</v>
      </c>
      <c r="DI226" s="16">
        <v>118.5</v>
      </c>
      <c r="DJ226" s="16">
        <f>(DG226+DH226+DI226)/3</f>
        <v>118.66666666666667</v>
      </c>
      <c r="DK226" s="16">
        <v>75.5</v>
      </c>
      <c r="DL226" s="16">
        <v>75.5</v>
      </c>
      <c r="DM226" s="16">
        <v>76</v>
      </c>
      <c r="DN226" s="16">
        <f>(DK226+DL226+DM226)/3</f>
        <v>75.666666666666671</v>
      </c>
      <c r="DO226" s="16" t="s">
        <v>649</v>
      </c>
      <c r="DP226" s="16">
        <v>78</v>
      </c>
      <c r="DQ226" s="16">
        <v>78</v>
      </c>
      <c r="DR226" s="16">
        <v>78</v>
      </c>
      <c r="DS226" s="16">
        <v>78</v>
      </c>
      <c r="DT226" s="16" t="s">
        <v>649</v>
      </c>
      <c r="DU226" s="16">
        <v>18</v>
      </c>
      <c r="EB226" s="22">
        <v>40722</v>
      </c>
      <c r="EG226" s="24">
        <v>0.20865740740740743</v>
      </c>
      <c r="EI226" s="24">
        <v>0.21915509259259258</v>
      </c>
      <c r="EJ226" s="24">
        <v>0.22148148148148147</v>
      </c>
      <c r="EK226" s="24">
        <v>0.25322916666666667</v>
      </c>
      <c r="FF226" s="42" t="s">
        <v>421</v>
      </c>
      <c r="FG226" s="43">
        <v>52411</v>
      </c>
      <c r="FH226" s="44">
        <v>42921.071000000004</v>
      </c>
      <c r="FI226" s="45">
        <v>21.492774661993</v>
      </c>
      <c r="FJ226" s="45">
        <v>626.72333333333302</v>
      </c>
      <c r="FK226" s="45">
        <v>0.50678899012121104</v>
      </c>
      <c r="FL226" s="44">
        <v>55656.537333333297</v>
      </c>
      <c r="FM226" s="45">
        <v>27.870073777332699</v>
      </c>
      <c r="FN226" s="45">
        <v>615.45333333333303</v>
      </c>
      <c r="FO226" s="45">
        <v>0.46159995432852002</v>
      </c>
      <c r="FP226" s="44">
        <v>59194.147333333298</v>
      </c>
      <c r="FQ226" s="45">
        <v>29.641535970622598</v>
      </c>
      <c r="FR226" s="45">
        <v>595.75</v>
      </c>
      <c r="FS226" s="45">
        <v>0.44722964717941299</v>
      </c>
      <c r="FT226" s="44">
        <v>37503.515666666703</v>
      </c>
      <c r="FU226" s="45">
        <v>18.7799277249207</v>
      </c>
      <c r="FV226" s="45">
        <v>656.82</v>
      </c>
      <c r="FW226" s="46">
        <v>0.533926602593498</v>
      </c>
    </row>
    <row r="227" spans="1:179" s="16" customFormat="1" ht="15">
      <c r="B227" s="35" t="s">
        <v>425</v>
      </c>
      <c r="C227" s="16" t="s">
        <v>657</v>
      </c>
      <c r="D227" s="16" t="s">
        <v>660</v>
      </c>
      <c r="E227" s="16" t="s">
        <v>1116</v>
      </c>
      <c r="F227" s="16" t="s">
        <v>1094</v>
      </c>
      <c r="G227" s="16" t="s">
        <v>657</v>
      </c>
      <c r="L227" s="18">
        <v>40687</v>
      </c>
      <c r="M227" s="19">
        <v>144</v>
      </c>
      <c r="N227" s="16" t="s">
        <v>664</v>
      </c>
      <c r="O227" s="16" t="s">
        <v>653</v>
      </c>
      <c r="P227" s="16" t="s">
        <v>653</v>
      </c>
      <c r="Q227" s="16" t="s">
        <v>670</v>
      </c>
      <c r="R227" s="16" t="s">
        <v>852</v>
      </c>
      <c r="T227" s="20">
        <v>24</v>
      </c>
      <c r="U227" s="20">
        <v>5</v>
      </c>
      <c r="V227" s="16">
        <v>2011</v>
      </c>
      <c r="X227" s="21"/>
      <c r="BU227" s="18">
        <v>40687</v>
      </c>
      <c r="BV227" s="16">
        <v>119</v>
      </c>
      <c r="BW227" s="16">
        <v>119</v>
      </c>
      <c r="BX227" s="16">
        <v>119</v>
      </c>
      <c r="BY227" s="16">
        <f t="shared" si="39"/>
        <v>119</v>
      </c>
      <c r="BZ227" s="16">
        <v>99.5</v>
      </c>
      <c r="CA227" s="16">
        <v>99</v>
      </c>
      <c r="CB227" s="16">
        <v>99</v>
      </c>
      <c r="CC227" s="16">
        <f t="shared" si="38"/>
        <v>99.166666666666671</v>
      </c>
      <c r="CD227" s="16" t="s">
        <v>649</v>
      </c>
      <c r="CE227" s="16">
        <v>99</v>
      </c>
      <c r="CF227" s="16">
        <v>99</v>
      </c>
      <c r="CG227" s="16">
        <v>99</v>
      </c>
      <c r="CH227" s="16">
        <f t="shared" si="37"/>
        <v>99</v>
      </c>
      <c r="CI227" s="16" t="s">
        <v>649</v>
      </c>
      <c r="CJ227" s="16">
        <v>17</v>
      </c>
      <c r="CK227" s="16" t="s">
        <v>649</v>
      </c>
      <c r="CL227" s="16" t="s">
        <v>649</v>
      </c>
      <c r="CM227" s="18">
        <v>40687</v>
      </c>
      <c r="CO227" s="18"/>
      <c r="CQ227" s="21"/>
      <c r="CS227" s="21"/>
      <c r="FF227" s="42" t="s">
        <v>425</v>
      </c>
      <c r="FG227" s="43">
        <v>51411</v>
      </c>
      <c r="FH227" s="44">
        <v>37074.712666666703</v>
      </c>
      <c r="FI227" s="45">
        <v>18.565204139542601</v>
      </c>
      <c r="FJ227" s="45">
        <v>653.04</v>
      </c>
      <c r="FK227" s="45">
        <v>0.51435967859435705</v>
      </c>
      <c r="FL227" s="44">
        <v>62243.358333333301</v>
      </c>
      <c r="FM227" s="45">
        <v>31.1684318143882</v>
      </c>
      <c r="FN227" s="45">
        <v>650.46</v>
      </c>
      <c r="FO227" s="45">
        <v>0.44721020294048203</v>
      </c>
      <c r="FP227" s="44">
        <v>67307.533666666699</v>
      </c>
      <c r="FQ227" s="45">
        <v>33.704323318310799</v>
      </c>
      <c r="FR227" s="45">
        <v>621.10666666666702</v>
      </c>
      <c r="FS227" s="45">
        <v>0.44521019711107801</v>
      </c>
      <c r="FT227" s="44">
        <v>35046.255666666701</v>
      </c>
      <c r="FU227" s="45">
        <v>17.5494520113504</v>
      </c>
      <c r="FV227" s="45">
        <v>664.09333333333302</v>
      </c>
      <c r="FW227" s="46">
        <v>0.507785828098123</v>
      </c>
    </row>
    <row r="228" spans="1:179" s="16" customFormat="1" ht="15">
      <c r="A228" s="16" t="s">
        <v>1116</v>
      </c>
      <c r="B228" s="35" t="s">
        <v>1625</v>
      </c>
      <c r="C228" s="16" t="s">
        <v>657</v>
      </c>
      <c r="D228" s="16" t="s">
        <v>660</v>
      </c>
      <c r="E228" s="16" t="s">
        <v>426</v>
      </c>
      <c r="F228" s="16" t="s">
        <v>1094</v>
      </c>
      <c r="G228" s="16" t="s">
        <v>691</v>
      </c>
      <c r="H228" s="22">
        <v>40705</v>
      </c>
      <c r="J228" s="16" t="s">
        <v>1040</v>
      </c>
      <c r="K228" s="16" t="s">
        <v>258</v>
      </c>
      <c r="L228" s="18">
        <v>40687</v>
      </c>
      <c r="M228" s="19">
        <v>144</v>
      </c>
      <c r="N228" s="16" t="s">
        <v>669</v>
      </c>
      <c r="O228" s="16" t="s">
        <v>653</v>
      </c>
      <c r="P228" s="16" t="s">
        <v>653</v>
      </c>
      <c r="Q228" s="16" t="s">
        <v>670</v>
      </c>
      <c r="R228" s="16" t="s">
        <v>699</v>
      </c>
      <c r="T228" s="20">
        <v>24</v>
      </c>
      <c r="U228" s="20">
        <v>5</v>
      </c>
      <c r="V228" s="16">
        <v>2011</v>
      </c>
      <c r="W228" s="16" t="s">
        <v>1622</v>
      </c>
      <c r="X228" s="21" t="s">
        <v>1624</v>
      </c>
      <c r="Y228" s="16" t="s">
        <v>375</v>
      </c>
      <c r="Z228" s="22">
        <v>40713</v>
      </c>
      <c r="AA228" s="16" t="str">
        <f>TEXT(DATEVALUE(TEXT(Z228,"m/d/yyyy"))-DATEVALUE("1/1/2011")+1,"000")</f>
        <v>170</v>
      </c>
      <c r="AB228" s="16">
        <v>4</v>
      </c>
      <c r="AC228" s="16">
        <v>4</v>
      </c>
      <c r="AD228" s="16">
        <v>4</v>
      </c>
      <c r="AE228" s="16" t="s">
        <v>673</v>
      </c>
      <c r="AG228" s="16" t="s">
        <v>649</v>
      </c>
      <c r="AH228" s="16" t="s">
        <v>649</v>
      </c>
      <c r="AI228" s="16" t="s">
        <v>1621</v>
      </c>
      <c r="AJ228" s="16" t="s">
        <v>908</v>
      </c>
      <c r="AK228" s="16">
        <v>42</v>
      </c>
      <c r="AL228" s="16" t="s">
        <v>657</v>
      </c>
      <c r="AM228" s="16" t="s">
        <v>654</v>
      </c>
      <c r="AN228" s="22">
        <v>40720</v>
      </c>
      <c r="AP228" s="16">
        <v>4</v>
      </c>
      <c r="AQ228" s="16">
        <v>4</v>
      </c>
      <c r="AR228" s="16">
        <v>4</v>
      </c>
      <c r="AS228" s="16" t="s">
        <v>673</v>
      </c>
      <c r="AT228" s="16" t="s">
        <v>257</v>
      </c>
      <c r="AU228" s="16" t="s">
        <v>649</v>
      </c>
      <c r="AV228" s="16" t="s">
        <v>427</v>
      </c>
      <c r="AW228" s="16" t="s">
        <v>1622</v>
      </c>
      <c r="AX228" s="16" t="s">
        <v>1624</v>
      </c>
      <c r="AY228" s="16" t="s">
        <v>649</v>
      </c>
      <c r="AZ228" s="16" t="s">
        <v>375</v>
      </c>
      <c r="BA228" s="22">
        <v>40756</v>
      </c>
      <c r="BC228" s="16">
        <v>4</v>
      </c>
      <c r="BD228" s="16">
        <v>4</v>
      </c>
      <c r="BE228" s="16">
        <v>4</v>
      </c>
      <c r="BF228" s="16" t="s">
        <v>673</v>
      </c>
      <c r="BT228" s="16">
        <v>12</v>
      </c>
      <c r="BU228" s="18">
        <v>40687</v>
      </c>
      <c r="BV228" s="16">
        <v>117</v>
      </c>
      <c r="BW228" s="16">
        <v>117</v>
      </c>
      <c r="BX228" s="16">
        <v>117</v>
      </c>
      <c r="BY228" s="16">
        <f t="shared" si="39"/>
        <v>117</v>
      </c>
      <c r="BZ228" s="16">
        <v>90.5</v>
      </c>
      <c r="CA228" s="16">
        <v>91</v>
      </c>
      <c r="CB228" s="16">
        <v>90.5</v>
      </c>
      <c r="CC228" s="16">
        <f t="shared" si="38"/>
        <v>90.666666666666671</v>
      </c>
      <c r="CD228" s="16" t="s">
        <v>649</v>
      </c>
      <c r="CE228" s="16">
        <v>89.5</v>
      </c>
      <c r="CF228" s="16">
        <v>90.5</v>
      </c>
      <c r="CG228" s="16">
        <v>89.5</v>
      </c>
      <c r="CH228" s="16">
        <f t="shared" si="37"/>
        <v>89.833333333333329</v>
      </c>
      <c r="CI228" s="16" t="s">
        <v>649</v>
      </c>
      <c r="CJ228" s="16">
        <v>17.5</v>
      </c>
      <c r="CK228" s="16" t="s">
        <v>649</v>
      </c>
      <c r="CL228" s="16" t="s">
        <v>649</v>
      </c>
      <c r="CM228" s="18">
        <v>40705</v>
      </c>
      <c r="CO228" s="18">
        <v>40705</v>
      </c>
      <c r="CQ228" s="21"/>
      <c r="CS228" s="21"/>
      <c r="DD228" s="16">
        <v>16.75</v>
      </c>
      <c r="DF228" s="22">
        <v>40722</v>
      </c>
      <c r="DG228" s="16">
        <v>117</v>
      </c>
      <c r="DH228" s="16">
        <v>117</v>
      </c>
      <c r="DI228" s="16">
        <v>117</v>
      </c>
      <c r="DJ228" s="16">
        <f>(DG228+DH228+DI228)/3</f>
        <v>117</v>
      </c>
      <c r="DK228" s="16">
        <v>90</v>
      </c>
      <c r="DL228" s="16">
        <v>90</v>
      </c>
      <c r="DM228" s="16">
        <v>90.5</v>
      </c>
      <c r="DN228" s="16">
        <f>(DK228+DL228+DM228)/3</f>
        <v>90.166666666666671</v>
      </c>
      <c r="DO228" s="16" t="s">
        <v>649</v>
      </c>
      <c r="DP228" s="16">
        <v>90.5</v>
      </c>
      <c r="DQ228" s="16">
        <v>90.5</v>
      </c>
      <c r="DR228" s="16">
        <v>90.5</v>
      </c>
      <c r="DS228" s="16">
        <v>90.5</v>
      </c>
      <c r="DT228" s="16" t="s">
        <v>649</v>
      </c>
      <c r="DU228" s="16">
        <v>17</v>
      </c>
      <c r="EB228" s="22">
        <v>40705</v>
      </c>
      <c r="EG228" s="24">
        <v>0.20622685185185186</v>
      </c>
      <c r="EI228" s="24">
        <v>0.21747685185185184</v>
      </c>
      <c r="EJ228" s="24">
        <v>0.21976851851851853</v>
      </c>
      <c r="EK228" s="24">
        <v>0.25335648148148149</v>
      </c>
      <c r="FF228" s="42" t="s">
        <v>1625</v>
      </c>
      <c r="FG228" s="43">
        <v>52411</v>
      </c>
      <c r="FH228" s="44">
        <v>40462.423000000003</v>
      </c>
      <c r="FI228" s="45">
        <v>20.261603905858799</v>
      </c>
      <c r="FJ228" s="45">
        <v>643.75</v>
      </c>
      <c r="FK228" s="45">
        <v>0.50109546982330599</v>
      </c>
      <c r="FL228" s="44">
        <v>62120.834000000003</v>
      </c>
      <c r="FM228" s="45">
        <v>31.107077616424601</v>
      </c>
      <c r="FN228" s="45">
        <v>635.83666666666704</v>
      </c>
      <c r="FO228" s="45">
        <v>0.47327137082047299</v>
      </c>
      <c r="FP228" s="44">
        <v>81320.835999999996</v>
      </c>
      <c r="FQ228" s="45">
        <v>40.721500250375598</v>
      </c>
      <c r="FR228" s="45">
        <v>611.80999999999995</v>
      </c>
      <c r="FS228" s="45">
        <v>0.40787796343780702</v>
      </c>
      <c r="FT228" s="44">
        <v>62206.76</v>
      </c>
      <c r="FU228" s="45">
        <v>31.150105157736601</v>
      </c>
      <c r="FV228" s="45">
        <v>606.77333333333297</v>
      </c>
      <c r="FW228" s="46">
        <v>0.43006508158390999</v>
      </c>
    </row>
    <row r="229" spans="1:179" s="16" customFormat="1" ht="15">
      <c r="A229" s="16" t="s">
        <v>1116</v>
      </c>
      <c r="B229" s="35" t="s">
        <v>259</v>
      </c>
      <c r="C229" s="16" t="s">
        <v>657</v>
      </c>
      <c r="D229" s="16" t="s">
        <v>650</v>
      </c>
      <c r="E229" s="16" t="s">
        <v>260</v>
      </c>
      <c r="F229" s="16" t="s">
        <v>1094</v>
      </c>
      <c r="G229" s="16" t="s">
        <v>691</v>
      </c>
      <c r="H229" s="22">
        <v>40705</v>
      </c>
      <c r="J229" s="16" t="s">
        <v>1040</v>
      </c>
      <c r="K229" s="16" t="s">
        <v>1747</v>
      </c>
      <c r="L229" s="18">
        <v>40687</v>
      </c>
      <c r="M229" s="19">
        <v>144</v>
      </c>
      <c r="N229" s="16" t="s">
        <v>1042</v>
      </c>
      <c r="O229" s="16" t="s">
        <v>653</v>
      </c>
      <c r="P229" s="16" t="s">
        <v>653</v>
      </c>
      <c r="Q229" s="16" t="s">
        <v>699</v>
      </c>
      <c r="R229" s="16" t="s">
        <v>670</v>
      </c>
      <c r="T229" s="20">
        <v>24</v>
      </c>
      <c r="U229" s="20">
        <v>5</v>
      </c>
      <c r="V229" s="16">
        <v>2011</v>
      </c>
      <c r="X229" s="21"/>
      <c r="BU229" s="18">
        <v>40687</v>
      </c>
      <c r="BV229" s="16">
        <v>116</v>
      </c>
      <c r="BW229" s="16">
        <v>116</v>
      </c>
      <c r="BX229" s="16">
        <v>117</v>
      </c>
      <c r="BY229" s="16">
        <f t="shared" si="39"/>
        <v>116.33333333333333</v>
      </c>
      <c r="BZ229" s="16">
        <v>75</v>
      </c>
      <c r="CA229" s="16">
        <v>75</v>
      </c>
      <c r="CB229" s="16">
        <v>74.5</v>
      </c>
      <c r="CC229" s="16">
        <f t="shared" si="38"/>
        <v>74.833333333333329</v>
      </c>
      <c r="CD229" s="16" t="s">
        <v>649</v>
      </c>
      <c r="CE229" s="16">
        <v>76</v>
      </c>
      <c r="CF229" s="16">
        <v>76</v>
      </c>
      <c r="CG229" s="16">
        <v>76</v>
      </c>
      <c r="CH229" s="16">
        <f t="shared" si="37"/>
        <v>76</v>
      </c>
      <c r="CI229" s="16" t="s">
        <v>649</v>
      </c>
      <c r="CJ229" s="16">
        <v>17</v>
      </c>
      <c r="CK229" s="16" t="s">
        <v>649</v>
      </c>
      <c r="CL229" s="16" t="s">
        <v>649</v>
      </c>
      <c r="CM229" s="18">
        <v>40687</v>
      </c>
      <c r="CO229" s="18">
        <v>40705</v>
      </c>
      <c r="CQ229" s="21"/>
      <c r="CS229" s="21"/>
      <c r="DD229" s="16">
        <v>18</v>
      </c>
      <c r="DF229" s="22">
        <v>40750</v>
      </c>
      <c r="DG229" s="16">
        <v>116</v>
      </c>
      <c r="DH229" s="16">
        <v>116</v>
      </c>
      <c r="DI229" s="16">
        <v>116</v>
      </c>
      <c r="DJ229" s="16">
        <f>(DG229+DH229+DI229)/3</f>
        <v>116</v>
      </c>
      <c r="DK229" s="16">
        <v>75</v>
      </c>
      <c r="DL229" s="16">
        <v>75</v>
      </c>
      <c r="DM229" s="16">
        <v>75</v>
      </c>
      <c r="DN229" s="16">
        <f>(DK229+DL229+DM229)/3</f>
        <v>75</v>
      </c>
      <c r="DO229" s="16" t="s">
        <v>649</v>
      </c>
      <c r="DP229" s="16">
        <v>76</v>
      </c>
      <c r="DQ229" s="16">
        <v>76</v>
      </c>
      <c r="DR229" s="16">
        <v>76</v>
      </c>
      <c r="DS229" s="16">
        <v>76</v>
      </c>
      <c r="DT229" s="16" t="s">
        <v>649</v>
      </c>
      <c r="DU229" s="16">
        <v>17</v>
      </c>
      <c r="EB229" s="22">
        <v>40705</v>
      </c>
      <c r="EG229" s="24">
        <v>0.24498842592592593</v>
      </c>
      <c r="EI229" s="24">
        <v>0.25624999999999998</v>
      </c>
      <c r="EJ229" s="24">
        <v>0.25815972222222222</v>
      </c>
      <c r="EK229" s="28"/>
      <c r="FF229" s="42" t="s">
        <v>259</v>
      </c>
      <c r="FG229" s="43">
        <v>52411</v>
      </c>
      <c r="FH229" s="44">
        <v>34000.503333333298</v>
      </c>
      <c r="FI229" s="45">
        <v>17.025790352194999</v>
      </c>
      <c r="FJ229" s="45">
        <v>660.42</v>
      </c>
      <c r="FK229" s="45">
        <v>0.52344745729283304</v>
      </c>
      <c r="FL229" s="44">
        <v>73774.37</v>
      </c>
      <c r="FM229" s="45">
        <v>36.942598898347498</v>
      </c>
      <c r="FN229" s="45">
        <v>661.18</v>
      </c>
      <c r="FO229" s="45">
        <v>0.43733537612470003</v>
      </c>
      <c r="FP229" s="44">
        <v>63336.246666666702</v>
      </c>
      <c r="FQ229" s="45">
        <v>31.7156968786513</v>
      </c>
      <c r="FR229" s="45">
        <v>628.16</v>
      </c>
      <c r="FS229" s="45">
        <v>0.44891314433371898</v>
      </c>
      <c r="FT229" s="44">
        <v>39036.074666666696</v>
      </c>
      <c r="FU229" s="45">
        <v>19.5473583708897</v>
      </c>
      <c r="FV229" s="45">
        <v>660.42</v>
      </c>
      <c r="FW229" s="46">
        <v>0.50563634456971196</v>
      </c>
    </row>
    <row r="230" spans="1:179" s="16" customFormat="1" ht="15">
      <c r="B230" s="34" t="s">
        <v>384</v>
      </c>
      <c r="C230" s="16" t="s">
        <v>657</v>
      </c>
      <c r="D230" s="16" t="s">
        <v>660</v>
      </c>
      <c r="E230" s="16" t="s">
        <v>385</v>
      </c>
      <c r="F230" s="16" t="s">
        <v>662</v>
      </c>
      <c r="G230" s="16" t="s">
        <v>657</v>
      </c>
      <c r="L230" s="18">
        <v>40688</v>
      </c>
      <c r="M230" s="19">
        <v>145</v>
      </c>
      <c r="N230" s="16" t="s">
        <v>550</v>
      </c>
      <c r="O230" s="16" t="s">
        <v>653</v>
      </c>
      <c r="P230" s="16" t="s">
        <v>653</v>
      </c>
      <c r="Q230" s="16" t="s">
        <v>679</v>
      </c>
      <c r="R230" s="16" t="s">
        <v>852</v>
      </c>
      <c r="T230" s="20">
        <v>25</v>
      </c>
      <c r="U230" s="20">
        <v>5</v>
      </c>
      <c r="V230" s="16">
        <v>2011</v>
      </c>
      <c r="W230" s="16" t="s">
        <v>386</v>
      </c>
      <c r="X230" s="21">
        <v>6</v>
      </c>
      <c r="Y230" s="16" t="s">
        <v>654</v>
      </c>
      <c r="Z230" s="22">
        <v>40695</v>
      </c>
      <c r="AA230" s="16" t="str">
        <f t="shared" ref="AA230:AA241" si="40">TEXT(DATEVALUE(TEXT(Z230,"m/d/yyyy"))-DATEVALUE("1/1/2011")+1,"000")</f>
        <v>152</v>
      </c>
      <c r="AB230" s="16">
        <v>5</v>
      </c>
      <c r="AC230" s="16">
        <v>5</v>
      </c>
      <c r="AD230" s="16">
        <v>5</v>
      </c>
      <c r="AE230" s="16" t="s">
        <v>673</v>
      </c>
      <c r="AG230" s="16" t="s">
        <v>649</v>
      </c>
      <c r="AH230" s="16" t="s">
        <v>649</v>
      </c>
      <c r="AI230" s="16" t="s">
        <v>674</v>
      </c>
      <c r="AJ230" s="16" t="s">
        <v>386</v>
      </c>
      <c r="AK230" s="16" t="s">
        <v>387</v>
      </c>
      <c r="AL230" s="16" t="s">
        <v>649</v>
      </c>
      <c r="AM230" s="16" t="s">
        <v>654</v>
      </c>
      <c r="AN230" s="22">
        <v>40743</v>
      </c>
      <c r="AP230" s="16">
        <v>4</v>
      </c>
      <c r="AQ230" s="16">
        <v>4</v>
      </c>
      <c r="AR230" s="16">
        <v>4</v>
      </c>
      <c r="AS230" s="16" t="s">
        <v>673</v>
      </c>
      <c r="AU230" s="16" t="s">
        <v>657</v>
      </c>
      <c r="BT230" s="16">
        <v>9</v>
      </c>
      <c r="BU230" s="18">
        <v>40688</v>
      </c>
      <c r="BV230" s="16">
        <v>118</v>
      </c>
      <c r="BW230" s="16">
        <v>118.5</v>
      </c>
      <c r="BX230" s="16">
        <v>118</v>
      </c>
      <c r="BY230" s="16">
        <f t="shared" si="39"/>
        <v>118.16666666666667</v>
      </c>
      <c r="BZ230" s="16">
        <v>84</v>
      </c>
      <c r="CA230" s="16">
        <v>84</v>
      </c>
      <c r="CB230" s="16">
        <v>84</v>
      </c>
      <c r="CC230" s="16">
        <f t="shared" si="38"/>
        <v>84</v>
      </c>
      <c r="CD230" s="16" t="s">
        <v>649</v>
      </c>
      <c r="CE230" s="16">
        <v>82</v>
      </c>
      <c r="CF230" s="16">
        <v>83</v>
      </c>
      <c r="CG230" s="16">
        <v>82</v>
      </c>
      <c r="CH230" s="16">
        <f t="shared" si="37"/>
        <v>82.333333333333329</v>
      </c>
      <c r="CI230" s="16" t="s">
        <v>649</v>
      </c>
      <c r="CJ230" s="16">
        <v>17</v>
      </c>
      <c r="CK230" s="16" t="s">
        <v>649</v>
      </c>
      <c r="CL230" s="16" t="s">
        <v>649</v>
      </c>
      <c r="CM230" s="18">
        <v>40688</v>
      </c>
      <c r="CO230" s="18">
        <v>40702</v>
      </c>
      <c r="CQ230" s="21"/>
      <c r="CS230" s="21"/>
      <c r="DD230" s="16">
        <v>16.75</v>
      </c>
      <c r="FF230" s="42" t="s">
        <v>384</v>
      </c>
      <c r="FG230" s="43">
        <v>52511</v>
      </c>
      <c r="FH230" s="44">
        <v>33228.651333333299</v>
      </c>
      <c r="FI230" s="45">
        <v>16.639284593557001</v>
      </c>
      <c r="FJ230" s="45">
        <v>653.82666666666705</v>
      </c>
      <c r="FK230" s="45">
        <v>0.51808417155986097</v>
      </c>
      <c r="FL230" s="44">
        <v>59146.7633333333</v>
      </c>
      <c r="FM230" s="45">
        <v>29.617808379235498</v>
      </c>
      <c r="FN230" s="45">
        <v>661.18</v>
      </c>
      <c r="FO230" s="45">
        <v>0.43025709507381099</v>
      </c>
      <c r="FP230" s="44">
        <v>46177.751333333297</v>
      </c>
      <c r="FQ230" s="45">
        <v>23.1235610081789</v>
      </c>
      <c r="FR230" s="45">
        <v>679.81333333333305</v>
      </c>
      <c r="FS230" s="45">
        <v>0.479901519203914</v>
      </c>
      <c r="FT230" s="44">
        <v>47934.605333333297</v>
      </c>
      <c r="FU230" s="45">
        <v>24.0033076281088</v>
      </c>
      <c r="FV230" s="45">
        <v>670.49666666666701</v>
      </c>
      <c r="FW230" s="46">
        <v>0.50519608803373495</v>
      </c>
    </row>
    <row r="231" spans="1:179" s="16" customFormat="1" ht="15">
      <c r="B231" s="34" t="s">
        <v>672</v>
      </c>
      <c r="C231" s="16" t="s">
        <v>657</v>
      </c>
      <c r="D231" s="16" t="s">
        <v>660</v>
      </c>
      <c r="E231" s="16" t="s">
        <v>1028</v>
      </c>
      <c r="F231" s="16" t="s">
        <v>1029</v>
      </c>
      <c r="G231" s="16" t="s">
        <v>657</v>
      </c>
      <c r="L231" s="18">
        <v>40688</v>
      </c>
      <c r="M231" s="19">
        <v>145</v>
      </c>
      <c r="N231" s="16" t="s">
        <v>669</v>
      </c>
      <c r="O231" s="16" t="s">
        <v>653</v>
      </c>
      <c r="P231" s="16" t="s">
        <v>653</v>
      </c>
      <c r="Q231" s="16" t="s">
        <v>679</v>
      </c>
      <c r="R231" s="16" t="s">
        <v>652</v>
      </c>
      <c r="T231" s="20">
        <v>25</v>
      </c>
      <c r="U231" s="20">
        <v>5</v>
      </c>
      <c r="V231" s="16">
        <v>2011</v>
      </c>
      <c r="W231" s="16" t="s">
        <v>666</v>
      </c>
      <c r="X231" s="21" t="s">
        <v>671</v>
      </c>
      <c r="Y231" s="16" t="s">
        <v>654</v>
      </c>
      <c r="Z231" s="22">
        <v>40693</v>
      </c>
      <c r="AA231" s="16" t="str">
        <f t="shared" si="40"/>
        <v>150</v>
      </c>
      <c r="AB231" s="16">
        <v>5</v>
      </c>
      <c r="AC231" s="16">
        <v>5</v>
      </c>
      <c r="AD231" s="16">
        <v>5</v>
      </c>
      <c r="AE231" s="16" t="s">
        <v>673</v>
      </c>
      <c r="AG231" s="16" t="s">
        <v>649</v>
      </c>
      <c r="AH231" s="16" t="s">
        <v>649</v>
      </c>
      <c r="AI231" s="16" t="s">
        <v>674</v>
      </c>
      <c r="AJ231" s="16" t="s">
        <v>666</v>
      </c>
      <c r="AK231" s="16" t="s">
        <v>683</v>
      </c>
      <c r="AL231" s="16" t="s">
        <v>649</v>
      </c>
      <c r="AM231" s="16" t="s">
        <v>654</v>
      </c>
      <c r="AN231" s="22">
        <v>40739</v>
      </c>
      <c r="AP231" s="16">
        <v>5</v>
      </c>
      <c r="AQ231" s="16">
        <v>3</v>
      </c>
      <c r="AR231" s="16">
        <v>3</v>
      </c>
      <c r="AS231" s="16" t="s">
        <v>673</v>
      </c>
      <c r="AU231" s="16" t="s">
        <v>657</v>
      </c>
      <c r="BT231" s="16">
        <v>8</v>
      </c>
      <c r="BU231" s="18">
        <v>40688</v>
      </c>
      <c r="BV231" s="16">
        <v>118.5</v>
      </c>
      <c r="BW231" s="16">
        <v>118</v>
      </c>
      <c r="BX231" s="16">
        <v>118</v>
      </c>
      <c r="BY231" s="16">
        <f t="shared" si="39"/>
        <v>118.16666666666667</v>
      </c>
      <c r="BZ231" s="16">
        <v>90</v>
      </c>
      <c r="CA231" s="16">
        <v>90</v>
      </c>
      <c r="CB231" s="16">
        <v>90</v>
      </c>
      <c r="CC231" s="16">
        <f t="shared" si="38"/>
        <v>90</v>
      </c>
      <c r="CD231" s="16" t="s">
        <v>649</v>
      </c>
      <c r="CE231" s="16">
        <v>88</v>
      </c>
      <c r="CF231" s="16">
        <v>88</v>
      </c>
      <c r="CG231" s="16">
        <v>88</v>
      </c>
      <c r="CH231" s="16">
        <f t="shared" si="37"/>
        <v>88</v>
      </c>
      <c r="CI231" s="16" t="s">
        <v>649</v>
      </c>
      <c r="CJ231" s="16">
        <v>17</v>
      </c>
      <c r="CK231" s="16" t="s">
        <v>649</v>
      </c>
      <c r="CL231" s="16" t="s">
        <v>649</v>
      </c>
      <c r="CM231" s="18">
        <v>40688</v>
      </c>
      <c r="CO231" s="18"/>
      <c r="CQ231" s="21"/>
      <c r="CS231" s="21"/>
      <c r="FF231" s="42" t="s">
        <v>672</v>
      </c>
      <c r="FG231" s="43">
        <v>52511</v>
      </c>
      <c r="FH231" s="44">
        <v>41379.913333333301</v>
      </c>
      <c r="FI231" s="45">
        <v>20.721038224002701</v>
      </c>
      <c r="FJ231" s="45">
        <v>628.16</v>
      </c>
      <c r="FK231" s="45">
        <v>0.50917110549377897</v>
      </c>
      <c r="FL231" s="44">
        <v>68182.232000000004</v>
      </c>
      <c r="FM231" s="45">
        <v>34.142329494241402</v>
      </c>
      <c r="FN231" s="45">
        <v>661.18</v>
      </c>
      <c r="FO231" s="45">
        <v>0.43602066687280999</v>
      </c>
      <c r="FP231" s="44">
        <v>49018.853666666699</v>
      </c>
      <c r="FQ231" s="45">
        <v>24.546246202637299</v>
      </c>
      <c r="FR231" s="45">
        <v>644.13</v>
      </c>
      <c r="FS231" s="45">
        <v>0.42762767081616299</v>
      </c>
      <c r="FT231" s="44">
        <v>55308.707000000002</v>
      </c>
      <c r="FU231" s="45">
        <v>27.695897346018999</v>
      </c>
      <c r="FV231" s="45">
        <v>644.51</v>
      </c>
      <c r="FW231" s="46">
        <v>0.44391568561373101</v>
      </c>
    </row>
    <row r="232" spans="1:179" s="16" customFormat="1" ht="15">
      <c r="B232" s="34" t="s">
        <v>1030</v>
      </c>
      <c r="C232" s="16" t="s">
        <v>657</v>
      </c>
      <c r="D232" s="16" t="s">
        <v>660</v>
      </c>
      <c r="E232" s="16" t="s">
        <v>1031</v>
      </c>
      <c r="F232" s="16" t="s">
        <v>1029</v>
      </c>
      <c r="G232" s="16" t="s">
        <v>657</v>
      </c>
      <c r="K232" s="16" t="s">
        <v>1032</v>
      </c>
      <c r="L232" s="18">
        <v>40668</v>
      </c>
      <c r="M232" s="19">
        <v>125</v>
      </c>
      <c r="N232" s="16" t="s">
        <v>692</v>
      </c>
      <c r="O232" s="16" t="s">
        <v>653</v>
      </c>
      <c r="P232" s="16" t="s">
        <v>653</v>
      </c>
      <c r="Q232" s="16" t="s">
        <v>699</v>
      </c>
      <c r="R232" s="16" t="s">
        <v>1033</v>
      </c>
      <c r="T232" s="20">
        <v>5</v>
      </c>
      <c r="U232" s="20">
        <v>5</v>
      </c>
      <c r="V232" s="16">
        <v>2011</v>
      </c>
      <c r="W232" s="16" t="s">
        <v>1034</v>
      </c>
      <c r="X232" s="21">
        <v>11</v>
      </c>
      <c r="Y232" s="16" t="s">
        <v>654</v>
      </c>
      <c r="Z232" s="22">
        <v>40699</v>
      </c>
      <c r="AA232" s="16" t="str">
        <f t="shared" si="40"/>
        <v>156</v>
      </c>
      <c r="AB232" s="16">
        <v>5</v>
      </c>
      <c r="AC232" s="16">
        <v>4</v>
      </c>
      <c r="AD232" s="16">
        <v>3</v>
      </c>
      <c r="AE232" s="16" t="s">
        <v>673</v>
      </c>
      <c r="AG232" s="16" t="s">
        <v>649</v>
      </c>
      <c r="AH232" s="16" t="s">
        <v>649</v>
      </c>
      <c r="AI232" s="16" t="s">
        <v>674</v>
      </c>
      <c r="AJ232" s="16" t="s">
        <v>1034</v>
      </c>
      <c r="AK232" s="16">
        <v>53</v>
      </c>
      <c r="AL232" s="16" t="s">
        <v>657</v>
      </c>
      <c r="AM232" s="16" t="s">
        <v>654</v>
      </c>
      <c r="AN232" s="22">
        <v>40747</v>
      </c>
      <c r="AP232" s="16">
        <v>4</v>
      </c>
      <c r="AQ232" s="16">
        <v>4</v>
      </c>
      <c r="AR232" s="16">
        <v>4</v>
      </c>
      <c r="AS232" s="16" t="s">
        <v>673</v>
      </c>
      <c r="AU232" s="16" t="s">
        <v>657</v>
      </c>
      <c r="BT232" s="16">
        <v>7</v>
      </c>
      <c r="BU232" s="18">
        <v>40668</v>
      </c>
      <c r="BV232" s="16">
        <v>119</v>
      </c>
      <c r="BW232" s="16">
        <v>119</v>
      </c>
      <c r="BX232" s="16">
        <v>119</v>
      </c>
      <c r="BY232" s="16">
        <f t="shared" si="39"/>
        <v>119</v>
      </c>
      <c r="BZ232" s="16">
        <v>82</v>
      </c>
      <c r="CA232" s="16">
        <v>82</v>
      </c>
      <c r="CB232" s="16">
        <v>82</v>
      </c>
      <c r="CC232" s="16">
        <f t="shared" si="38"/>
        <v>82</v>
      </c>
      <c r="CD232" s="16" t="s">
        <v>649</v>
      </c>
      <c r="CE232" s="16">
        <v>82</v>
      </c>
      <c r="CF232" s="16">
        <v>82</v>
      </c>
      <c r="CG232" s="16">
        <v>82</v>
      </c>
      <c r="CH232" s="16">
        <f t="shared" si="37"/>
        <v>82</v>
      </c>
      <c r="CI232" s="16" t="s">
        <v>649</v>
      </c>
      <c r="CJ232" s="16">
        <v>18.5</v>
      </c>
      <c r="CK232" s="16" t="s">
        <v>649</v>
      </c>
      <c r="CL232" s="16" t="s">
        <v>649</v>
      </c>
      <c r="CM232" s="18">
        <v>40688</v>
      </c>
      <c r="CO232" s="18">
        <v>40688</v>
      </c>
      <c r="CQ232" s="21"/>
      <c r="CS232" s="21"/>
      <c r="DD232" s="16">
        <v>18.5</v>
      </c>
      <c r="FF232" s="42" t="s">
        <v>1030</v>
      </c>
      <c r="FG232" s="43">
        <v>50611</v>
      </c>
      <c r="FH232" s="44">
        <v>26549.455000000002</v>
      </c>
      <c r="FI232" s="45">
        <v>13.294669504256399</v>
      </c>
      <c r="FJ232" s="45">
        <v>653.78666666666697</v>
      </c>
      <c r="FK232" s="45">
        <v>0.571033808351881</v>
      </c>
      <c r="FL232" s="44">
        <v>40199.773666666697</v>
      </c>
      <c r="FM232" s="45">
        <v>20.130081956267698</v>
      </c>
      <c r="FN232" s="45">
        <v>617.44666666666706</v>
      </c>
      <c r="FO232" s="45">
        <v>0.49949200998509902</v>
      </c>
      <c r="FP232" s="44">
        <v>44754.704333333299</v>
      </c>
      <c r="FQ232" s="45">
        <v>22.410968619596101</v>
      </c>
      <c r="FR232" s="45">
        <v>598.71</v>
      </c>
      <c r="FS232" s="45">
        <v>0.47405591671403202</v>
      </c>
      <c r="FT232" s="44">
        <v>39079.697</v>
      </c>
      <c r="FU232" s="45">
        <v>19.569202303455199</v>
      </c>
      <c r="FV232" s="45">
        <v>645.06666666666695</v>
      </c>
      <c r="FW232" s="46">
        <v>0.48921967722086201</v>
      </c>
    </row>
    <row r="233" spans="1:179" s="16" customFormat="1" ht="15">
      <c r="B233" s="34" t="s">
        <v>376</v>
      </c>
      <c r="C233" s="16" t="s">
        <v>657</v>
      </c>
      <c r="D233" s="16" t="s">
        <v>660</v>
      </c>
      <c r="E233" s="16" t="s">
        <v>1028</v>
      </c>
      <c r="F233" s="16" t="s">
        <v>662</v>
      </c>
      <c r="G233" s="16" t="s">
        <v>657</v>
      </c>
      <c r="K233" s="16" t="s">
        <v>1035</v>
      </c>
      <c r="L233" s="18">
        <v>40688</v>
      </c>
      <c r="M233" s="19">
        <v>145</v>
      </c>
      <c r="N233" s="16" t="s">
        <v>1036</v>
      </c>
      <c r="O233" s="16" t="s">
        <v>653</v>
      </c>
      <c r="P233" s="16" t="s">
        <v>653</v>
      </c>
      <c r="Q233" s="16" t="s">
        <v>852</v>
      </c>
      <c r="R233" s="16" t="s">
        <v>652</v>
      </c>
      <c r="T233" s="20">
        <v>25</v>
      </c>
      <c r="U233" s="20">
        <v>5</v>
      </c>
      <c r="V233" s="16">
        <v>2011</v>
      </c>
      <c r="W233" s="16" t="s">
        <v>206</v>
      </c>
      <c r="X233" s="21">
        <v>26</v>
      </c>
      <c r="Y233" s="16" t="s">
        <v>654</v>
      </c>
      <c r="Z233" s="22">
        <v>40695</v>
      </c>
      <c r="AA233" s="16" t="str">
        <f t="shared" si="40"/>
        <v>152</v>
      </c>
      <c r="AB233" s="16">
        <v>4</v>
      </c>
      <c r="AC233" s="16">
        <v>4</v>
      </c>
      <c r="AD233" s="16">
        <v>4</v>
      </c>
      <c r="AE233" s="16" t="s">
        <v>673</v>
      </c>
      <c r="AG233" s="16" t="s">
        <v>657</v>
      </c>
      <c r="AH233" s="16" t="s">
        <v>657</v>
      </c>
      <c r="BT233" s="16">
        <v>4</v>
      </c>
      <c r="BU233" s="18">
        <v>40688</v>
      </c>
      <c r="BV233" s="16">
        <v>118</v>
      </c>
      <c r="BW233" s="16">
        <v>118</v>
      </c>
      <c r="BX233" s="16">
        <v>118</v>
      </c>
      <c r="BY233" s="16">
        <f t="shared" si="39"/>
        <v>118</v>
      </c>
      <c r="CC233" s="16">
        <f t="shared" si="38"/>
        <v>0</v>
      </c>
      <c r="CD233" s="16" t="s">
        <v>657</v>
      </c>
      <c r="CE233" s="16">
        <v>96.5</v>
      </c>
      <c r="CF233" s="16">
        <v>96.5</v>
      </c>
      <c r="CG233" s="16">
        <v>96.5</v>
      </c>
      <c r="CH233" s="16">
        <f t="shared" si="37"/>
        <v>96.5</v>
      </c>
      <c r="CI233" s="16" t="s">
        <v>649</v>
      </c>
      <c r="CJ233" s="16">
        <v>18</v>
      </c>
      <c r="CK233" s="16" t="s">
        <v>649</v>
      </c>
      <c r="CL233" s="16" t="s">
        <v>649</v>
      </c>
      <c r="CM233" s="18">
        <v>40688</v>
      </c>
      <c r="CO233" s="18"/>
      <c r="CQ233" s="21"/>
      <c r="CS233" s="21"/>
      <c r="FF233" s="42" t="s">
        <v>376</v>
      </c>
      <c r="FG233" s="43">
        <v>52511</v>
      </c>
      <c r="FH233" s="44">
        <v>35615.163333333301</v>
      </c>
      <c r="FI233" s="45">
        <v>17.8343331664163</v>
      </c>
      <c r="FJ233" s="45">
        <v>605.76666666666699</v>
      </c>
      <c r="FK233" s="45">
        <v>0.51493088719896796</v>
      </c>
      <c r="FL233" s="44">
        <v>44512.813000000002</v>
      </c>
      <c r="FM233" s="45">
        <v>22.2898412618928</v>
      </c>
      <c r="FN233" s="45">
        <v>612.39666666666699</v>
      </c>
      <c r="FO233" s="45">
        <v>0.47746059490398801</v>
      </c>
      <c r="FP233" s="44">
        <v>49560.093333333301</v>
      </c>
      <c r="FQ233" s="45">
        <v>24.817272575530001</v>
      </c>
      <c r="FR233" s="45">
        <v>619.12666666666701</v>
      </c>
      <c r="FS233" s="45">
        <v>0.47095942185478901</v>
      </c>
      <c r="FT233" s="44">
        <v>47374.515666666703</v>
      </c>
      <c r="FU233" s="45">
        <v>23.7228420964781</v>
      </c>
      <c r="FV233" s="45">
        <v>628.136666666667</v>
      </c>
      <c r="FW233" s="46">
        <v>0.48129887746804501</v>
      </c>
    </row>
    <row r="234" spans="1:179" s="16" customFormat="1" ht="15">
      <c r="B234" s="34" t="s">
        <v>694</v>
      </c>
      <c r="C234" s="16" t="s">
        <v>657</v>
      </c>
      <c r="D234" s="16" t="s">
        <v>660</v>
      </c>
      <c r="E234" s="16" t="s">
        <v>1037</v>
      </c>
      <c r="F234" s="16" t="s">
        <v>1029</v>
      </c>
      <c r="G234" s="16" t="s">
        <v>657</v>
      </c>
      <c r="L234" s="18">
        <v>40688</v>
      </c>
      <c r="M234" s="19">
        <v>145</v>
      </c>
      <c r="N234" s="16" t="s">
        <v>678</v>
      </c>
      <c r="O234" s="16" t="s">
        <v>653</v>
      </c>
      <c r="P234" s="16" t="s">
        <v>653</v>
      </c>
      <c r="Q234" s="16" t="s">
        <v>685</v>
      </c>
      <c r="R234" s="16" t="s">
        <v>852</v>
      </c>
      <c r="T234" s="20">
        <v>25</v>
      </c>
      <c r="U234" s="20">
        <v>5</v>
      </c>
      <c r="V234" s="16">
        <v>2011</v>
      </c>
      <c r="W234" s="16" t="s">
        <v>689</v>
      </c>
      <c r="X234" s="21" t="s">
        <v>693</v>
      </c>
      <c r="Y234" s="16" t="s">
        <v>654</v>
      </c>
      <c r="Z234" s="22">
        <v>40693</v>
      </c>
      <c r="AA234" s="16" t="str">
        <f t="shared" si="40"/>
        <v>150</v>
      </c>
      <c r="AB234" s="16">
        <v>5</v>
      </c>
      <c r="AC234" s="16">
        <v>5</v>
      </c>
      <c r="AD234" s="16">
        <v>5</v>
      </c>
      <c r="AE234" s="16" t="s">
        <v>673</v>
      </c>
      <c r="AG234" s="16" t="s">
        <v>649</v>
      </c>
      <c r="AH234" s="16" t="s">
        <v>649</v>
      </c>
      <c r="AI234" s="16" t="s">
        <v>674</v>
      </c>
      <c r="AJ234" s="16" t="s">
        <v>689</v>
      </c>
      <c r="AK234" s="16" t="s">
        <v>695</v>
      </c>
      <c r="AL234" s="16" t="s">
        <v>649</v>
      </c>
      <c r="AM234" s="16" t="s">
        <v>654</v>
      </c>
      <c r="AN234" s="22">
        <v>40738</v>
      </c>
      <c r="AP234" s="16">
        <v>5</v>
      </c>
      <c r="AQ234" s="16">
        <v>3</v>
      </c>
      <c r="AR234" s="16">
        <v>3</v>
      </c>
      <c r="AS234" s="16" t="s">
        <v>673</v>
      </c>
      <c r="AU234" s="16" t="s">
        <v>657</v>
      </c>
      <c r="BT234" s="16">
        <v>8</v>
      </c>
      <c r="BU234" s="18">
        <v>40688</v>
      </c>
      <c r="BV234" s="16">
        <v>119</v>
      </c>
      <c r="BW234" s="16">
        <v>119.5</v>
      </c>
      <c r="BX234" s="16">
        <v>119</v>
      </c>
      <c r="BY234" s="16">
        <f t="shared" si="39"/>
        <v>119.16666666666667</v>
      </c>
      <c r="BZ234" s="16">
        <v>89</v>
      </c>
      <c r="CA234" s="16">
        <v>89</v>
      </c>
      <c r="CB234" s="16">
        <v>89</v>
      </c>
      <c r="CC234" s="16">
        <f t="shared" si="38"/>
        <v>89</v>
      </c>
      <c r="CD234" s="16" t="s">
        <v>649</v>
      </c>
      <c r="CE234" s="16">
        <v>89.5</v>
      </c>
      <c r="CF234" s="16">
        <v>89.5</v>
      </c>
      <c r="CG234" s="16">
        <v>89.5</v>
      </c>
      <c r="CH234" s="16">
        <f t="shared" si="37"/>
        <v>89.5</v>
      </c>
      <c r="CI234" s="16" t="s">
        <v>649</v>
      </c>
      <c r="CJ234" s="16">
        <v>17.5</v>
      </c>
      <c r="CK234" s="16" t="s">
        <v>649</v>
      </c>
      <c r="CL234" s="16" t="s">
        <v>649</v>
      </c>
      <c r="CM234" s="18">
        <v>40688</v>
      </c>
      <c r="CO234" s="18"/>
      <c r="CQ234" s="21"/>
      <c r="CS234" s="21"/>
      <c r="FF234" s="42" t="s">
        <v>694</v>
      </c>
      <c r="FG234" s="43">
        <v>52511</v>
      </c>
      <c r="FH234" s="44">
        <v>28397.809000000001</v>
      </c>
      <c r="FI234" s="45">
        <v>14.2202348522784</v>
      </c>
      <c r="FJ234" s="45">
        <v>666.74</v>
      </c>
      <c r="FK234" s="45">
        <v>0.54806449339960095</v>
      </c>
      <c r="FL234" s="44">
        <v>75411.142999999996</v>
      </c>
      <c r="FM234" s="45">
        <v>37.762214822233297</v>
      </c>
      <c r="FN234" s="45">
        <v>632.79333333333295</v>
      </c>
      <c r="FO234" s="45">
        <v>0.42591174672898702</v>
      </c>
      <c r="FP234" s="44">
        <v>83349.923333333296</v>
      </c>
      <c r="FQ234" s="45">
        <v>41.737568018694702</v>
      </c>
      <c r="FR234" s="45">
        <v>601.79999999999995</v>
      </c>
      <c r="FS234" s="45">
        <v>0.41397452945518198</v>
      </c>
      <c r="FT234" s="44">
        <v>45604.458666666702</v>
      </c>
      <c r="FU234" s="45">
        <v>22.836484059422499</v>
      </c>
      <c r="FV234" s="45">
        <v>635.74</v>
      </c>
      <c r="FW234" s="46">
        <v>0.52116685137293295</v>
      </c>
    </row>
    <row r="235" spans="1:179" s="16" customFormat="1" ht="15">
      <c r="A235" s="16" t="s">
        <v>1116</v>
      </c>
      <c r="B235" s="34" t="s">
        <v>854</v>
      </c>
      <c r="C235" s="16" t="s">
        <v>657</v>
      </c>
      <c r="D235" s="16" t="s">
        <v>650</v>
      </c>
      <c r="E235" s="16" t="s">
        <v>1038</v>
      </c>
      <c r="F235" s="16" t="s">
        <v>662</v>
      </c>
      <c r="G235" s="16" t="s">
        <v>691</v>
      </c>
      <c r="H235" s="22">
        <v>40702</v>
      </c>
      <c r="J235" s="16" t="s">
        <v>1040</v>
      </c>
      <c r="K235" s="16" t="s">
        <v>1039</v>
      </c>
      <c r="L235" s="18">
        <v>40688</v>
      </c>
      <c r="M235" s="19">
        <v>145</v>
      </c>
      <c r="N235" s="16" t="s">
        <v>652</v>
      </c>
      <c r="O235" s="16" t="s">
        <v>653</v>
      </c>
      <c r="P235" s="16" t="s">
        <v>653</v>
      </c>
      <c r="Q235" s="16" t="s">
        <v>852</v>
      </c>
      <c r="R235" s="16" t="s">
        <v>664</v>
      </c>
      <c r="T235" s="20">
        <v>25</v>
      </c>
      <c r="U235" s="20">
        <v>5</v>
      </c>
      <c r="V235" s="16">
        <v>2011</v>
      </c>
      <c r="W235" s="16" t="s">
        <v>684</v>
      </c>
      <c r="X235" s="21">
        <v>34</v>
      </c>
      <c r="Y235" s="16" t="s">
        <v>654</v>
      </c>
      <c r="Z235" s="22">
        <v>40692</v>
      </c>
      <c r="AA235" s="16" t="str">
        <f t="shared" si="40"/>
        <v>149</v>
      </c>
      <c r="AB235" s="16">
        <v>5</v>
      </c>
      <c r="AC235" s="16">
        <v>5</v>
      </c>
      <c r="AD235" s="16">
        <v>5</v>
      </c>
      <c r="AE235" s="16" t="s">
        <v>673</v>
      </c>
      <c r="AG235" s="16" t="s">
        <v>657</v>
      </c>
      <c r="AH235" s="16" t="s">
        <v>657</v>
      </c>
      <c r="BT235" s="16">
        <v>5</v>
      </c>
      <c r="BU235" s="18">
        <v>40688</v>
      </c>
      <c r="BV235" s="16">
        <v>113.5</v>
      </c>
      <c r="BW235" s="16">
        <v>113.5</v>
      </c>
      <c r="BX235" s="16">
        <v>113.5</v>
      </c>
      <c r="BY235" s="16">
        <f t="shared" si="39"/>
        <v>113.5</v>
      </c>
      <c r="BZ235" s="16">
        <v>73</v>
      </c>
      <c r="CA235" s="16">
        <v>73</v>
      </c>
      <c r="CB235" s="16">
        <v>73</v>
      </c>
      <c r="CC235" s="16">
        <f t="shared" si="38"/>
        <v>73</v>
      </c>
      <c r="CD235" s="16" t="s">
        <v>649</v>
      </c>
      <c r="CE235" s="16">
        <v>77</v>
      </c>
      <c r="CF235" s="16">
        <v>77</v>
      </c>
      <c r="CG235" s="16">
        <v>77</v>
      </c>
      <c r="CH235" s="16">
        <f t="shared" si="37"/>
        <v>77</v>
      </c>
      <c r="CI235" s="16" t="s">
        <v>649</v>
      </c>
      <c r="CJ235" s="16">
        <v>17.75</v>
      </c>
      <c r="CK235" s="16" t="s">
        <v>649</v>
      </c>
      <c r="CL235" s="16" t="s">
        <v>649</v>
      </c>
      <c r="CM235" s="18">
        <v>40688</v>
      </c>
      <c r="CO235" s="18">
        <v>40702</v>
      </c>
      <c r="CQ235" s="21"/>
      <c r="CS235" s="21"/>
      <c r="DD235" s="16">
        <v>15.25</v>
      </c>
      <c r="DF235" s="22">
        <v>40735</v>
      </c>
      <c r="DG235" s="16">
        <v>114</v>
      </c>
      <c r="DH235" s="16">
        <v>114</v>
      </c>
      <c r="DI235" s="16">
        <v>114</v>
      </c>
      <c r="DJ235" s="16">
        <v>114</v>
      </c>
      <c r="DK235" s="16">
        <v>74</v>
      </c>
      <c r="DL235" s="16">
        <v>74</v>
      </c>
      <c r="DM235" s="16">
        <v>74</v>
      </c>
      <c r="DN235" s="16">
        <v>74</v>
      </c>
      <c r="DO235" s="16" t="s">
        <v>649</v>
      </c>
      <c r="DP235" s="16">
        <v>76</v>
      </c>
      <c r="DQ235" s="16">
        <v>76</v>
      </c>
      <c r="DR235" s="16">
        <v>76</v>
      </c>
      <c r="DS235" s="16">
        <v>76</v>
      </c>
      <c r="DT235" s="16" t="s">
        <v>649</v>
      </c>
      <c r="DU235" s="16">
        <v>15.5</v>
      </c>
      <c r="EB235" s="22">
        <v>40702</v>
      </c>
      <c r="EG235" s="24">
        <v>0.22799768518518518</v>
      </c>
      <c r="EI235" s="24">
        <v>0.23833333333333331</v>
      </c>
      <c r="EJ235" s="24">
        <v>0.24071759259259259</v>
      </c>
      <c r="EK235" s="24">
        <v>0.27314814814814814</v>
      </c>
      <c r="FF235" s="42" t="s">
        <v>854</v>
      </c>
      <c r="FG235" s="43">
        <v>52511</v>
      </c>
      <c r="FH235" s="44">
        <v>38574.150333333302</v>
      </c>
      <c r="FI235" s="45">
        <v>19.316049240527501</v>
      </c>
      <c r="FJ235" s="45">
        <v>668.80333333333294</v>
      </c>
      <c r="FK235" s="45">
        <v>0.51507282471359395</v>
      </c>
      <c r="FL235" s="44">
        <v>91706.577000000005</v>
      </c>
      <c r="FM235" s="45">
        <v>45.922171757636498</v>
      </c>
      <c r="FN235" s="45">
        <v>643.13</v>
      </c>
      <c r="FO235" s="45">
        <v>0.365088072705819</v>
      </c>
      <c r="FP235" s="44">
        <v>53538.027666666698</v>
      </c>
      <c r="FQ235" s="45">
        <v>26.809227674845602</v>
      </c>
      <c r="FR235" s="45">
        <v>609.68666666666695</v>
      </c>
      <c r="FS235" s="45">
        <v>0.39984627660182198</v>
      </c>
      <c r="FT235" s="44">
        <v>54676.231666666703</v>
      </c>
      <c r="FU235" s="45">
        <v>27.3791846102487</v>
      </c>
      <c r="FV235" s="45">
        <v>579.43333333333305</v>
      </c>
      <c r="FW235" s="46">
        <v>0.45036806429432302</v>
      </c>
    </row>
    <row r="236" spans="1:179" s="16" customFormat="1" ht="15">
      <c r="B236" s="34" t="s">
        <v>1034</v>
      </c>
      <c r="C236" s="16" t="s">
        <v>657</v>
      </c>
      <c r="D236" s="16" t="s">
        <v>650</v>
      </c>
      <c r="E236" s="16" t="s">
        <v>1041</v>
      </c>
      <c r="F236" s="16" t="s">
        <v>1029</v>
      </c>
      <c r="G236" s="16" t="s">
        <v>657</v>
      </c>
      <c r="K236" s="16" t="s">
        <v>1043</v>
      </c>
      <c r="L236" s="18">
        <v>40688</v>
      </c>
      <c r="M236" s="19">
        <v>145</v>
      </c>
      <c r="N236" s="16" t="s">
        <v>1042</v>
      </c>
      <c r="O236" s="16" t="s">
        <v>653</v>
      </c>
      <c r="P236" s="16" t="s">
        <v>653</v>
      </c>
      <c r="Q236" s="16" t="s">
        <v>664</v>
      </c>
      <c r="R236" s="16" t="s">
        <v>679</v>
      </c>
      <c r="T236" s="20">
        <v>25</v>
      </c>
      <c r="U236" s="20">
        <v>5</v>
      </c>
      <c r="V236" s="16">
        <v>2011</v>
      </c>
      <c r="W236" s="16" t="s">
        <v>1030</v>
      </c>
      <c r="X236" s="21">
        <v>11</v>
      </c>
      <c r="Y236" s="16" t="s">
        <v>654</v>
      </c>
      <c r="Z236" s="22">
        <v>40699</v>
      </c>
      <c r="AA236" s="16" t="str">
        <f t="shared" si="40"/>
        <v>156</v>
      </c>
      <c r="AB236" s="16">
        <v>5</v>
      </c>
      <c r="AC236" s="16">
        <v>4</v>
      </c>
      <c r="AD236" s="16">
        <v>3</v>
      </c>
      <c r="AE236" s="16" t="s">
        <v>673</v>
      </c>
      <c r="AG236" s="16" t="s">
        <v>649</v>
      </c>
      <c r="AH236" s="16" t="s">
        <v>649</v>
      </c>
      <c r="AI236" s="16" t="s">
        <v>674</v>
      </c>
      <c r="AJ236" s="16" t="s">
        <v>1030</v>
      </c>
      <c r="AK236" s="16">
        <v>53</v>
      </c>
      <c r="AL236" s="16" t="s">
        <v>657</v>
      </c>
      <c r="AM236" s="16" t="s">
        <v>654</v>
      </c>
      <c r="AN236" s="22">
        <v>40747</v>
      </c>
      <c r="AP236" s="16">
        <v>4</v>
      </c>
      <c r="AQ236" s="16">
        <v>4</v>
      </c>
      <c r="AR236" s="16">
        <v>4</v>
      </c>
      <c r="AS236" s="16" t="s">
        <v>673</v>
      </c>
      <c r="AU236" s="16" t="s">
        <v>657</v>
      </c>
      <c r="BT236" s="16">
        <v>7</v>
      </c>
      <c r="BU236" s="18">
        <v>40688</v>
      </c>
      <c r="BV236" s="16">
        <v>120</v>
      </c>
      <c r="BW236" s="16">
        <v>120</v>
      </c>
      <c r="BX236" s="16">
        <v>120</v>
      </c>
      <c r="BY236" s="16">
        <f t="shared" si="39"/>
        <v>120</v>
      </c>
      <c r="BZ236" s="16">
        <v>80.5</v>
      </c>
      <c r="CA236" s="16">
        <v>80.5</v>
      </c>
      <c r="CB236" s="16">
        <v>80.5</v>
      </c>
      <c r="CC236" s="16">
        <f t="shared" si="38"/>
        <v>80.5</v>
      </c>
      <c r="CD236" s="16" t="s">
        <v>649</v>
      </c>
      <c r="CE236" s="16">
        <v>78</v>
      </c>
      <c r="CF236" s="16">
        <v>79</v>
      </c>
      <c r="CG236" s="16">
        <v>79</v>
      </c>
      <c r="CH236" s="16">
        <f t="shared" si="37"/>
        <v>78.666666666666671</v>
      </c>
      <c r="CI236" s="16" t="s">
        <v>649</v>
      </c>
      <c r="CJ236" s="16">
        <v>18.5</v>
      </c>
      <c r="CK236" s="16" t="s">
        <v>649</v>
      </c>
      <c r="CL236" s="16" t="s">
        <v>649</v>
      </c>
      <c r="CM236" s="18">
        <v>40688</v>
      </c>
      <c r="CO236" s="18">
        <v>40702</v>
      </c>
      <c r="CQ236" s="21"/>
      <c r="CS236" s="21"/>
      <c r="DD236" s="16">
        <v>23</v>
      </c>
      <c r="DF236" s="22">
        <v>40730</v>
      </c>
      <c r="DG236" s="16">
        <v>120</v>
      </c>
      <c r="DH236" s="16">
        <v>120</v>
      </c>
      <c r="DI236" s="16">
        <v>120</v>
      </c>
      <c r="DJ236" s="16">
        <v>120</v>
      </c>
      <c r="DK236" s="16">
        <v>59</v>
      </c>
      <c r="DL236" s="16">
        <v>59.5</v>
      </c>
      <c r="DM236" s="16">
        <v>59</v>
      </c>
      <c r="DN236" s="16">
        <f>(DK236+DL236+DM236)/3</f>
        <v>59.166666666666664</v>
      </c>
      <c r="DO236" s="16" t="s">
        <v>649</v>
      </c>
      <c r="DP236" s="16">
        <v>79</v>
      </c>
      <c r="DQ236" s="16">
        <v>79</v>
      </c>
      <c r="DR236" s="16">
        <v>79</v>
      </c>
      <c r="DS236" s="16">
        <v>79</v>
      </c>
      <c r="DT236" s="16" t="s">
        <v>649</v>
      </c>
      <c r="DU236" s="16">
        <v>20</v>
      </c>
      <c r="EB236" s="22"/>
      <c r="EG236" s="24"/>
      <c r="EH236" s="24"/>
      <c r="EI236" s="24"/>
      <c r="FF236" s="42" t="s">
        <v>1034</v>
      </c>
      <c r="FG236" s="43">
        <v>52511</v>
      </c>
      <c r="FH236" s="44">
        <v>34780.922333333299</v>
      </c>
      <c r="FI236" s="45">
        <v>17.416586045735301</v>
      </c>
      <c r="FJ236" s="45">
        <v>606.42666666666696</v>
      </c>
      <c r="FK236" s="45">
        <v>0.509526093180794</v>
      </c>
      <c r="FL236" s="44">
        <v>64888.259333333299</v>
      </c>
      <c r="FM236" s="45">
        <v>32.492868970121897</v>
      </c>
      <c r="FN236" s="45">
        <v>625.76333333333298</v>
      </c>
      <c r="FO236" s="45">
        <v>0.43251771357144903</v>
      </c>
      <c r="FP236" s="44">
        <v>72794.511666666702</v>
      </c>
      <c r="FQ236" s="45">
        <v>36.451933733934197</v>
      </c>
      <c r="FR236" s="45">
        <v>626.79666666666697</v>
      </c>
      <c r="FS236" s="45">
        <v>0.43874370392276701</v>
      </c>
      <c r="FT236" s="44">
        <v>45814.675000000003</v>
      </c>
      <c r="FU236" s="45">
        <v>22.941750125187799</v>
      </c>
      <c r="FV236" s="45">
        <v>614.77333333333297</v>
      </c>
      <c r="FW236" s="46">
        <v>0.44970630764656699</v>
      </c>
    </row>
    <row r="237" spans="1:179" s="16" customFormat="1" ht="15">
      <c r="B237" s="34" t="s">
        <v>702</v>
      </c>
      <c r="C237" s="16" t="s">
        <v>596</v>
      </c>
      <c r="D237" s="16" t="s">
        <v>594</v>
      </c>
      <c r="E237" s="16" t="s">
        <v>703</v>
      </c>
      <c r="F237" s="16" t="s">
        <v>863</v>
      </c>
      <c r="G237" s="16" t="s">
        <v>864</v>
      </c>
      <c r="L237" s="18">
        <v>40688</v>
      </c>
      <c r="M237" s="19">
        <v>145</v>
      </c>
      <c r="N237" s="16" t="s">
        <v>745</v>
      </c>
      <c r="O237" s="16" t="s">
        <v>598</v>
      </c>
      <c r="P237" s="16" t="s">
        <v>598</v>
      </c>
      <c r="Q237" s="16" t="s">
        <v>711</v>
      </c>
      <c r="R237" s="16" t="s">
        <v>711</v>
      </c>
      <c r="T237" s="20">
        <v>25</v>
      </c>
      <c r="U237" s="20">
        <v>5</v>
      </c>
      <c r="V237" s="16">
        <v>2011</v>
      </c>
      <c r="W237" s="16" t="s">
        <v>704</v>
      </c>
      <c r="X237" s="21">
        <v>5</v>
      </c>
      <c r="Y237" s="16" t="s">
        <v>602</v>
      </c>
      <c r="Z237" s="22">
        <v>40703</v>
      </c>
      <c r="AA237" s="16" t="str">
        <f t="shared" si="40"/>
        <v>160</v>
      </c>
      <c r="AB237" s="16">
        <v>3</v>
      </c>
      <c r="AC237" s="16">
        <v>2</v>
      </c>
      <c r="AD237" s="16">
        <v>2</v>
      </c>
      <c r="AE237" s="16" t="s">
        <v>604</v>
      </c>
      <c r="AF237" s="16" t="s">
        <v>705</v>
      </c>
      <c r="AG237" s="16" t="s">
        <v>706</v>
      </c>
      <c r="AH237" s="16" t="s">
        <v>593</v>
      </c>
      <c r="AJ237" s="16" t="s">
        <v>704</v>
      </c>
      <c r="AK237" s="16">
        <v>54</v>
      </c>
      <c r="AL237" s="16" t="s">
        <v>596</v>
      </c>
      <c r="AM237" s="16" t="s">
        <v>281</v>
      </c>
      <c r="AN237" s="22">
        <v>40743</v>
      </c>
      <c r="AP237" s="16">
        <v>5</v>
      </c>
      <c r="AQ237" s="16">
        <v>5</v>
      </c>
      <c r="AR237" s="16">
        <v>5</v>
      </c>
      <c r="AS237" s="16" t="s">
        <v>604</v>
      </c>
      <c r="AU237" s="16" t="s">
        <v>596</v>
      </c>
      <c r="BT237" s="16">
        <v>7</v>
      </c>
      <c r="BU237" s="18">
        <v>40688</v>
      </c>
      <c r="BV237" s="16">
        <v>119</v>
      </c>
      <c r="BW237" s="16">
        <v>119</v>
      </c>
      <c r="BX237" s="16">
        <v>119</v>
      </c>
      <c r="BY237" s="16">
        <f t="shared" si="39"/>
        <v>119</v>
      </c>
      <c r="BZ237" s="16">
        <v>79</v>
      </c>
      <c r="CA237" s="16">
        <v>79</v>
      </c>
      <c r="CB237" s="16">
        <v>79</v>
      </c>
      <c r="CC237" s="16">
        <f t="shared" si="38"/>
        <v>79</v>
      </c>
      <c r="CD237" s="16" t="s">
        <v>596</v>
      </c>
      <c r="CE237" s="16">
        <v>87</v>
      </c>
      <c r="CF237" s="16">
        <v>87</v>
      </c>
      <c r="CG237" s="16">
        <v>87</v>
      </c>
      <c r="CH237" s="16">
        <f t="shared" si="37"/>
        <v>87</v>
      </c>
      <c r="CI237" s="16" t="s">
        <v>605</v>
      </c>
      <c r="CJ237" s="16">
        <v>17.5</v>
      </c>
      <c r="CK237" s="16" t="s">
        <v>605</v>
      </c>
      <c r="CL237" s="16" t="s">
        <v>605</v>
      </c>
      <c r="CM237" s="18">
        <v>40688</v>
      </c>
      <c r="CO237" s="18">
        <v>40702</v>
      </c>
      <c r="CQ237" s="21"/>
      <c r="CS237" s="21"/>
      <c r="DD237" s="16">
        <v>16.5</v>
      </c>
      <c r="EB237" s="22"/>
      <c r="EG237" s="24"/>
      <c r="EH237" s="24"/>
      <c r="EI237" s="24"/>
      <c r="FF237" s="42" t="s">
        <v>888</v>
      </c>
      <c r="FG237" s="43">
        <v>52511</v>
      </c>
      <c r="FH237" s="44">
        <v>34281.189333333299</v>
      </c>
      <c r="FI237" s="45">
        <v>17.166344182941099</v>
      </c>
      <c r="FJ237" s="45">
        <v>604.113333333333</v>
      </c>
      <c r="FK237" s="45">
        <v>0.52832467191772503</v>
      </c>
      <c r="FL237" s="44">
        <v>62019.990666666701</v>
      </c>
      <c r="FM237" s="45">
        <v>31.056580203638799</v>
      </c>
      <c r="FN237" s="45">
        <v>608.41999999999996</v>
      </c>
      <c r="FO237" s="45">
        <v>0.46188916340657499</v>
      </c>
      <c r="FP237" s="44">
        <v>57459.843999999997</v>
      </c>
      <c r="FQ237" s="45">
        <v>28.7730816224337</v>
      </c>
      <c r="FR237" s="45">
        <v>634.40666666666698</v>
      </c>
      <c r="FS237" s="45">
        <v>0.457811494274042</v>
      </c>
      <c r="FT237" s="44">
        <v>29025.567999999999</v>
      </c>
      <c r="FU237" s="45">
        <v>14.5345858788182</v>
      </c>
      <c r="FV237" s="45">
        <v>680.07666666666705</v>
      </c>
      <c r="FW237" s="46">
        <v>0.57258214895677295</v>
      </c>
    </row>
    <row r="238" spans="1:179" s="16" customFormat="1" ht="15">
      <c r="B238" s="34" t="s">
        <v>386</v>
      </c>
      <c r="C238" s="16" t="s">
        <v>657</v>
      </c>
      <c r="D238" s="16" t="s">
        <v>650</v>
      </c>
      <c r="E238" s="16" t="s">
        <v>719</v>
      </c>
      <c r="F238" s="16" t="s">
        <v>1029</v>
      </c>
      <c r="G238" s="16" t="s">
        <v>657</v>
      </c>
      <c r="K238" s="16" t="s">
        <v>718</v>
      </c>
      <c r="L238" s="18">
        <v>40688</v>
      </c>
      <c r="M238" s="19">
        <v>145</v>
      </c>
      <c r="N238" s="16" t="s">
        <v>698</v>
      </c>
      <c r="O238" s="16" t="s">
        <v>653</v>
      </c>
      <c r="P238" s="16" t="s">
        <v>652</v>
      </c>
      <c r="Q238" s="16" t="s">
        <v>699</v>
      </c>
      <c r="R238" s="16" t="s">
        <v>699</v>
      </c>
      <c r="T238" s="20">
        <v>25</v>
      </c>
      <c r="U238" s="20">
        <v>5</v>
      </c>
      <c r="V238" s="16">
        <v>2011</v>
      </c>
      <c r="W238" s="16" t="s">
        <v>384</v>
      </c>
      <c r="X238" s="21" t="s">
        <v>533</v>
      </c>
      <c r="Y238" s="16" t="s">
        <v>654</v>
      </c>
      <c r="Z238" s="22">
        <v>40695</v>
      </c>
      <c r="AA238" s="16" t="str">
        <f t="shared" si="40"/>
        <v>152</v>
      </c>
      <c r="AB238" s="16">
        <v>5</v>
      </c>
      <c r="AC238" s="16">
        <v>5</v>
      </c>
      <c r="AD238" s="16">
        <v>5</v>
      </c>
      <c r="AE238" s="16" t="s">
        <v>673</v>
      </c>
      <c r="AG238" s="16" t="s">
        <v>649</v>
      </c>
      <c r="AH238" s="16" t="s">
        <v>649</v>
      </c>
      <c r="AI238" s="16" t="s">
        <v>674</v>
      </c>
      <c r="AJ238" s="16" t="s">
        <v>384</v>
      </c>
      <c r="AK238" s="16" t="s">
        <v>387</v>
      </c>
      <c r="AL238" s="16" t="s">
        <v>649</v>
      </c>
      <c r="AM238" s="16" t="s">
        <v>654</v>
      </c>
      <c r="AN238" s="22">
        <v>40743</v>
      </c>
      <c r="AP238" s="16">
        <v>4</v>
      </c>
      <c r="AQ238" s="16">
        <v>4</v>
      </c>
      <c r="AR238" s="16">
        <v>4</v>
      </c>
      <c r="AS238" s="16" t="s">
        <v>673</v>
      </c>
      <c r="AU238" s="16" t="s">
        <v>657</v>
      </c>
      <c r="BT238" s="16">
        <v>9</v>
      </c>
      <c r="BU238" s="18">
        <v>40688</v>
      </c>
      <c r="BV238" s="16">
        <v>117</v>
      </c>
      <c r="BW238" s="16">
        <v>116.5</v>
      </c>
      <c r="BX238" s="16">
        <v>117</v>
      </c>
      <c r="BY238" s="16">
        <f t="shared" si="39"/>
        <v>116.83333333333333</v>
      </c>
      <c r="BZ238" s="16">
        <v>75</v>
      </c>
      <c r="CA238" s="16">
        <v>75</v>
      </c>
      <c r="CB238" s="16">
        <v>75.5</v>
      </c>
      <c r="CC238" s="16">
        <f t="shared" si="38"/>
        <v>75.166666666666671</v>
      </c>
      <c r="CD238" s="16" t="s">
        <v>649</v>
      </c>
      <c r="CE238" s="16">
        <v>75.5</v>
      </c>
      <c r="CF238" s="16">
        <v>76</v>
      </c>
      <c r="CG238" s="16">
        <v>76</v>
      </c>
      <c r="CH238" s="16">
        <f t="shared" si="37"/>
        <v>75.833333333333329</v>
      </c>
      <c r="CI238" s="16" t="s">
        <v>649</v>
      </c>
      <c r="CJ238" s="16">
        <v>18.5</v>
      </c>
      <c r="CK238" s="16" t="s">
        <v>649</v>
      </c>
      <c r="CL238" s="16" t="s">
        <v>649</v>
      </c>
      <c r="CM238" s="18">
        <v>40688</v>
      </c>
      <c r="CO238" s="18">
        <v>40702</v>
      </c>
      <c r="CQ238" s="21"/>
      <c r="CS238" s="21"/>
      <c r="DD238" s="16">
        <v>19.5</v>
      </c>
      <c r="EB238" s="22"/>
      <c r="EG238" s="24"/>
      <c r="EH238" s="24"/>
      <c r="EI238" s="24"/>
      <c r="FF238" s="42" t="s">
        <v>386</v>
      </c>
      <c r="FG238" s="43">
        <v>52511</v>
      </c>
      <c r="FH238" s="44">
        <v>39569.974333333303</v>
      </c>
      <c r="FI238" s="45">
        <v>19.814709230512399</v>
      </c>
      <c r="FJ238" s="45">
        <v>632.08000000000004</v>
      </c>
      <c r="FK238" s="45">
        <v>0.52081382338220406</v>
      </c>
      <c r="FL238" s="44">
        <v>61061.760000000002</v>
      </c>
      <c r="FM238" s="45">
        <v>30.576745117676499</v>
      </c>
      <c r="FN238" s="45">
        <v>647.12333333333299</v>
      </c>
      <c r="FO238" s="45">
        <v>0.448589317536842</v>
      </c>
      <c r="FP238" s="44">
        <v>60065.612999999998</v>
      </c>
      <c r="FQ238" s="45">
        <v>30.0779233850776</v>
      </c>
      <c r="FR238" s="45">
        <v>587.37333333333299</v>
      </c>
      <c r="FS238" s="45">
        <v>0.43078423160505802</v>
      </c>
      <c r="FT238" s="44">
        <v>48935.913999999997</v>
      </c>
      <c r="FU238" s="45">
        <v>24.504714071106701</v>
      </c>
      <c r="FV238" s="45">
        <v>611.78666666666697</v>
      </c>
      <c r="FW238" s="46">
        <v>0.46563913361056503</v>
      </c>
    </row>
    <row r="239" spans="1:179" s="16" customFormat="1" ht="15">
      <c r="B239" s="34" t="s">
        <v>198</v>
      </c>
      <c r="C239" s="16" t="s">
        <v>657</v>
      </c>
      <c r="D239" s="16" t="s">
        <v>660</v>
      </c>
      <c r="E239" s="16" t="s">
        <v>723</v>
      </c>
      <c r="F239" s="16" t="s">
        <v>662</v>
      </c>
      <c r="G239" s="16" t="s">
        <v>657</v>
      </c>
      <c r="K239" s="16" t="s">
        <v>722</v>
      </c>
      <c r="L239" s="18">
        <v>40688</v>
      </c>
      <c r="M239" s="19">
        <v>145</v>
      </c>
      <c r="N239" s="16" t="s">
        <v>202</v>
      </c>
      <c r="O239" s="16" t="s">
        <v>653</v>
      </c>
      <c r="P239" s="16" t="s">
        <v>653</v>
      </c>
      <c r="Q239" s="16" t="s">
        <v>652</v>
      </c>
      <c r="R239" s="16" t="s">
        <v>699</v>
      </c>
      <c r="T239" s="20">
        <v>25</v>
      </c>
      <c r="U239" s="20">
        <v>5</v>
      </c>
      <c r="V239" s="16">
        <v>2011</v>
      </c>
      <c r="W239" s="16" t="s">
        <v>696</v>
      </c>
      <c r="X239" s="21" t="s">
        <v>700</v>
      </c>
      <c r="Y239" s="16" t="s">
        <v>654</v>
      </c>
      <c r="Z239" s="22">
        <v>40693</v>
      </c>
      <c r="AA239" s="16" t="str">
        <f t="shared" si="40"/>
        <v>150</v>
      </c>
      <c r="AB239" s="16">
        <v>2</v>
      </c>
      <c r="AC239" s="16">
        <v>2</v>
      </c>
      <c r="AD239" s="16">
        <v>2</v>
      </c>
      <c r="AE239" s="16" t="s">
        <v>673</v>
      </c>
      <c r="AG239" s="16" t="s">
        <v>649</v>
      </c>
      <c r="AH239" s="16" t="s">
        <v>649</v>
      </c>
      <c r="AI239" s="16" t="s">
        <v>674</v>
      </c>
      <c r="AJ239" s="16" t="s">
        <v>696</v>
      </c>
      <c r="AK239" s="16" t="s">
        <v>199</v>
      </c>
      <c r="AL239" s="16" t="s">
        <v>649</v>
      </c>
      <c r="AM239" s="16" t="s">
        <v>654</v>
      </c>
      <c r="AN239" s="22">
        <v>40735</v>
      </c>
      <c r="AP239" s="16">
        <v>5</v>
      </c>
      <c r="AQ239" s="16">
        <v>5</v>
      </c>
      <c r="AR239" s="16">
        <v>5</v>
      </c>
      <c r="AS239" s="16" t="s">
        <v>673</v>
      </c>
      <c r="AU239" s="16" t="s">
        <v>657</v>
      </c>
      <c r="BT239" s="16">
        <v>7</v>
      </c>
      <c r="BU239" s="18">
        <v>40688</v>
      </c>
      <c r="BV239" s="16">
        <v>120</v>
      </c>
      <c r="BW239" s="16">
        <v>120</v>
      </c>
      <c r="BX239" s="16">
        <v>120</v>
      </c>
      <c r="BY239" s="16">
        <f t="shared" si="39"/>
        <v>120</v>
      </c>
      <c r="CC239" s="16">
        <f t="shared" si="38"/>
        <v>0</v>
      </c>
      <c r="CD239" s="16" t="s">
        <v>657</v>
      </c>
      <c r="CE239" s="16">
        <v>85</v>
      </c>
      <c r="CF239" s="16">
        <v>85</v>
      </c>
      <c r="CG239" s="16">
        <v>85</v>
      </c>
      <c r="CH239" s="16">
        <f t="shared" si="37"/>
        <v>85</v>
      </c>
      <c r="CI239" s="16" t="s">
        <v>649</v>
      </c>
      <c r="CJ239" s="16">
        <v>18.25</v>
      </c>
      <c r="CK239" s="16" t="s">
        <v>649</v>
      </c>
      <c r="CL239" s="16" t="s">
        <v>649</v>
      </c>
      <c r="CM239" s="18">
        <v>40688</v>
      </c>
      <c r="CO239" s="18">
        <v>40702</v>
      </c>
      <c r="CQ239" s="21"/>
      <c r="CS239" s="21"/>
      <c r="DD239" s="16">
        <v>18</v>
      </c>
      <c r="EB239" s="22"/>
      <c r="EG239" s="24"/>
      <c r="EH239" s="24"/>
      <c r="EI239" s="24"/>
      <c r="EL239" s="22"/>
      <c r="EN239" s="24"/>
      <c r="EO239" s="24"/>
      <c r="EP239" s="24"/>
      <c r="EQ239" s="24"/>
      <c r="ER239" s="24"/>
      <c r="ES239" s="24"/>
      <c r="FF239" s="42" t="s">
        <v>198</v>
      </c>
      <c r="FG239" s="43">
        <v>52511</v>
      </c>
      <c r="FH239" s="44">
        <v>21221.956333333299</v>
      </c>
      <c r="FI239" s="45">
        <v>10.6269185444834</v>
      </c>
      <c r="FJ239" s="45">
        <v>684.38333333333298</v>
      </c>
      <c r="FK239" s="45">
        <v>0.56839913530211394</v>
      </c>
      <c r="FL239" s="44">
        <v>67346.75</v>
      </c>
      <c r="FM239" s="45">
        <v>33.723960941412102</v>
      </c>
      <c r="FN239" s="45">
        <v>596.11</v>
      </c>
      <c r="FO239" s="45">
        <v>0.42993222962736999</v>
      </c>
      <c r="FP239" s="44">
        <v>55074.707999999999</v>
      </c>
      <c r="FQ239" s="45">
        <v>27.578722083124699</v>
      </c>
      <c r="FR239" s="45">
        <v>606.03666666666697</v>
      </c>
      <c r="FS239" s="45">
        <v>0.44805133759110199</v>
      </c>
      <c r="FT239" s="44">
        <v>42003.266000000003</v>
      </c>
      <c r="FU239" s="45">
        <v>21.033182774161201</v>
      </c>
      <c r="FV239" s="45">
        <v>620.79333333333295</v>
      </c>
      <c r="FW239" s="46">
        <v>0.49049977885544099</v>
      </c>
    </row>
    <row r="240" spans="1:179" s="16" customFormat="1" ht="15">
      <c r="B240" s="34" t="s">
        <v>537</v>
      </c>
      <c r="C240" s="16" t="s">
        <v>618</v>
      </c>
      <c r="D240" s="16" t="s">
        <v>619</v>
      </c>
      <c r="E240" s="16" t="s">
        <v>385</v>
      </c>
      <c r="F240" s="16" t="s">
        <v>536</v>
      </c>
      <c r="G240" s="16" t="s">
        <v>947</v>
      </c>
      <c r="L240" s="18">
        <v>40688</v>
      </c>
      <c r="M240" s="19">
        <v>145</v>
      </c>
      <c r="N240" s="16" t="s">
        <v>538</v>
      </c>
      <c r="O240" s="16" t="s">
        <v>948</v>
      </c>
      <c r="P240" s="16" t="s">
        <v>949</v>
      </c>
      <c r="Q240" s="16" t="s">
        <v>460</v>
      </c>
      <c r="R240" s="16" t="s">
        <v>460</v>
      </c>
      <c r="T240" s="20">
        <v>25</v>
      </c>
      <c r="U240" s="20">
        <v>5</v>
      </c>
      <c r="V240" s="16">
        <v>2011</v>
      </c>
      <c r="W240" s="16" t="s">
        <v>727</v>
      </c>
      <c r="X240" s="21">
        <v>3</v>
      </c>
      <c r="Y240" s="16" t="s">
        <v>788</v>
      </c>
      <c r="Z240" s="22">
        <v>40690</v>
      </c>
      <c r="AA240" s="16" t="str">
        <f t="shared" si="40"/>
        <v>147</v>
      </c>
      <c r="AB240" s="16">
        <v>4</v>
      </c>
      <c r="AC240" s="16">
        <v>4</v>
      </c>
      <c r="AD240" s="16">
        <v>4</v>
      </c>
      <c r="AE240" s="16" t="s">
        <v>609</v>
      </c>
      <c r="AG240" s="16" t="s">
        <v>782</v>
      </c>
      <c r="AH240" s="16" t="s">
        <v>782</v>
      </c>
      <c r="AJ240" s="16" t="s">
        <v>727</v>
      </c>
      <c r="AK240" s="16">
        <v>9</v>
      </c>
      <c r="AL240" s="16" t="s">
        <v>618</v>
      </c>
      <c r="AM240" s="16" t="s">
        <v>728</v>
      </c>
      <c r="AN240" s="22">
        <v>40741</v>
      </c>
      <c r="AP240" s="16">
        <v>4</v>
      </c>
      <c r="AQ240" s="16">
        <v>4</v>
      </c>
      <c r="AR240" s="16">
        <v>4</v>
      </c>
      <c r="AS240" s="16" t="s">
        <v>609</v>
      </c>
      <c r="AU240" s="16" t="s">
        <v>618</v>
      </c>
      <c r="BT240" s="16">
        <v>8</v>
      </c>
      <c r="BU240" s="18">
        <v>40688</v>
      </c>
      <c r="BV240" s="16">
        <v>116</v>
      </c>
      <c r="BW240" s="16">
        <v>116</v>
      </c>
      <c r="BX240" s="16">
        <v>116</v>
      </c>
      <c r="BY240" s="16">
        <f t="shared" si="39"/>
        <v>116</v>
      </c>
      <c r="BZ240" s="16">
        <v>77</v>
      </c>
      <c r="CA240" s="16">
        <v>77</v>
      </c>
      <c r="CB240" s="16">
        <v>77</v>
      </c>
      <c r="CC240" s="16">
        <v>77</v>
      </c>
      <c r="CD240" s="16" t="s">
        <v>782</v>
      </c>
      <c r="CE240" s="16">
        <v>78.5</v>
      </c>
      <c r="CF240" s="16">
        <v>78.5</v>
      </c>
      <c r="CG240" s="16">
        <v>78.5</v>
      </c>
      <c r="CH240" s="16">
        <f t="shared" si="37"/>
        <v>78.5</v>
      </c>
      <c r="CI240" s="16" t="s">
        <v>782</v>
      </c>
      <c r="CJ240" s="16">
        <v>19</v>
      </c>
      <c r="CK240" s="16" t="s">
        <v>782</v>
      </c>
      <c r="CL240" s="16" t="s">
        <v>782</v>
      </c>
      <c r="CM240" s="18">
        <v>40688</v>
      </c>
      <c r="CO240" s="18">
        <v>40702</v>
      </c>
      <c r="CQ240" s="21"/>
      <c r="CS240" s="21"/>
      <c r="DD240" s="16">
        <v>19.5</v>
      </c>
      <c r="FF240" s="42" t="s">
        <v>1920</v>
      </c>
      <c r="FG240" s="43">
        <v>52511</v>
      </c>
      <c r="FH240" s="44">
        <v>26832.16</v>
      </c>
      <c r="FI240" s="45">
        <v>13.4362343515273</v>
      </c>
      <c r="FJ240" s="45">
        <v>671.72333333333302</v>
      </c>
      <c r="FK240" s="45">
        <v>0.559168064308605</v>
      </c>
      <c r="FL240" s="44">
        <v>58749.811666666697</v>
      </c>
      <c r="FM240" s="45">
        <v>29.419034384910699</v>
      </c>
      <c r="FN240" s="45">
        <v>662.06</v>
      </c>
      <c r="FO240" s="45">
        <v>0.45566673049374301</v>
      </c>
      <c r="FP240" s="44">
        <v>65424.754666666697</v>
      </c>
      <c r="FQ240" s="45">
        <v>32.761519612752501</v>
      </c>
      <c r="FR240" s="45">
        <v>594.43333333333305</v>
      </c>
      <c r="FS240" s="45">
        <v>0.42088477016350501</v>
      </c>
      <c r="FT240" s="44">
        <v>45752.680666666703</v>
      </c>
      <c r="FU240" s="45">
        <v>22.910706392922702</v>
      </c>
      <c r="FV240" s="45">
        <v>640.46</v>
      </c>
      <c r="FW240" s="46">
        <v>0.48363444904138397</v>
      </c>
    </row>
    <row r="241" spans="1:179" s="16" customFormat="1" ht="15">
      <c r="A241" s="16" t="s">
        <v>1116</v>
      </c>
      <c r="B241" s="35" t="s">
        <v>1144</v>
      </c>
      <c r="C241" s="16" t="s">
        <v>657</v>
      </c>
      <c r="D241" s="16" t="s">
        <v>650</v>
      </c>
      <c r="E241" s="16" t="s">
        <v>1145</v>
      </c>
      <c r="F241" s="16" t="s">
        <v>1140</v>
      </c>
      <c r="G241" s="16" t="s">
        <v>799</v>
      </c>
      <c r="H241" s="22">
        <v>40690</v>
      </c>
      <c r="K241" s="16" t="s">
        <v>1325</v>
      </c>
      <c r="L241" s="18">
        <v>40690</v>
      </c>
      <c r="M241" s="19">
        <v>147</v>
      </c>
      <c r="N241" s="16" t="s">
        <v>663</v>
      </c>
      <c r="O241" s="16" t="s">
        <v>1611</v>
      </c>
      <c r="P241" s="16" t="s">
        <v>1611</v>
      </c>
      <c r="Q241" s="16" t="s">
        <v>679</v>
      </c>
      <c r="R241" s="16" t="s">
        <v>652</v>
      </c>
      <c r="T241" s="20">
        <v>27</v>
      </c>
      <c r="U241" s="20">
        <v>5</v>
      </c>
      <c r="V241" s="16">
        <v>2011</v>
      </c>
      <c r="W241" s="16" t="s">
        <v>908</v>
      </c>
      <c r="X241" s="21">
        <v>21</v>
      </c>
      <c r="Y241" s="16" t="s">
        <v>375</v>
      </c>
      <c r="Z241" s="22">
        <v>40749</v>
      </c>
      <c r="AA241" s="16" t="str">
        <f t="shared" si="40"/>
        <v>206</v>
      </c>
      <c r="AB241" s="16">
        <v>4</v>
      </c>
      <c r="AC241" s="16">
        <v>4</v>
      </c>
      <c r="AD241" s="16">
        <v>4</v>
      </c>
      <c r="AE241" s="16" t="s">
        <v>673</v>
      </c>
      <c r="AG241" s="16" t="s">
        <v>657</v>
      </c>
      <c r="AH241" s="16" t="s">
        <v>657</v>
      </c>
      <c r="BT241" s="16">
        <v>4</v>
      </c>
      <c r="BU241" s="18">
        <v>40690</v>
      </c>
      <c r="BV241" s="16">
        <v>115</v>
      </c>
      <c r="BW241" s="16">
        <v>115</v>
      </c>
      <c r="BX241" s="16">
        <v>115</v>
      </c>
      <c r="BY241" s="16">
        <f t="shared" si="39"/>
        <v>115</v>
      </c>
      <c r="BZ241" s="16">
        <v>77.5</v>
      </c>
      <c r="CA241" s="16">
        <v>77</v>
      </c>
      <c r="CB241" s="16">
        <v>77.5</v>
      </c>
      <c r="CC241" s="16">
        <f t="shared" ref="CC241:CC256" si="41">(BZ241+CA241+CB241)/3</f>
        <v>77.333333333333329</v>
      </c>
      <c r="CD241" s="16" t="s">
        <v>649</v>
      </c>
      <c r="CH241" s="16">
        <f t="shared" si="37"/>
        <v>0</v>
      </c>
      <c r="CI241" s="16" t="s">
        <v>657</v>
      </c>
      <c r="CJ241" s="16">
        <v>17.5</v>
      </c>
      <c r="CK241" s="16" t="s">
        <v>649</v>
      </c>
      <c r="CL241" s="16" t="s">
        <v>649</v>
      </c>
      <c r="CM241" s="18">
        <v>40690</v>
      </c>
      <c r="CO241" s="18">
        <v>40723</v>
      </c>
      <c r="CP241" s="16" t="s">
        <v>657</v>
      </c>
      <c r="CQ241" s="21" t="s">
        <v>657</v>
      </c>
      <c r="CR241" s="16" t="s">
        <v>657</v>
      </c>
      <c r="CS241" s="21" t="s">
        <v>657</v>
      </c>
      <c r="CT241" s="16">
        <v>77</v>
      </c>
      <c r="CU241" s="16">
        <v>77</v>
      </c>
      <c r="CV241" s="16">
        <v>77</v>
      </c>
      <c r="CW241" s="16">
        <v>77</v>
      </c>
      <c r="CX241" s="16" t="s">
        <v>649</v>
      </c>
      <c r="CY241" s="16">
        <v>65.5</v>
      </c>
      <c r="CZ241" s="16">
        <v>66</v>
      </c>
      <c r="DA241" s="16">
        <v>66</v>
      </c>
      <c r="DB241" s="16">
        <v>65.666700000000006</v>
      </c>
      <c r="DC241" s="16" t="s">
        <v>657</v>
      </c>
      <c r="DD241" s="16">
        <v>17.25</v>
      </c>
      <c r="DF241" s="22">
        <v>40751</v>
      </c>
      <c r="DU241" s="16">
        <v>17</v>
      </c>
      <c r="EB241" s="22">
        <v>40690</v>
      </c>
      <c r="EG241" s="24">
        <v>0.21087962962962961</v>
      </c>
      <c r="EH241" s="24">
        <v>0.21180555555555555</v>
      </c>
      <c r="EI241" s="24">
        <v>0.22159722222222222</v>
      </c>
      <c r="FF241" s="42" t="s">
        <v>1144</v>
      </c>
      <c r="FG241" s="43">
        <v>52711</v>
      </c>
      <c r="FH241" s="44">
        <v>48426.684000000001</v>
      </c>
      <c r="FI241" s="45">
        <v>24.249716574862301</v>
      </c>
      <c r="FJ241" s="45">
        <v>607.42333333333295</v>
      </c>
      <c r="FK241" s="45">
        <v>0.49585006949730498</v>
      </c>
      <c r="FL241" s="44">
        <v>84051.744666666695</v>
      </c>
      <c r="FM241" s="45">
        <v>42.089005842096498</v>
      </c>
      <c r="FN241" s="45">
        <v>611.80999999999995</v>
      </c>
      <c r="FO241" s="45">
        <v>0.39519693244221699</v>
      </c>
      <c r="FP241" s="44">
        <v>75594.868333333303</v>
      </c>
      <c r="FQ241" s="45">
        <v>37.854215489901499</v>
      </c>
      <c r="FR241" s="45">
        <v>636.78333333333296</v>
      </c>
      <c r="FS241" s="45">
        <v>0.38910739235762498</v>
      </c>
      <c r="FT241" s="44">
        <v>53860.711000000003</v>
      </c>
      <c r="FU241" s="45">
        <v>26.9708117175764</v>
      </c>
      <c r="FV241" s="45">
        <v>617.12666666666701</v>
      </c>
      <c r="FW241" s="46">
        <v>0.46084648027577302</v>
      </c>
    </row>
    <row r="242" spans="1:179" s="16" customFormat="1" ht="15">
      <c r="B242" s="35" t="s">
        <v>1326</v>
      </c>
      <c r="C242" s="16" t="s">
        <v>657</v>
      </c>
      <c r="D242" s="16" t="s">
        <v>660</v>
      </c>
      <c r="E242" s="16" t="s">
        <v>1116</v>
      </c>
      <c r="F242" s="16" t="s">
        <v>1140</v>
      </c>
      <c r="G242" s="16" t="s">
        <v>657</v>
      </c>
      <c r="L242" s="18">
        <v>40690</v>
      </c>
      <c r="M242" s="19">
        <v>147</v>
      </c>
      <c r="N242" s="16" t="s">
        <v>1042</v>
      </c>
      <c r="O242" s="16" t="s">
        <v>1611</v>
      </c>
      <c r="P242" s="16" t="s">
        <v>1611</v>
      </c>
      <c r="Q242" s="16" t="s">
        <v>665</v>
      </c>
      <c r="R242" s="16" t="s">
        <v>852</v>
      </c>
      <c r="T242" s="20">
        <v>27</v>
      </c>
      <c r="U242" s="20">
        <v>5</v>
      </c>
      <c r="V242" s="16">
        <v>2011</v>
      </c>
      <c r="X242" s="21"/>
      <c r="BU242" s="18">
        <v>40690</v>
      </c>
      <c r="BV242" s="16">
        <v>123</v>
      </c>
      <c r="BW242" s="16">
        <v>123</v>
      </c>
      <c r="BX242" s="16">
        <v>123</v>
      </c>
      <c r="BY242" s="16">
        <f t="shared" si="39"/>
        <v>123</v>
      </c>
      <c r="BZ242" s="16">
        <v>82</v>
      </c>
      <c r="CA242" s="16">
        <v>82</v>
      </c>
      <c r="CB242" s="16">
        <v>82</v>
      </c>
      <c r="CC242" s="16">
        <f t="shared" si="41"/>
        <v>82</v>
      </c>
      <c r="CD242" s="16" t="s">
        <v>649</v>
      </c>
      <c r="CE242" s="16">
        <v>83</v>
      </c>
      <c r="CF242" s="16">
        <v>83</v>
      </c>
      <c r="CG242" s="16">
        <v>83</v>
      </c>
      <c r="CH242" s="16">
        <f t="shared" si="37"/>
        <v>83</v>
      </c>
      <c r="CI242" s="16" t="s">
        <v>649</v>
      </c>
      <c r="CJ242" s="16">
        <v>20</v>
      </c>
      <c r="CK242" s="16" t="s">
        <v>649</v>
      </c>
      <c r="CL242" s="16" t="s">
        <v>649</v>
      </c>
      <c r="CM242" s="18">
        <v>40690</v>
      </c>
      <c r="CO242" s="18"/>
      <c r="CQ242" s="21"/>
      <c r="CS242" s="21"/>
      <c r="FF242" s="42" t="s">
        <v>1326</v>
      </c>
      <c r="FG242" s="43">
        <v>52711</v>
      </c>
      <c r="FH242" s="44">
        <v>43041.321666666699</v>
      </c>
      <c r="FI242" s="45">
        <v>21.552990318811499</v>
      </c>
      <c r="FJ242" s="45">
        <v>611.49</v>
      </c>
      <c r="FK242" s="45">
        <v>0.47597941041355701</v>
      </c>
      <c r="FL242" s="44">
        <v>71147.155333333299</v>
      </c>
      <c r="FM242" s="45">
        <v>35.627018193957603</v>
      </c>
      <c r="FN242" s="45">
        <v>611.16999999999996</v>
      </c>
      <c r="FO242" s="45">
        <v>0.41581625853757198</v>
      </c>
      <c r="FP242" s="44">
        <v>56607.804333333297</v>
      </c>
      <c r="FQ242" s="45">
        <v>28.3464217993657</v>
      </c>
      <c r="FR242" s="45">
        <v>611.49</v>
      </c>
      <c r="FS242" s="45">
        <v>0.42824468886025702</v>
      </c>
      <c r="FT242" s="44">
        <v>54113.100333333299</v>
      </c>
      <c r="FU242" s="45">
        <v>27.0971959606076</v>
      </c>
      <c r="FV242" s="45">
        <v>607.10333333333301</v>
      </c>
      <c r="FW242" s="46">
        <v>0.45071504621854303</v>
      </c>
    </row>
    <row r="243" spans="1:179" s="16" customFormat="1" ht="15">
      <c r="B243" s="35" t="s">
        <v>1327</v>
      </c>
      <c r="C243" s="16" t="s">
        <v>657</v>
      </c>
      <c r="D243" s="16" t="s">
        <v>650</v>
      </c>
      <c r="E243" s="16" t="s">
        <v>676</v>
      </c>
      <c r="F243" s="16" t="s">
        <v>1140</v>
      </c>
      <c r="G243" s="16" t="s">
        <v>657</v>
      </c>
      <c r="L243" s="18">
        <v>40690</v>
      </c>
      <c r="M243" s="19">
        <v>147</v>
      </c>
      <c r="N243" s="16" t="s">
        <v>698</v>
      </c>
      <c r="O243" s="16" t="s">
        <v>1611</v>
      </c>
      <c r="P243" s="16" t="s">
        <v>1611</v>
      </c>
      <c r="Q243" s="16" t="s">
        <v>685</v>
      </c>
      <c r="R243" s="16" t="s">
        <v>679</v>
      </c>
      <c r="T243" s="20">
        <v>27</v>
      </c>
      <c r="U243" s="20">
        <v>5</v>
      </c>
      <c r="V243" s="16">
        <v>2011</v>
      </c>
      <c r="X243" s="21"/>
      <c r="BU243" s="18">
        <v>40690</v>
      </c>
      <c r="BV243" s="16">
        <v>118.5</v>
      </c>
      <c r="BW243" s="16">
        <v>118.5</v>
      </c>
      <c r="BX243" s="16">
        <v>119</v>
      </c>
      <c r="BY243" s="16">
        <f t="shared" si="39"/>
        <v>118.66666666666667</v>
      </c>
      <c r="BZ243" s="16">
        <v>76</v>
      </c>
      <c r="CA243" s="16">
        <v>76</v>
      </c>
      <c r="CB243" s="16">
        <v>76</v>
      </c>
      <c r="CC243" s="16">
        <f t="shared" si="41"/>
        <v>76</v>
      </c>
      <c r="CD243" s="16" t="s">
        <v>649</v>
      </c>
      <c r="CE243" s="16">
        <v>76</v>
      </c>
      <c r="CF243" s="16">
        <v>76</v>
      </c>
      <c r="CG243" s="16">
        <v>76</v>
      </c>
      <c r="CH243" s="16">
        <f t="shared" si="37"/>
        <v>76</v>
      </c>
      <c r="CI243" s="16" t="s">
        <v>649</v>
      </c>
      <c r="CJ243" s="16">
        <v>16.5</v>
      </c>
      <c r="CK243" s="16" t="s">
        <v>649</v>
      </c>
      <c r="CL243" s="16" t="s">
        <v>649</v>
      </c>
      <c r="CM243" s="18">
        <v>40690</v>
      </c>
      <c r="CO243" s="18"/>
      <c r="CQ243" s="21"/>
      <c r="CS243" s="21"/>
      <c r="FF243" s="42" t="s">
        <v>1327</v>
      </c>
      <c r="FG243" s="43">
        <v>52711</v>
      </c>
      <c r="FH243" s="44">
        <v>57351.644999999997</v>
      </c>
      <c r="FI243" s="45">
        <v>28.718900851276899</v>
      </c>
      <c r="FJ243" s="45">
        <v>611.80999999999995</v>
      </c>
      <c r="FK243" s="45">
        <v>0.45631593506038598</v>
      </c>
      <c r="FL243" s="44">
        <v>77546.042333333302</v>
      </c>
      <c r="FM243" s="45">
        <v>38.831268068769802</v>
      </c>
      <c r="FN243" s="45">
        <v>612.13</v>
      </c>
      <c r="FO243" s="45">
        <v>0.43003559619585002</v>
      </c>
      <c r="FP243" s="44">
        <v>92356.021333333294</v>
      </c>
      <c r="FQ243" s="45">
        <v>46.247381739275603</v>
      </c>
      <c r="FR243" s="45">
        <v>615.4</v>
      </c>
      <c r="FS243" s="45">
        <v>0.33940938167926799</v>
      </c>
      <c r="FT243" s="44">
        <v>53000.036666666703</v>
      </c>
      <c r="FU243" s="45">
        <v>26.539828075446501</v>
      </c>
      <c r="FV243" s="45">
        <v>627.84</v>
      </c>
      <c r="FW243" s="46">
        <v>0.45586646818557702</v>
      </c>
    </row>
    <row r="244" spans="1:179" s="16" customFormat="1" ht="15">
      <c r="B244" s="35" t="s">
        <v>1328</v>
      </c>
      <c r="C244" s="16" t="s">
        <v>657</v>
      </c>
      <c r="D244" s="16" t="s">
        <v>650</v>
      </c>
      <c r="E244" s="16" t="s">
        <v>1116</v>
      </c>
      <c r="F244" s="16" t="s">
        <v>1140</v>
      </c>
      <c r="G244" s="16" t="s">
        <v>657</v>
      </c>
      <c r="L244" s="18">
        <v>40690</v>
      </c>
      <c r="M244" s="19">
        <v>147</v>
      </c>
      <c r="N244" s="16" t="s">
        <v>664</v>
      </c>
      <c r="O244" s="16" t="s">
        <v>1611</v>
      </c>
      <c r="P244" s="16" t="s">
        <v>1611</v>
      </c>
      <c r="Q244" s="16" t="s">
        <v>852</v>
      </c>
      <c r="R244" s="16" t="s">
        <v>665</v>
      </c>
      <c r="T244" s="20">
        <v>27</v>
      </c>
      <c r="U244" s="20">
        <v>5</v>
      </c>
      <c r="V244" s="16">
        <v>2011</v>
      </c>
      <c r="X244" s="21"/>
      <c r="BU244" s="18">
        <v>40690</v>
      </c>
      <c r="BV244" s="16">
        <v>118</v>
      </c>
      <c r="BW244" s="16">
        <v>118</v>
      </c>
      <c r="BX244" s="16">
        <v>118</v>
      </c>
      <c r="BY244" s="16">
        <f t="shared" si="39"/>
        <v>118</v>
      </c>
      <c r="BZ244" s="16">
        <v>74</v>
      </c>
      <c r="CA244" s="16">
        <v>75</v>
      </c>
      <c r="CB244" s="16">
        <v>75</v>
      </c>
      <c r="CC244" s="16">
        <f t="shared" si="41"/>
        <v>74.666666666666671</v>
      </c>
      <c r="CD244" s="16" t="s">
        <v>649</v>
      </c>
      <c r="CE244" s="16">
        <v>72</v>
      </c>
      <c r="CF244" s="16">
        <v>71.5</v>
      </c>
      <c r="CG244" s="16">
        <v>72</v>
      </c>
      <c r="CH244" s="16">
        <f t="shared" ref="CH244:CH275" si="42">(CE244+CF244+CG244)/3</f>
        <v>71.833333333333329</v>
      </c>
      <c r="CI244" s="16" t="s">
        <v>649</v>
      </c>
      <c r="CJ244" s="16">
        <v>18.5</v>
      </c>
      <c r="CK244" s="16" t="s">
        <v>649</v>
      </c>
      <c r="CL244" s="16" t="s">
        <v>649</v>
      </c>
      <c r="CM244" s="18">
        <v>40690</v>
      </c>
      <c r="CO244" s="18"/>
      <c r="CQ244" s="21"/>
      <c r="CS244" s="21"/>
      <c r="FF244" s="42" t="s">
        <v>1328</v>
      </c>
      <c r="FG244" s="43">
        <v>52511</v>
      </c>
      <c r="FH244" s="44">
        <v>48368.385666666698</v>
      </c>
      <c r="FI244" s="45">
        <v>24.220523618761501</v>
      </c>
      <c r="FJ244" s="45">
        <v>654.14666666666699</v>
      </c>
      <c r="FK244" s="45">
        <v>0.45588830913024497</v>
      </c>
      <c r="FL244" s="44">
        <v>102034.99633333299</v>
      </c>
      <c r="FM244" s="45">
        <v>51.0941393757303</v>
      </c>
      <c r="FN244" s="45">
        <v>611.16999999999996</v>
      </c>
      <c r="FO244" s="45">
        <v>0.34492236182872799</v>
      </c>
      <c r="FP244" s="44">
        <v>66902.889333333296</v>
      </c>
      <c r="FQ244" s="45">
        <v>33.501697212485396</v>
      </c>
      <c r="FR244" s="45">
        <v>611.16999999999996</v>
      </c>
      <c r="FS244" s="45">
        <v>0.45569953393292101</v>
      </c>
      <c r="FT244" s="44">
        <v>62486.7673333333</v>
      </c>
      <c r="FU244" s="45">
        <v>31.2903191453847</v>
      </c>
      <c r="FV244" s="45">
        <v>611.16999999999996</v>
      </c>
      <c r="FW244" s="46">
        <v>0.42524371529650101</v>
      </c>
    </row>
    <row r="245" spans="1:179" s="16" customFormat="1" ht="15">
      <c r="B245" s="35" t="s">
        <v>1329</v>
      </c>
      <c r="C245" s="16" t="s">
        <v>657</v>
      </c>
      <c r="D245" s="16" t="s">
        <v>660</v>
      </c>
      <c r="E245" s="16" t="s">
        <v>1037</v>
      </c>
      <c r="F245" s="16" t="s">
        <v>1140</v>
      </c>
      <c r="G245" s="16" t="s">
        <v>657</v>
      </c>
      <c r="L245" s="18">
        <v>40690</v>
      </c>
      <c r="M245" s="19">
        <v>147</v>
      </c>
      <c r="N245" s="16" t="s">
        <v>669</v>
      </c>
      <c r="O245" s="16" t="s">
        <v>1611</v>
      </c>
      <c r="P245" s="16" t="s">
        <v>1611</v>
      </c>
      <c r="Q245" s="16" t="s">
        <v>679</v>
      </c>
      <c r="R245" s="16" t="s">
        <v>679</v>
      </c>
      <c r="T245" s="20">
        <v>27</v>
      </c>
      <c r="U245" s="20">
        <v>5</v>
      </c>
      <c r="V245" s="16">
        <v>2011</v>
      </c>
      <c r="X245" s="21"/>
      <c r="BU245" s="18">
        <v>40690</v>
      </c>
      <c r="BV245" s="16">
        <v>120</v>
      </c>
      <c r="BW245" s="16">
        <v>120</v>
      </c>
      <c r="BX245" s="16">
        <v>119.5</v>
      </c>
      <c r="BY245" s="16">
        <f t="shared" si="39"/>
        <v>119.83333333333333</v>
      </c>
      <c r="BZ245" s="16">
        <v>91.5</v>
      </c>
      <c r="CA245" s="16">
        <v>91.5</v>
      </c>
      <c r="CB245" s="16">
        <v>91</v>
      </c>
      <c r="CC245" s="16">
        <f t="shared" si="41"/>
        <v>91.333333333333329</v>
      </c>
      <c r="CD245" s="16" t="s">
        <v>649</v>
      </c>
      <c r="CE245" s="16">
        <v>91</v>
      </c>
      <c r="CF245" s="16">
        <v>91</v>
      </c>
      <c r="CG245" s="16">
        <v>91</v>
      </c>
      <c r="CH245" s="16">
        <f t="shared" si="42"/>
        <v>91</v>
      </c>
      <c r="CI245" s="16" t="s">
        <v>649</v>
      </c>
      <c r="CJ245" s="16">
        <v>17.75</v>
      </c>
      <c r="CK245" s="16" t="s">
        <v>649</v>
      </c>
      <c r="CL245" s="16" t="s">
        <v>649</v>
      </c>
      <c r="CM245" s="18">
        <v>40690</v>
      </c>
      <c r="CO245" s="18"/>
      <c r="CQ245" s="21"/>
      <c r="CS245" s="21"/>
      <c r="FF245" s="42" t="s">
        <v>1329</v>
      </c>
      <c r="FG245" s="43">
        <v>52511</v>
      </c>
      <c r="FH245" s="44">
        <v>33578.485333333301</v>
      </c>
      <c r="FI245" s="45">
        <v>16.814464363211499</v>
      </c>
      <c r="FJ245" s="45">
        <v>688.756666666667</v>
      </c>
      <c r="FK245" s="45">
        <v>0.51219396976253995</v>
      </c>
      <c r="FL245" s="44">
        <v>61446.237666666697</v>
      </c>
      <c r="FM245" s="45">
        <v>30.769272742447001</v>
      </c>
      <c r="FN245" s="45">
        <v>634.79</v>
      </c>
      <c r="FO245" s="45">
        <v>0.47585629595944701</v>
      </c>
      <c r="FP245" s="44">
        <v>62239.770333333297</v>
      </c>
      <c r="FQ245" s="45">
        <v>31.166635119345699</v>
      </c>
      <c r="FR245" s="45">
        <v>611.49</v>
      </c>
      <c r="FS245" s="45">
        <v>0.43789266537548299</v>
      </c>
      <c r="FT245" s="44">
        <v>45032.726333333303</v>
      </c>
      <c r="FU245" s="45">
        <v>22.550188449340698</v>
      </c>
      <c r="FV245" s="45">
        <v>636.78333333333296</v>
      </c>
      <c r="FW245" s="46">
        <v>0.51901443554211701</v>
      </c>
    </row>
    <row r="246" spans="1:179" s="16" customFormat="1" ht="15">
      <c r="B246" s="35" t="s">
        <v>1330</v>
      </c>
      <c r="C246" s="16" t="s">
        <v>657</v>
      </c>
      <c r="D246" s="16" t="s">
        <v>402</v>
      </c>
      <c r="E246" s="16" t="s">
        <v>661</v>
      </c>
      <c r="F246" s="16" t="s">
        <v>1140</v>
      </c>
      <c r="G246" s="16" t="s">
        <v>657</v>
      </c>
      <c r="L246" s="18">
        <v>40690</v>
      </c>
      <c r="M246" s="19">
        <v>147</v>
      </c>
      <c r="N246" s="16" t="s">
        <v>678</v>
      </c>
      <c r="O246" s="16" t="s">
        <v>1611</v>
      </c>
      <c r="P246" s="16" t="s">
        <v>1611</v>
      </c>
      <c r="Q246" s="16" t="s">
        <v>852</v>
      </c>
      <c r="R246" s="16" t="s">
        <v>852</v>
      </c>
      <c r="T246" s="20">
        <v>27</v>
      </c>
      <c r="U246" s="20">
        <v>5</v>
      </c>
      <c r="V246" s="16">
        <v>2011</v>
      </c>
      <c r="X246" s="21"/>
      <c r="BU246" s="18">
        <v>40690</v>
      </c>
      <c r="BV246" s="16">
        <v>117</v>
      </c>
      <c r="BW246" s="16">
        <v>117.5</v>
      </c>
      <c r="BX246" s="16">
        <v>117.5</v>
      </c>
      <c r="BY246" s="16">
        <f t="shared" si="39"/>
        <v>117.33333333333333</v>
      </c>
      <c r="BZ246" s="16">
        <v>77</v>
      </c>
      <c r="CA246" s="16">
        <v>77</v>
      </c>
      <c r="CB246" s="16">
        <v>77</v>
      </c>
      <c r="CC246" s="16">
        <f t="shared" si="41"/>
        <v>77</v>
      </c>
      <c r="CD246" s="16" t="s">
        <v>649</v>
      </c>
      <c r="CE246" s="16">
        <v>77</v>
      </c>
      <c r="CF246" s="16">
        <v>77</v>
      </c>
      <c r="CG246" s="16">
        <v>77</v>
      </c>
      <c r="CH246" s="16">
        <f t="shared" si="42"/>
        <v>77</v>
      </c>
      <c r="CI246" s="16" t="s">
        <v>649</v>
      </c>
      <c r="CJ246" s="16">
        <v>17.75</v>
      </c>
      <c r="CK246" s="16" t="s">
        <v>649</v>
      </c>
      <c r="CL246" s="16" t="s">
        <v>649</v>
      </c>
      <c r="CM246" s="18">
        <v>40690</v>
      </c>
      <c r="CO246" s="18"/>
      <c r="CQ246" s="21"/>
      <c r="CS246" s="21"/>
      <c r="FF246" s="42" t="s">
        <v>1330</v>
      </c>
      <c r="FG246" s="43">
        <v>52711</v>
      </c>
      <c r="FH246" s="44">
        <v>50558.087</v>
      </c>
      <c r="FI246" s="45">
        <v>25.317019028542799</v>
      </c>
      <c r="FJ246" s="45">
        <v>635.46</v>
      </c>
      <c r="FK246" s="45">
        <v>0.49949059987983402</v>
      </c>
      <c r="FL246" s="44">
        <v>95177.749666666699</v>
      </c>
      <c r="FM246" s="45">
        <v>47.660365381405398</v>
      </c>
      <c r="FN246" s="45">
        <v>567.40666666666698</v>
      </c>
      <c r="FO246" s="45">
        <v>0.39119509762867199</v>
      </c>
      <c r="FP246" s="44">
        <v>72113.478666666706</v>
      </c>
      <c r="FQ246" s="45">
        <v>36.110905691871103</v>
      </c>
      <c r="FR246" s="45">
        <v>606.05666666666696</v>
      </c>
      <c r="FS246" s="45">
        <v>0.40379369960703798</v>
      </c>
      <c r="FT246" s="44">
        <v>66380.319000000003</v>
      </c>
      <c r="FU246" s="45">
        <v>33.240019529293903</v>
      </c>
      <c r="FV246" s="45">
        <v>620.08666666666704</v>
      </c>
      <c r="FW246" s="46">
        <v>0.46656758933559001</v>
      </c>
    </row>
    <row r="247" spans="1:179" s="16" customFormat="1" ht="15">
      <c r="B247" s="34" t="s">
        <v>1544</v>
      </c>
      <c r="C247" s="16" t="s">
        <v>657</v>
      </c>
      <c r="D247" s="16" t="s">
        <v>650</v>
      </c>
      <c r="E247" s="16" t="s">
        <v>661</v>
      </c>
      <c r="F247" s="16" t="s">
        <v>1545</v>
      </c>
      <c r="G247" s="16" t="s">
        <v>657</v>
      </c>
      <c r="L247" s="18">
        <v>40691</v>
      </c>
      <c r="M247" s="19">
        <v>148</v>
      </c>
      <c r="N247" s="16" t="s">
        <v>1036</v>
      </c>
      <c r="O247" s="16" t="s">
        <v>653</v>
      </c>
      <c r="P247" s="16" t="s">
        <v>653</v>
      </c>
      <c r="Q247" s="16" t="s">
        <v>685</v>
      </c>
      <c r="R247" s="16" t="s">
        <v>699</v>
      </c>
      <c r="T247" s="20">
        <v>28</v>
      </c>
      <c r="U247" s="20">
        <v>5</v>
      </c>
      <c r="V247" s="16">
        <v>2011</v>
      </c>
      <c r="X247" s="21"/>
      <c r="BU247" s="18">
        <v>40691</v>
      </c>
      <c r="BV247" s="16">
        <v>116</v>
      </c>
      <c r="BW247" s="16">
        <v>116</v>
      </c>
      <c r="BX247" s="16">
        <v>115.5</v>
      </c>
      <c r="BY247" s="16">
        <f t="shared" si="39"/>
        <v>115.83333333333333</v>
      </c>
      <c r="BZ247" s="16">
        <v>78</v>
      </c>
      <c r="CA247" s="16">
        <v>78</v>
      </c>
      <c r="CB247" s="16">
        <v>78</v>
      </c>
      <c r="CC247" s="16">
        <f t="shared" si="41"/>
        <v>78</v>
      </c>
      <c r="CD247" s="16" t="s">
        <v>649</v>
      </c>
      <c r="CE247" s="16">
        <v>77</v>
      </c>
      <c r="CF247" s="16">
        <v>77</v>
      </c>
      <c r="CG247" s="16">
        <v>77</v>
      </c>
      <c r="CH247" s="16">
        <f t="shared" si="42"/>
        <v>77</v>
      </c>
      <c r="CI247" s="16" t="s">
        <v>649</v>
      </c>
      <c r="CJ247" s="16">
        <v>22.5</v>
      </c>
      <c r="CK247" s="16" t="s">
        <v>649</v>
      </c>
      <c r="CL247" s="16" t="s">
        <v>649</v>
      </c>
      <c r="CM247" s="18">
        <v>40691</v>
      </c>
      <c r="CO247" s="18"/>
      <c r="CQ247" s="21"/>
      <c r="CS247" s="21"/>
      <c r="FF247" s="42" t="s">
        <v>1544</v>
      </c>
      <c r="FG247" s="43">
        <v>51811</v>
      </c>
      <c r="FH247" s="44">
        <v>50349.981</v>
      </c>
      <c r="FI247" s="45">
        <v>25.2128097145719</v>
      </c>
      <c r="FJ247" s="45">
        <v>609.01666666666699</v>
      </c>
      <c r="FK247" s="45">
        <v>0.47582606797232302</v>
      </c>
      <c r="FL247" s="44">
        <v>70311.1213333333</v>
      </c>
      <c r="FM247" s="45">
        <v>35.208373226506403</v>
      </c>
      <c r="FN247" s="45">
        <v>611.46666666666704</v>
      </c>
      <c r="FO247" s="45">
        <v>0.434435219636709</v>
      </c>
      <c r="FP247" s="44">
        <v>73687.764333333296</v>
      </c>
      <c r="FQ247" s="45">
        <v>36.899231013186402</v>
      </c>
      <c r="FR247" s="45">
        <v>618.80666666666696</v>
      </c>
      <c r="FS247" s="45">
        <v>0.43137154559678398</v>
      </c>
      <c r="FT247" s="44">
        <v>57312.978000000003</v>
      </c>
      <c r="FU247" s="45">
        <v>28.6995383074612</v>
      </c>
      <c r="FV247" s="45">
        <v>624.40666666666698</v>
      </c>
      <c r="FW247" s="46">
        <v>0.45041783538811198</v>
      </c>
    </row>
    <row r="248" spans="1:179" s="16" customFormat="1" ht="15">
      <c r="B248" s="34" t="s">
        <v>1546</v>
      </c>
      <c r="C248" s="16" t="s">
        <v>657</v>
      </c>
      <c r="D248" s="16" t="s">
        <v>650</v>
      </c>
      <c r="E248" s="16" t="s">
        <v>676</v>
      </c>
      <c r="F248" s="16" t="s">
        <v>1545</v>
      </c>
      <c r="G248" s="16" t="s">
        <v>657</v>
      </c>
      <c r="K248" s="16" t="s">
        <v>1547</v>
      </c>
      <c r="L248" s="18">
        <v>40691</v>
      </c>
      <c r="M248" s="19">
        <v>148</v>
      </c>
      <c r="N248" s="16" t="s">
        <v>202</v>
      </c>
      <c r="O248" s="16" t="s">
        <v>653</v>
      </c>
      <c r="P248" s="16" t="s">
        <v>653</v>
      </c>
      <c r="Q248" s="16" t="s">
        <v>652</v>
      </c>
      <c r="R248" s="16" t="s">
        <v>692</v>
      </c>
      <c r="T248" s="20">
        <v>28</v>
      </c>
      <c r="U248" s="20">
        <v>5</v>
      </c>
      <c r="V248" s="16">
        <v>2011</v>
      </c>
      <c r="X248" s="21"/>
      <c r="BU248" s="18">
        <v>40691</v>
      </c>
      <c r="BV248" s="16">
        <v>120</v>
      </c>
      <c r="BW248" s="16">
        <v>119.5</v>
      </c>
      <c r="BX248" s="16">
        <v>119.5</v>
      </c>
      <c r="BY248" s="16">
        <f t="shared" si="39"/>
        <v>119.66666666666667</v>
      </c>
      <c r="BZ248" s="16">
        <v>83</v>
      </c>
      <c r="CA248" s="16">
        <v>82.5</v>
      </c>
      <c r="CB248" s="16">
        <v>83</v>
      </c>
      <c r="CC248" s="16">
        <f t="shared" si="41"/>
        <v>82.833333333333329</v>
      </c>
      <c r="CD248" s="16" t="s">
        <v>649</v>
      </c>
      <c r="CE248" s="16">
        <v>83</v>
      </c>
      <c r="CF248" s="16">
        <v>82.5</v>
      </c>
      <c r="CG248" s="16">
        <v>83</v>
      </c>
      <c r="CH248" s="16">
        <f t="shared" si="42"/>
        <v>82.833333333333329</v>
      </c>
      <c r="CI248" s="16" t="s">
        <v>649</v>
      </c>
      <c r="CJ248" s="16">
        <v>24.5</v>
      </c>
      <c r="CK248" s="16" t="s">
        <v>649</v>
      </c>
      <c r="CL248" s="16" t="s">
        <v>649</v>
      </c>
      <c r="CM248" s="18">
        <v>40691</v>
      </c>
      <c r="CO248" s="18"/>
      <c r="CQ248" s="21"/>
      <c r="CS248" s="21"/>
      <c r="FF248" s="42" t="s">
        <v>1546</v>
      </c>
      <c r="FG248" s="43">
        <v>52711</v>
      </c>
      <c r="FH248" s="44">
        <v>43074.343666666697</v>
      </c>
      <c r="FI248" s="45">
        <v>21.5695261225171</v>
      </c>
      <c r="FJ248" s="45">
        <v>591.12333333333299</v>
      </c>
      <c r="FK248" s="45">
        <v>0.49096218845851602</v>
      </c>
      <c r="FL248" s="44">
        <v>60531.100333333299</v>
      </c>
      <c r="FM248" s="45">
        <v>30.3110166917042</v>
      </c>
      <c r="FN248" s="45">
        <v>646.76333333333298</v>
      </c>
      <c r="FO248" s="45">
        <v>0.44937252143331102</v>
      </c>
      <c r="FP248" s="44">
        <v>65435.985333333301</v>
      </c>
      <c r="FQ248" s="45">
        <v>32.767143381739302</v>
      </c>
      <c r="FR248" s="45">
        <v>567.79999999999995</v>
      </c>
      <c r="FS248" s="45">
        <v>0.39567977071523902</v>
      </c>
      <c r="FT248" s="44">
        <v>35613.506666666697</v>
      </c>
      <c r="FU248" s="45">
        <v>17.8335035887164</v>
      </c>
      <c r="FV248" s="45">
        <v>658.78</v>
      </c>
      <c r="FW248" s="46">
        <v>0.53717362797871104</v>
      </c>
    </row>
    <row r="249" spans="1:179" s="16" customFormat="1" ht="15">
      <c r="B249" s="34" t="s">
        <v>1548</v>
      </c>
      <c r="C249" s="16" t="s">
        <v>657</v>
      </c>
      <c r="D249" s="16" t="s">
        <v>660</v>
      </c>
      <c r="E249" s="16" t="s">
        <v>1116</v>
      </c>
      <c r="F249" s="16" t="s">
        <v>1545</v>
      </c>
      <c r="G249" s="16" t="s">
        <v>657</v>
      </c>
      <c r="L249" s="18">
        <v>40691</v>
      </c>
      <c r="M249" s="19">
        <v>148</v>
      </c>
      <c r="N249" s="16" t="s">
        <v>678</v>
      </c>
      <c r="O249" s="16" t="s">
        <v>653</v>
      </c>
      <c r="P249" s="16" t="s">
        <v>653</v>
      </c>
      <c r="Q249" s="16" t="s">
        <v>692</v>
      </c>
      <c r="R249" s="16" t="s">
        <v>692</v>
      </c>
      <c r="T249" s="20">
        <v>28</v>
      </c>
      <c r="U249" s="20">
        <v>5</v>
      </c>
      <c r="V249" s="16">
        <v>2011</v>
      </c>
      <c r="X249" s="21"/>
      <c r="BU249" s="18">
        <v>40691</v>
      </c>
      <c r="BV249" s="16">
        <v>118</v>
      </c>
      <c r="BW249" s="16">
        <v>118</v>
      </c>
      <c r="BX249" s="16">
        <v>118.5</v>
      </c>
      <c r="BY249" s="16">
        <f t="shared" ref="BY249:BY280" si="43">(BV249+BW249+BX249)/3</f>
        <v>118.16666666666667</v>
      </c>
      <c r="BZ249" s="16">
        <v>86</v>
      </c>
      <c r="CA249" s="16">
        <v>85.5</v>
      </c>
      <c r="CB249" s="16">
        <v>86</v>
      </c>
      <c r="CC249" s="16">
        <f t="shared" si="41"/>
        <v>85.833333333333329</v>
      </c>
      <c r="CD249" s="16" t="s">
        <v>649</v>
      </c>
      <c r="CE249" s="16">
        <v>84</v>
      </c>
      <c r="CF249" s="16">
        <v>84</v>
      </c>
      <c r="CG249" s="16">
        <v>84</v>
      </c>
      <c r="CH249" s="16">
        <f t="shared" si="42"/>
        <v>84</v>
      </c>
      <c r="CI249" s="16" t="s">
        <v>649</v>
      </c>
      <c r="CJ249" s="16">
        <v>18</v>
      </c>
      <c r="CK249" s="16" t="s">
        <v>649</v>
      </c>
      <c r="CL249" s="16" t="s">
        <v>649</v>
      </c>
      <c r="CM249" s="18">
        <v>40691</v>
      </c>
      <c r="CO249" s="18"/>
      <c r="CQ249" s="21"/>
      <c r="CS249" s="21"/>
      <c r="FF249" s="42" t="s">
        <v>1548</v>
      </c>
      <c r="FG249" s="43">
        <v>52811</v>
      </c>
      <c r="FH249" s="44">
        <v>46683.771999999997</v>
      </c>
      <c r="FI249" s="45">
        <v>23.3769514271407</v>
      </c>
      <c r="FJ249" s="45">
        <v>626.73666666666702</v>
      </c>
      <c r="FK249" s="45">
        <v>0.46416861687243899</v>
      </c>
      <c r="FL249" s="44">
        <v>46610.666333333298</v>
      </c>
      <c r="FM249" s="45">
        <v>23.3403436821899</v>
      </c>
      <c r="FN249" s="45">
        <v>625.77</v>
      </c>
      <c r="FO249" s="45">
        <v>0.48044297453505103</v>
      </c>
      <c r="FP249" s="44">
        <v>47431.341333333301</v>
      </c>
      <c r="FQ249" s="45">
        <v>23.751297613086301</v>
      </c>
      <c r="FR249" s="45">
        <v>629.70666666666705</v>
      </c>
      <c r="FS249" s="45">
        <v>0.49856265664052701</v>
      </c>
      <c r="FT249" s="44">
        <v>45274.832000000002</v>
      </c>
      <c r="FU249" s="45">
        <v>22.671423134702099</v>
      </c>
      <c r="FV249" s="45">
        <v>619.76666666666699</v>
      </c>
      <c r="FW249" s="46">
        <v>0.52437353534263897</v>
      </c>
    </row>
    <row r="250" spans="1:179" s="16" customFormat="1" ht="15">
      <c r="B250" s="34" t="s">
        <v>1549</v>
      </c>
      <c r="C250" s="16" t="s">
        <v>657</v>
      </c>
      <c r="D250" s="16" t="s">
        <v>650</v>
      </c>
      <c r="E250" s="16" t="s">
        <v>676</v>
      </c>
      <c r="F250" s="16" t="s">
        <v>1545</v>
      </c>
      <c r="G250" s="16" t="s">
        <v>657</v>
      </c>
      <c r="K250" s="16" t="s">
        <v>1547</v>
      </c>
      <c r="L250" s="18">
        <v>40691</v>
      </c>
      <c r="M250" s="19">
        <v>148</v>
      </c>
      <c r="N250" s="16" t="s">
        <v>663</v>
      </c>
      <c r="O250" s="16" t="s">
        <v>653</v>
      </c>
      <c r="P250" s="16" t="s">
        <v>653</v>
      </c>
      <c r="Q250" s="16" t="s">
        <v>692</v>
      </c>
      <c r="R250" s="16" t="s">
        <v>670</v>
      </c>
      <c r="T250" s="20">
        <v>28</v>
      </c>
      <c r="U250" s="20">
        <v>5</v>
      </c>
      <c r="V250" s="16">
        <v>2011</v>
      </c>
      <c r="X250" s="21"/>
      <c r="BU250" s="18">
        <v>40691</v>
      </c>
      <c r="BV250" s="16">
        <v>120.5</v>
      </c>
      <c r="BW250" s="16">
        <v>120</v>
      </c>
      <c r="BX250" s="16">
        <v>120</v>
      </c>
      <c r="BY250" s="16">
        <f t="shared" si="43"/>
        <v>120.16666666666667</v>
      </c>
      <c r="BZ250" s="16">
        <v>85</v>
      </c>
      <c r="CA250" s="16">
        <v>85</v>
      </c>
      <c r="CB250" s="16">
        <v>85</v>
      </c>
      <c r="CC250" s="16">
        <f t="shared" si="41"/>
        <v>85</v>
      </c>
      <c r="CD250" s="16" t="s">
        <v>649</v>
      </c>
      <c r="CE250" s="16">
        <v>85.5</v>
      </c>
      <c r="CF250" s="16">
        <v>85</v>
      </c>
      <c r="CG250" s="16">
        <v>85.5</v>
      </c>
      <c r="CH250" s="16">
        <f t="shared" si="42"/>
        <v>85.333333333333329</v>
      </c>
      <c r="CI250" s="16" t="s">
        <v>649</v>
      </c>
      <c r="CJ250" s="16">
        <v>22.25</v>
      </c>
      <c r="CK250" s="16" t="s">
        <v>649</v>
      </c>
      <c r="CL250" s="16" t="s">
        <v>649</v>
      </c>
      <c r="CM250" s="18">
        <v>40691</v>
      </c>
      <c r="CO250" s="18"/>
      <c r="CQ250" s="21"/>
      <c r="CS250" s="21"/>
      <c r="FF250" s="42" t="s">
        <v>1549</v>
      </c>
      <c r="FG250" s="43">
        <v>52711</v>
      </c>
      <c r="FH250" s="44">
        <v>29805.323333333301</v>
      </c>
      <c r="FI250" s="45">
        <v>14.9250492405275</v>
      </c>
      <c r="FJ250" s="45">
        <v>636.71</v>
      </c>
      <c r="FK250" s="45">
        <v>0.54912501275808201</v>
      </c>
      <c r="FL250" s="44">
        <v>51170.143333333297</v>
      </c>
      <c r="FM250" s="45">
        <v>25.623506927057299</v>
      </c>
      <c r="FN250" s="45">
        <v>653.77666666666698</v>
      </c>
      <c r="FO250" s="45">
        <v>0.49807150450651599</v>
      </c>
      <c r="FP250" s="44">
        <v>40097.640666666703</v>
      </c>
      <c r="FQ250" s="45">
        <v>20.078938741445501</v>
      </c>
      <c r="FR250" s="45">
        <v>628.70333333333303</v>
      </c>
      <c r="FS250" s="45">
        <v>0.53775176481645703</v>
      </c>
      <c r="FT250" s="44">
        <v>36044.292333333302</v>
      </c>
      <c r="FU250" s="45">
        <v>18.049219996661702</v>
      </c>
      <c r="FV250" s="45">
        <v>641.06333333333305</v>
      </c>
      <c r="FW250" s="46">
        <v>0.54461571891976202</v>
      </c>
    </row>
    <row r="251" spans="1:179" s="16" customFormat="1" ht="15">
      <c r="B251" s="34" t="s">
        <v>1550</v>
      </c>
      <c r="C251" s="16" t="s">
        <v>657</v>
      </c>
      <c r="D251" s="16" t="s">
        <v>650</v>
      </c>
      <c r="E251" s="16" t="s">
        <v>676</v>
      </c>
      <c r="F251" s="16" t="s">
        <v>1545</v>
      </c>
      <c r="G251" s="16" t="s">
        <v>657</v>
      </c>
      <c r="L251" s="18">
        <v>40691</v>
      </c>
      <c r="M251" s="19">
        <v>148</v>
      </c>
      <c r="N251" s="16" t="s">
        <v>652</v>
      </c>
      <c r="O251" s="16" t="s">
        <v>653</v>
      </c>
      <c r="P251" s="16" t="s">
        <v>653</v>
      </c>
      <c r="Q251" s="16" t="s">
        <v>685</v>
      </c>
      <c r="R251" s="16" t="s">
        <v>670</v>
      </c>
      <c r="T251" s="20">
        <v>28</v>
      </c>
      <c r="U251" s="20">
        <v>5</v>
      </c>
      <c r="V251" s="16">
        <v>2011</v>
      </c>
      <c r="X251" s="21"/>
      <c r="BU251" s="18">
        <v>40691</v>
      </c>
      <c r="BV251" s="16">
        <v>114.5</v>
      </c>
      <c r="BW251" s="16">
        <v>115</v>
      </c>
      <c r="BX251" s="16">
        <v>115</v>
      </c>
      <c r="BY251" s="16">
        <f t="shared" si="43"/>
        <v>114.83333333333333</v>
      </c>
      <c r="BZ251" s="16">
        <v>75</v>
      </c>
      <c r="CA251" s="16">
        <v>75</v>
      </c>
      <c r="CB251" s="16">
        <v>75</v>
      </c>
      <c r="CC251" s="16">
        <f t="shared" si="41"/>
        <v>75</v>
      </c>
      <c r="CD251" s="16" t="s">
        <v>649</v>
      </c>
      <c r="CE251" s="16">
        <v>75</v>
      </c>
      <c r="CF251" s="16">
        <v>74.5</v>
      </c>
      <c r="CG251" s="16">
        <v>74.5</v>
      </c>
      <c r="CH251" s="16">
        <f t="shared" si="42"/>
        <v>74.666666666666671</v>
      </c>
      <c r="CI251" s="16" t="s">
        <v>649</v>
      </c>
      <c r="CJ251" s="16">
        <v>18.5</v>
      </c>
      <c r="CK251" s="16" t="s">
        <v>649</v>
      </c>
      <c r="CL251" s="16" t="s">
        <v>649</v>
      </c>
      <c r="CM251" s="18">
        <v>40691</v>
      </c>
      <c r="CO251" s="18"/>
      <c r="CQ251" s="21"/>
      <c r="CS251" s="21"/>
      <c r="FF251" s="42" t="s">
        <v>1550</v>
      </c>
      <c r="FG251" s="43">
        <v>52711</v>
      </c>
      <c r="FH251" s="44">
        <v>41358.678</v>
      </c>
      <c r="FI251" s="45">
        <v>20.710404606910402</v>
      </c>
      <c r="FJ251" s="45">
        <v>661.74</v>
      </c>
      <c r="FK251" s="45">
        <v>0.50210694033040704</v>
      </c>
      <c r="FL251" s="44">
        <v>80553.265666666703</v>
      </c>
      <c r="FM251" s="45">
        <v>40.337138541145102</v>
      </c>
      <c r="FN251" s="45">
        <v>611.71333333333303</v>
      </c>
      <c r="FO251" s="45">
        <v>0.41213802011043499</v>
      </c>
      <c r="FP251" s="44">
        <v>64569.652666666698</v>
      </c>
      <c r="FQ251" s="45">
        <v>32.333326322817598</v>
      </c>
      <c r="FR251" s="45">
        <v>587.46333333333303</v>
      </c>
      <c r="FS251" s="45">
        <v>0.417107490431953</v>
      </c>
      <c r="FT251" s="44">
        <v>55140.394666666703</v>
      </c>
      <c r="FU251" s="45">
        <v>27.611614755466501</v>
      </c>
      <c r="FV251" s="45">
        <v>636.73333333333301</v>
      </c>
      <c r="FW251" s="46">
        <v>0.48115141477643802</v>
      </c>
    </row>
    <row r="252" spans="1:179" s="16" customFormat="1" ht="15">
      <c r="B252" s="34" t="s">
        <v>1551</v>
      </c>
      <c r="C252" s="16" t="s">
        <v>657</v>
      </c>
      <c r="D252" s="16" t="s">
        <v>1617</v>
      </c>
      <c r="E252" s="16" t="s">
        <v>1028</v>
      </c>
      <c r="F252" s="16" t="s">
        <v>1545</v>
      </c>
      <c r="G252" s="16" t="s">
        <v>657</v>
      </c>
      <c r="L252" s="18">
        <v>40691</v>
      </c>
      <c r="M252" s="19">
        <v>148</v>
      </c>
      <c r="N252" s="16" t="s">
        <v>678</v>
      </c>
      <c r="O252" s="16" t="s">
        <v>653</v>
      </c>
      <c r="P252" s="16" t="s">
        <v>653</v>
      </c>
      <c r="Q252" s="16" t="s">
        <v>692</v>
      </c>
      <c r="R252" s="16" t="s">
        <v>652</v>
      </c>
      <c r="T252" s="20">
        <v>28</v>
      </c>
      <c r="U252" s="20">
        <v>5</v>
      </c>
      <c r="V252" s="16">
        <v>2011</v>
      </c>
      <c r="X252" s="21"/>
      <c r="BU252" s="18">
        <v>40691</v>
      </c>
      <c r="BV252" s="16">
        <v>120.5</v>
      </c>
      <c r="BW252" s="16">
        <v>120.5</v>
      </c>
      <c r="BX252" s="16">
        <v>120.5</v>
      </c>
      <c r="BY252" s="16">
        <f t="shared" si="43"/>
        <v>120.5</v>
      </c>
      <c r="BZ252" s="16">
        <v>82</v>
      </c>
      <c r="CA252" s="16">
        <v>82</v>
      </c>
      <c r="CB252" s="16">
        <v>82</v>
      </c>
      <c r="CC252" s="16">
        <f t="shared" si="41"/>
        <v>82</v>
      </c>
      <c r="CD252" s="16" t="s">
        <v>649</v>
      </c>
      <c r="CE252" s="16">
        <v>81.5</v>
      </c>
      <c r="CF252" s="16">
        <v>82</v>
      </c>
      <c r="CG252" s="16">
        <v>82</v>
      </c>
      <c r="CH252" s="16">
        <f t="shared" si="42"/>
        <v>81.833333333333329</v>
      </c>
      <c r="CI252" s="16" t="s">
        <v>649</v>
      </c>
      <c r="CJ252" s="16">
        <f>21.5-4.75</f>
        <v>16.75</v>
      </c>
      <c r="CK252" s="16" t="s">
        <v>649</v>
      </c>
      <c r="CL252" s="16" t="s">
        <v>649</v>
      </c>
      <c r="CM252" s="18">
        <v>40691</v>
      </c>
      <c r="CO252" s="18"/>
      <c r="CQ252" s="21"/>
      <c r="CS252" s="21"/>
      <c r="FF252" s="42" t="s">
        <v>1551</v>
      </c>
      <c r="FG252" s="43">
        <v>52811</v>
      </c>
      <c r="FH252" s="44">
        <v>42162.228000000003</v>
      </c>
      <c r="FI252" s="45">
        <v>21.1127831747621</v>
      </c>
      <c r="FJ252" s="45">
        <v>656.05333333333294</v>
      </c>
      <c r="FK252" s="45">
        <v>0.49423517671638101</v>
      </c>
      <c r="FL252" s="44">
        <v>54178.964666666703</v>
      </c>
      <c r="FM252" s="45">
        <v>27.1301775997329</v>
      </c>
      <c r="FN252" s="45">
        <v>635.70333333333303</v>
      </c>
      <c r="FO252" s="45">
        <v>0.41091369492823399</v>
      </c>
      <c r="FP252" s="44">
        <v>48156.616999999998</v>
      </c>
      <c r="FQ252" s="45">
        <v>24.114480220330499</v>
      </c>
      <c r="FR252" s="45">
        <v>598.41333333333296</v>
      </c>
      <c r="FS252" s="45">
        <v>0.43099656698289301</v>
      </c>
      <c r="FT252" s="44">
        <v>49910.4486666667</v>
      </c>
      <c r="FU252" s="45">
        <v>24.992713403438501</v>
      </c>
      <c r="FV252" s="45">
        <v>612.03333333333296</v>
      </c>
      <c r="FW252" s="46">
        <v>0.47450252417283001</v>
      </c>
    </row>
    <row r="253" spans="1:179" s="16" customFormat="1" ht="15">
      <c r="B253" s="34" t="s">
        <v>1718</v>
      </c>
      <c r="C253" s="16" t="s">
        <v>657</v>
      </c>
      <c r="D253" s="16" t="s">
        <v>402</v>
      </c>
      <c r="E253" s="16" t="s">
        <v>1116</v>
      </c>
      <c r="F253" s="16" t="s">
        <v>1545</v>
      </c>
      <c r="G253" s="16" t="s">
        <v>657</v>
      </c>
      <c r="L253" s="18">
        <v>40691</v>
      </c>
      <c r="M253" s="19">
        <v>148</v>
      </c>
      <c r="N253" s="16" t="s">
        <v>653</v>
      </c>
      <c r="O253" s="16" t="s">
        <v>653</v>
      </c>
      <c r="P253" s="16" t="s">
        <v>653</v>
      </c>
      <c r="Q253" s="16" t="s">
        <v>699</v>
      </c>
      <c r="R253" s="16" t="s">
        <v>699</v>
      </c>
      <c r="T253" s="20">
        <v>28</v>
      </c>
      <c r="U253" s="20">
        <v>5</v>
      </c>
      <c r="V253" s="16">
        <v>2011</v>
      </c>
      <c r="X253" s="21"/>
      <c r="BU253" s="18">
        <v>40691</v>
      </c>
      <c r="BV253" s="16">
        <v>119.5</v>
      </c>
      <c r="BW253" s="16">
        <v>120</v>
      </c>
      <c r="BX253" s="16">
        <v>120</v>
      </c>
      <c r="BY253" s="16">
        <f t="shared" si="43"/>
        <v>119.83333333333333</v>
      </c>
      <c r="BZ253" s="16">
        <v>73</v>
      </c>
      <c r="CA253" s="16">
        <v>73</v>
      </c>
      <c r="CB253" s="16">
        <v>73</v>
      </c>
      <c r="CC253" s="16">
        <f t="shared" si="41"/>
        <v>73</v>
      </c>
      <c r="CD253" s="16" t="s">
        <v>649</v>
      </c>
      <c r="CE253" s="16">
        <v>74</v>
      </c>
      <c r="CF253" s="16">
        <v>75</v>
      </c>
      <c r="CG253" s="16">
        <v>75</v>
      </c>
      <c r="CH253" s="16">
        <f t="shared" si="42"/>
        <v>74.666666666666671</v>
      </c>
      <c r="CI253" s="16" t="s">
        <v>649</v>
      </c>
      <c r="CJ253" s="16">
        <v>17.5</v>
      </c>
      <c r="CK253" s="16" t="s">
        <v>649</v>
      </c>
      <c r="CL253" s="16" t="s">
        <v>649</v>
      </c>
      <c r="CM253" s="18">
        <v>40691</v>
      </c>
      <c r="CO253" s="18"/>
      <c r="CQ253" s="21"/>
      <c r="CS253" s="21"/>
      <c r="FF253" s="42" t="s">
        <v>1718</v>
      </c>
      <c r="FG253" s="43">
        <v>52811</v>
      </c>
      <c r="FH253" s="44">
        <v>40241.6953333333</v>
      </c>
      <c r="FI253" s="45">
        <v>20.151074278083801</v>
      </c>
      <c r="FJ253" s="45">
        <v>630.83000000000004</v>
      </c>
      <c r="FK253" s="45">
        <v>0.492190780571514</v>
      </c>
      <c r="FL253" s="44">
        <v>55744.940333333303</v>
      </c>
      <c r="FM253" s="45">
        <v>27.914341679185402</v>
      </c>
      <c r="FN253" s="45">
        <v>611.12333333333299</v>
      </c>
      <c r="FO253" s="45">
        <v>0.46960280274488803</v>
      </c>
      <c r="FP253" s="44">
        <v>63004.526666666701</v>
      </c>
      <c r="FQ253" s="45">
        <v>31.549587714905702</v>
      </c>
      <c r="FR253" s="45">
        <v>594.12</v>
      </c>
      <c r="FS253" s="45">
        <v>0.43879551629351599</v>
      </c>
      <c r="FT253" s="44">
        <v>35525.708666666702</v>
      </c>
      <c r="FU253" s="45">
        <v>17.789538641295302</v>
      </c>
      <c r="FV253" s="45">
        <v>622.83333333333303</v>
      </c>
      <c r="FW253" s="46">
        <v>0.50847616595504797</v>
      </c>
    </row>
    <row r="254" spans="1:179" s="16" customFormat="1" ht="15">
      <c r="B254" s="34" t="s">
        <v>1719</v>
      </c>
      <c r="C254" s="16" t="s">
        <v>657</v>
      </c>
      <c r="D254" s="16" t="s">
        <v>650</v>
      </c>
      <c r="E254" s="16" t="s">
        <v>676</v>
      </c>
      <c r="F254" s="16" t="s">
        <v>1545</v>
      </c>
      <c r="G254" s="16" t="s">
        <v>657</v>
      </c>
      <c r="L254" s="18">
        <v>40691</v>
      </c>
      <c r="M254" s="19">
        <v>148</v>
      </c>
      <c r="N254" s="16" t="s">
        <v>653</v>
      </c>
      <c r="O254" s="16" t="s">
        <v>653</v>
      </c>
      <c r="P254" s="16" t="s">
        <v>653</v>
      </c>
      <c r="Q254" s="16" t="s">
        <v>1401</v>
      </c>
      <c r="R254" s="16" t="s">
        <v>1401</v>
      </c>
      <c r="T254" s="20">
        <v>28</v>
      </c>
      <c r="U254" s="20">
        <v>5</v>
      </c>
      <c r="V254" s="16">
        <v>2011</v>
      </c>
      <c r="X254" s="21"/>
      <c r="BU254" s="18">
        <v>40691</v>
      </c>
      <c r="BV254" s="16">
        <v>114.5</v>
      </c>
      <c r="BW254" s="16">
        <v>114.5</v>
      </c>
      <c r="BX254" s="16">
        <v>115</v>
      </c>
      <c r="BY254" s="16">
        <f t="shared" si="43"/>
        <v>114.66666666666667</v>
      </c>
      <c r="BZ254" s="16">
        <v>77</v>
      </c>
      <c r="CA254" s="16">
        <v>77</v>
      </c>
      <c r="CB254" s="16">
        <v>77</v>
      </c>
      <c r="CC254" s="16">
        <f t="shared" si="41"/>
        <v>77</v>
      </c>
      <c r="CD254" s="16" t="s">
        <v>649</v>
      </c>
      <c r="CE254" s="16">
        <v>78</v>
      </c>
      <c r="CF254" s="16">
        <v>78</v>
      </c>
      <c r="CG254" s="16">
        <v>78</v>
      </c>
      <c r="CH254" s="16">
        <f t="shared" si="42"/>
        <v>78</v>
      </c>
      <c r="CI254" s="16" t="s">
        <v>649</v>
      </c>
      <c r="CJ254" s="16">
        <v>16.5</v>
      </c>
      <c r="CK254" s="16" t="s">
        <v>649</v>
      </c>
      <c r="CL254" s="16" t="s">
        <v>649</v>
      </c>
      <c r="CM254" s="18">
        <v>40691</v>
      </c>
      <c r="CO254" s="18"/>
      <c r="CQ254" s="21"/>
      <c r="CS254" s="21"/>
      <c r="FF254" s="42" t="s">
        <v>1719</v>
      </c>
      <c r="FG254" s="43">
        <v>52711</v>
      </c>
      <c r="FH254" s="44">
        <v>36306.142666666703</v>
      </c>
      <c r="FI254" s="45">
        <v>18.1803418461025</v>
      </c>
      <c r="FJ254" s="45">
        <v>663.07666666666705</v>
      </c>
      <c r="FK254" s="45">
        <v>0.54640556771530102</v>
      </c>
      <c r="FL254" s="44">
        <v>85136.209000000003</v>
      </c>
      <c r="FM254" s="45">
        <v>42.632052578868297</v>
      </c>
      <c r="FN254" s="45">
        <v>611.10333333333301</v>
      </c>
      <c r="FO254" s="45">
        <v>0.36607500085486699</v>
      </c>
      <c r="FP254" s="44">
        <v>123226.042</v>
      </c>
      <c r="FQ254" s="45">
        <v>61.705579369053602</v>
      </c>
      <c r="FR254" s="45">
        <v>627.45333333333303</v>
      </c>
      <c r="FS254" s="45">
        <v>0.30310022658143698</v>
      </c>
      <c r="FT254" s="44">
        <v>71804.259666666694</v>
      </c>
      <c r="FU254" s="45">
        <v>35.956063929227199</v>
      </c>
      <c r="FV254" s="45">
        <v>600.45000000000005</v>
      </c>
      <c r="FW254" s="46">
        <v>0.41462170213146898</v>
      </c>
    </row>
    <row r="255" spans="1:179" s="16" customFormat="1" ht="15">
      <c r="B255" s="34" t="s">
        <v>1720</v>
      </c>
      <c r="C255" s="16" t="s">
        <v>657</v>
      </c>
      <c r="D255" s="16" t="s">
        <v>660</v>
      </c>
      <c r="E255" s="16" t="s">
        <v>1028</v>
      </c>
      <c r="F255" s="16" t="s">
        <v>1545</v>
      </c>
      <c r="G255" s="16" t="s">
        <v>657</v>
      </c>
      <c r="K255" s="16" t="s">
        <v>1721</v>
      </c>
      <c r="L255" s="18">
        <v>40691</v>
      </c>
      <c r="M255" s="19">
        <v>148</v>
      </c>
      <c r="N255" s="16" t="s">
        <v>202</v>
      </c>
      <c r="O255" s="16" t="s">
        <v>653</v>
      </c>
      <c r="P255" s="16" t="s">
        <v>653</v>
      </c>
      <c r="Q255" s="16" t="s">
        <v>652</v>
      </c>
      <c r="R255" s="16" t="s">
        <v>653</v>
      </c>
      <c r="T255" s="20">
        <v>28</v>
      </c>
      <c r="U255" s="20">
        <v>5</v>
      </c>
      <c r="V255" s="16">
        <v>2011</v>
      </c>
      <c r="X255" s="21"/>
      <c r="BU255" s="18">
        <v>40691</v>
      </c>
      <c r="BV255" s="16">
        <v>121</v>
      </c>
      <c r="BW255" s="16">
        <v>121</v>
      </c>
      <c r="BX255" s="16">
        <v>121</v>
      </c>
      <c r="BY255" s="16">
        <f t="shared" si="43"/>
        <v>121</v>
      </c>
      <c r="CC255" s="16">
        <f t="shared" si="41"/>
        <v>0</v>
      </c>
      <c r="CD255" s="16" t="s">
        <v>657</v>
      </c>
      <c r="CE255" s="16">
        <v>92</v>
      </c>
      <c r="CF255" s="16">
        <v>92</v>
      </c>
      <c r="CG255" s="16">
        <v>92</v>
      </c>
      <c r="CH255" s="16">
        <f t="shared" si="42"/>
        <v>92</v>
      </c>
      <c r="CI255" s="16" t="s">
        <v>649</v>
      </c>
      <c r="CJ255" s="16">
        <v>17</v>
      </c>
      <c r="CK255" s="16" t="s">
        <v>649</v>
      </c>
      <c r="CL255" s="16" t="s">
        <v>649</v>
      </c>
      <c r="CM255" s="18">
        <v>40691</v>
      </c>
      <c r="CO255" s="18"/>
      <c r="CQ255" s="21"/>
      <c r="CS255" s="21"/>
      <c r="FF255" s="42" t="s">
        <v>1720</v>
      </c>
      <c r="FG255" s="43">
        <v>52811</v>
      </c>
      <c r="FH255" s="44">
        <v>35053.6953333333</v>
      </c>
      <c r="FI255" s="45">
        <v>17.5531774328159</v>
      </c>
      <c r="FJ255" s="45">
        <v>658.41666666666697</v>
      </c>
      <c r="FK255" s="45">
        <v>0.51427914057799695</v>
      </c>
      <c r="FL255" s="44">
        <v>53630.188666666698</v>
      </c>
      <c r="FM255" s="45">
        <v>26.855377399432498</v>
      </c>
      <c r="FN255" s="45">
        <v>632.363333333333</v>
      </c>
      <c r="FO255" s="45">
        <v>0.498080212842127</v>
      </c>
      <c r="FP255" s="44">
        <v>46022.481</v>
      </c>
      <c r="FQ255" s="45">
        <v>23.0458092138207</v>
      </c>
      <c r="FR255" s="45">
        <v>632.743333333333</v>
      </c>
      <c r="FS255" s="45">
        <v>0.48665253753236698</v>
      </c>
      <c r="FT255" s="44">
        <v>31826.990666666701</v>
      </c>
      <c r="FU255" s="45">
        <v>15.937401435486599</v>
      </c>
      <c r="FV255" s="45">
        <v>645.13333333333298</v>
      </c>
      <c r="FW255" s="46">
        <v>0.53899934709955699</v>
      </c>
    </row>
    <row r="256" spans="1:179" s="16" customFormat="1" ht="15">
      <c r="A256" s="16" t="s">
        <v>1116</v>
      </c>
      <c r="B256" s="34" t="s">
        <v>479</v>
      </c>
      <c r="C256" s="16" t="s">
        <v>480</v>
      </c>
      <c r="D256" s="16" t="s">
        <v>650</v>
      </c>
      <c r="E256" s="16" t="s">
        <v>749</v>
      </c>
      <c r="F256" s="16" t="s">
        <v>476</v>
      </c>
      <c r="G256" s="16" t="s">
        <v>544</v>
      </c>
      <c r="H256" s="22">
        <v>40694</v>
      </c>
      <c r="L256" s="18">
        <v>40694</v>
      </c>
      <c r="M256" s="19">
        <v>151</v>
      </c>
      <c r="N256" s="16" t="s">
        <v>546</v>
      </c>
      <c r="O256" s="16" t="s">
        <v>546</v>
      </c>
      <c r="P256" s="16" t="s">
        <v>546</v>
      </c>
      <c r="Q256" s="16" t="s">
        <v>472</v>
      </c>
      <c r="R256" s="16" t="s">
        <v>481</v>
      </c>
      <c r="T256" s="20">
        <v>31</v>
      </c>
      <c r="U256" s="20">
        <v>5</v>
      </c>
      <c r="V256" s="16">
        <v>2011</v>
      </c>
      <c r="W256" s="16" t="s">
        <v>482</v>
      </c>
      <c r="X256" s="21">
        <v>2</v>
      </c>
      <c r="Y256" s="16" t="s">
        <v>548</v>
      </c>
      <c r="Z256" s="22">
        <v>40693</v>
      </c>
      <c r="AA256" s="16" t="str">
        <f>TEXT(DATEVALUE(TEXT(Z256,"m/d/yyyy"))-DATEVALUE("1/1/2011")+1,"000")</f>
        <v>150</v>
      </c>
      <c r="AB256" s="16">
        <v>3</v>
      </c>
      <c r="AC256" s="16">
        <v>0</v>
      </c>
      <c r="AD256" s="16">
        <v>0</v>
      </c>
      <c r="AE256" s="16" t="s">
        <v>916</v>
      </c>
      <c r="AG256" s="16" t="s">
        <v>540</v>
      </c>
      <c r="AH256" s="16" t="s">
        <v>540</v>
      </c>
      <c r="BT256" s="16">
        <v>0</v>
      </c>
      <c r="BU256" s="18">
        <v>40694</v>
      </c>
      <c r="BV256" s="16">
        <v>117</v>
      </c>
      <c r="BW256" s="16">
        <v>117.5</v>
      </c>
      <c r="BX256" s="16">
        <v>117</v>
      </c>
      <c r="BY256" s="16">
        <f t="shared" si="43"/>
        <v>117.16666666666667</v>
      </c>
      <c r="BZ256" s="16">
        <v>99</v>
      </c>
      <c r="CA256" s="16">
        <v>99</v>
      </c>
      <c r="CB256" s="16">
        <v>99</v>
      </c>
      <c r="CC256" s="16">
        <f t="shared" si="41"/>
        <v>99</v>
      </c>
      <c r="CD256" s="16" t="s">
        <v>747</v>
      </c>
      <c r="CE256" s="16">
        <v>100</v>
      </c>
      <c r="CF256" s="16">
        <v>100</v>
      </c>
      <c r="CG256" s="16">
        <v>100</v>
      </c>
      <c r="CH256" s="16">
        <f t="shared" si="42"/>
        <v>100</v>
      </c>
      <c r="CI256" s="16" t="s">
        <v>747</v>
      </c>
      <c r="CJ256" s="16">
        <v>14</v>
      </c>
      <c r="CK256" s="16" t="s">
        <v>747</v>
      </c>
      <c r="CL256" s="16" t="s">
        <v>747</v>
      </c>
      <c r="CM256" s="18">
        <v>40694</v>
      </c>
      <c r="CO256" s="18"/>
      <c r="CQ256" s="21"/>
      <c r="CS256" s="21"/>
      <c r="EB256" s="22">
        <v>40694</v>
      </c>
      <c r="EG256" s="24">
        <v>0.1972800925925926</v>
      </c>
      <c r="EH256" s="24">
        <v>0.19809027777777777</v>
      </c>
      <c r="EI256" s="24">
        <v>0.20850694444444443</v>
      </c>
      <c r="FF256" s="42" t="s">
        <v>1921</v>
      </c>
      <c r="FG256" s="43">
        <v>53111</v>
      </c>
      <c r="FH256" s="44">
        <v>36200.548999999999</v>
      </c>
      <c r="FI256" s="45">
        <v>18.127465698547802</v>
      </c>
      <c r="FJ256" s="45">
        <v>664.44333333333304</v>
      </c>
      <c r="FK256" s="45">
        <v>0.50538534345927499</v>
      </c>
      <c r="FL256" s="44">
        <v>46886.364666666697</v>
      </c>
      <c r="FM256" s="45">
        <v>23.478399933233199</v>
      </c>
      <c r="FN256" s="45">
        <v>638.11</v>
      </c>
      <c r="FO256" s="45">
        <v>0.499013094285568</v>
      </c>
      <c r="FP256" s="44">
        <v>48239.483</v>
      </c>
      <c r="FQ256" s="45">
        <v>24.1559754631948</v>
      </c>
      <c r="FR256" s="45">
        <v>623.45333333333303</v>
      </c>
      <c r="FS256" s="45">
        <v>0.447227520995574</v>
      </c>
      <c r="FT256" s="44">
        <v>40289.544666666698</v>
      </c>
      <c r="FU256" s="45">
        <v>20.175034885661798</v>
      </c>
      <c r="FV256" s="45">
        <v>647.84666666666703</v>
      </c>
      <c r="FW256" s="46">
        <v>0.52971645924077804</v>
      </c>
    </row>
    <row r="257" spans="1:179" s="16" customFormat="1" ht="15">
      <c r="A257" s="16" t="s">
        <v>1116</v>
      </c>
      <c r="B257" s="34" t="s">
        <v>530</v>
      </c>
      <c r="C257" s="16" t="s">
        <v>618</v>
      </c>
      <c r="D257" s="16" t="s">
        <v>619</v>
      </c>
      <c r="E257" s="16" t="s">
        <v>458</v>
      </c>
      <c r="F257" s="16" t="s">
        <v>870</v>
      </c>
      <c r="G257" s="16" t="s">
        <v>795</v>
      </c>
      <c r="H257" s="22">
        <v>40695</v>
      </c>
      <c r="L257" s="18">
        <v>40695</v>
      </c>
      <c r="M257" s="19">
        <v>152</v>
      </c>
      <c r="N257" s="16" t="s">
        <v>531</v>
      </c>
      <c r="O257" s="16" t="s">
        <v>948</v>
      </c>
      <c r="P257" s="16" t="s">
        <v>949</v>
      </c>
      <c r="Q257" s="16" t="s">
        <v>951</v>
      </c>
      <c r="R257" s="16" t="s">
        <v>951</v>
      </c>
      <c r="T257" s="20">
        <v>1</v>
      </c>
      <c r="U257" s="20">
        <v>6</v>
      </c>
      <c r="V257" s="16">
        <v>2011</v>
      </c>
      <c r="W257" s="16" t="s">
        <v>534</v>
      </c>
      <c r="X257" s="21">
        <v>3</v>
      </c>
      <c r="Y257" s="16" t="s">
        <v>532</v>
      </c>
      <c r="Z257" s="22">
        <v>40691</v>
      </c>
      <c r="AA257" s="16" t="str">
        <f>TEXT(DATEVALUE(TEXT(Z257,"m/d/yyyy"))-DATEVALUE("1/1/2011")+1,"000")</f>
        <v>148</v>
      </c>
      <c r="AB257" s="16">
        <v>5</v>
      </c>
      <c r="AC257" s="16">
        <v>0</v>
      </c>
      <c r="AD257" s="16">
        <v>0</v>
      </c>
      <c r="AE257" s="16" t="s">
        <v>781</v>
      </c>
      <c r="AG257" s="16" t="s">
        <v>618</v>
      </c>
      <c r="AH257" s="16" t="s">
        <v>879</v>
      </c>
      <c r="AI257" s="16" t="s">
        <v>880</v>
      </c>
      <c r="AJ257" s="16" t="s">
        <v>535</v>
      </c>
      <c r="AK257" s="16">
        <v>3</v>
      </c>
      <c r="AL257" s="16" t="s">
        <v>881</v>
      </c>
      <c r="AM257" s="16" t="s">
        <v>456</v>
      </c>
      <c r="AN257" s="22">
        <v>40741</v>
      </c>
      <c r="AP257" s="16">
        <v>3</v>
      </c>
      <c r="AQ257" s="16">
        <v>3</v>
      </c>
      <c r="AR257" s="16">
        <v>3</v>
      </c>
      <c r="AS257" s="16" t="s">
        <v>609</v>
      </c>
      <c r="AU257" s="16" t="s">
        <v>618</v>
      </c>
      <c r="BT257" s="16">
        <v>3</v>
      </c>
      <c r="BU257" s="18">
        <v>40695</v>
      </c>
      <c r="BV257" s="16">
        <v>118</v>
      </c>
      <c r="BW257" s="16">
        <v>118</v>
      </c>
      <c r="BX257" s="16">
        <v>118</v>
      </c>
      <c r="BY257" s="16">
        <f t="shared" si="43"/>
        <v>118</v>
      </c>
      <c r="BZ257" s="16">
        <v>75.5</v>
      </c>
      <c r="CA257" s="16">
        <v>75</v>
      </c>
      <c r="CB257" s="16">
        <v>75</v>
      </c>
      <c r="CC257" s="16">
        <v>75</v>
      </c>
      <c r="CD257" s="16" t="s">
        <v>791</v>
      </c>
      <c r="CE257" s="16">
        <v>74</v>
      </c>
      <c r="CF257" s="16">
        <v>74</v>
      </c>
      <c r="CG257" s="16">
        <v>74</v>
      </c>
      <c r="CH257" s="16">
        <f t="shared" si="42"/>
        <v>74</v>
      </c>
      <c r="CI257" s="16" t="s">
        <v>782</v>
      </c>
      <c r="CJ257" s="16">
        <v>21.5</v>
      </c>
      <c r="CK257" s="16" t="s">
        <v>782</v>
      </c>
      <c r="CL257" s="16" t="s">
        <v>782</v>
      </c>
      <c r="CM257" s="18">
        <v>40695</v>
      </c>
      <c r="CO257" s="18"/>
      <c r="CQ257" s="21"/>
      <c r="CS257" s="21"/>
      <c r="EB257" s="22">
        <v>40695</v>
      </c>
      <c r="EG257" s="24">
        <v>0.20416666666666669</v>
      </c>
      <c r="EH257" s="24">
        <v>0.20527777777777778</v>
      </c>
      <c r="EI257" s="24">
        <v>0.21471064814814814</v>
      </c>
      <c r="FF257" s="42" t="s">
        <v>1922</v>
      </c>
      <c r="FG257" s="43">
        <v>60111</v>
      </c>
      <c r="FH257" s="44">
        <v>38835.538</v>
      </c>
      <c r="FI257" s="45">
        <v>19.4469394091137</v>
      </c>
      <c r="FJ257" s="45">
        <v>651.06333333333305</v>
      </c>
      <c r="FK257" s="45">
        <v>0.51933002199971401</v>
      </c>
      <c r="FL257" s="44">
        <v>37856.555666666703</v>
      </c>
      <c r="FM257" s="45">
        <v>18.9567129026874</v>
      </c>
      <c r="FN257" s="45">
        <v>642.42999999999995</v>
      </c>
      <c r="FO257" s="45">
        <v>0.53574027530351698</v>
      </c>
      <c r="FP257" s="44">
        <v>55749.718666666697</v>
      </c>
      <c r="FQ257" s="45">
        <v>27.916734434985798</v>
      </c>
      <c r="FR257" s="45">
        <v>645.14333333333298</v>
      </c>
      <c r="FS257" s="45">
        <v>0.45136340273491499</v>
      </c>
      <c r="FT257" s="44">
        <v>44406.335666666702</v>
      </c>
      <c r="FU257" s="45">
        <v>22.236522617259201</v>
      </c>
      <c r="FV257" s="45">
        <v>617.12666666666701</v>
      </c>
      <c r="FW257" s="46">
        <v>0.51509951430739498</v>
      </c>
    </row>
    <row r="258" spans="1:179" s="16" customFormat="1" ht="15">
      <c r="A258" s="16" t="s">
        <v>1116</v>
      </c>
      <c r="B258" s="16" t="s">
        <v>299</v>
      </c>
      <c r="C258" s="16" t="s">
        <v>657</v>
      </c>
      <c r="D258" s="16" t="s">
        <v>650</v>
      </c>
      <c r="E258" s="16" t="s">
        <v>489</v>
      </c>
      <c r="F258" s="16" t="s">
        <v>998</v>
      </c>
      <c r="G258" s="16" t="s">
        <v>691</v>
      </c>
      <c r="H258" s="22">
        <v>40695</v>
      </c>
      <c r="J258" s="16">
        <v>1000</v>
      </c>
      <c r="K258" s="16" t="s">
        <v>491</v>
      </c>
      <c r="L258" s="18">
        <v>40695</v>
      </c>
      <c r="M258" s="19">
        <v>152</v>
      </c>
      <c r="N258" s="16" t="s">
        <v>678</v>
      </c>
      <c r="O258" s="16" t="s">
        <v>653</v>
      </c>
      <c r="P258" s="16" t="s">
        <v>653</v>
      </c>
      <c r="Q258" s="16" t="s">
        <v>665</v>
      </c>
      <c r="R258" s="16" t="s">
        <v>664</v>
      </c>
      <c r="T258" s="23">
        <v>1</v>
      </c>
      <c r="U258" s="23">
        <v>6</v>
      </c>
      <c r="V258" s="16">
        <v>2011</v>
      </c>
      <c r="W258" s="16" t="s">
        <v>1152</v>
      </c>
      <c r="X258" s="21" t="s">
        <v>853</v>
      </c>
      <c r="Y258" s="16" t="s">
        <v>375</v>
      </c>
      <c r="Z258" s="22">
        <v>40711</v>
      </c>
      <c r="AA258" s="16" t="str">
        <f>TEXT(DATEVALUE(TEXT(Z258,"m/d/yyyy"))-DATEVALUE("1/1/2011")+1,"000")</f>
        <v>168</v>
      </c>
      <c r="AB258" s="16">
        <v>5</v>
      </c>
      <c r="AC258" s="16">
        <v>5</v>
      </c>
      <c r="AD258" s="16">
        <v>5</v>
      </c>
      <c r="AE258" s="16" t="s">
        <v>673</v>
      </c>
      <c r="AF258" s="16" t="s">
        <v>490</v>
      </c>
      <c r="AG258" s="16" t="s">
        <v>649</v>
      </c>
      <c r="AH258" s="16" t="s">
        <v>649</v>
      </c>
      <c r="AI258" s="16" t="s">
        <v>674</v>
      </c>
      <c r="AJ258" s="16" t="s">
        <v>1152</v>
      </c>
      <c r="AK258" s="16" t="s">
        <v>855</v>
      </c>
      <c r="AL258" s="16" t="s">
        <v>649</v>
      </c>
      <c r="AM258" s="16" t="s">
        <v>375</v>
      </c>
      <c r="AN258" s="22">
        <v>40759</v>
      </c>
      <c r="AP258" s="16">
        <v>4</v>
      </c>
      <c r="AQ258" s="16">
        <v>4</v>
      </c>
      <c r="AR258" s="16">
        <v>4</v>
      </c>
      <c r="AS258" s="16" t="s">
        <v>673</v>
      </c>
      <c r="AU258" s="16" t="s">
        <v>657</v>
      </c>
      <c r="BT258" s="16">
        <v>9</v>
      </c>
      <c r="BU258" s="18">
        <v>40695</v>
      </c>
      <c r="BV258" s="16">
        <v>120.5</v>
      </c>
      <c r="BW258" s="16">
        <v>120</v>
      </c>
      <c r="BX258" s="16">
        <v>120</v>
      </c>
      <c r="BY258" s="16">
        <f t="shared" si="43"/>
        <v>120.16666666666667</v>
      </c>
      <c r="BZ258" s="16">
        <v>84.5</v>
      </c>
      <c r="CA258" s="16">
        <v>84</v>
      </c>
      <c r="CB258" s="16">
        <v>84</v>
      </c>
      <c r="CC258" s="16">
        <f t="shared" ref="CC258:CC299" si="44">(BZ258+CA258+CB258)/3</f>
        <v>84.166666666666671</v>
      </c>
      <c r="CD258" s="16" t="s">
        <v>649</v>
      </c>
      <c r="CE258" s="16">
        <v>83</v>
      </c>
      <c r="CF258" s="16">
        <v>83</v>
      </c>
      <c r="CG258" s="16">
        <v>83</v>
      </c>
      <c r="CH258" s="16">
        <f t="shared" si="42"/>
        <v>83</v>
      </c>
      <c r="CI258" s="16" t="s">
        <v>649</v>
      </c>
      <c r="CJ258" s="16">
        <v>21.5</v>
      </c>
      <c r="CK258" s="16" t="s">
        <v>649</v>
      </c>
      <c r="CL258" s="16" t="s">
        <v>649</v>
      </c>
      <c r="CM258" s="18">
        <v>40695</v>
      </c>
      <c r="CO258" s="18">
        <v>40715</v>
      </c>
      <c r="CQ258" s="21"/>
      <c r="CS258" s="21"/>
      <c r="DD258" s="16">
        <v>20.5</v>
      </c>
      <c r="EB258" s="22">
        <v>40695</v>
      </c>
      <c r="EG258" s="24">
        <v>0.28263888888888888</v>
      </c>
      <c r="EI258" s="24">
        <v>0.29305555555555557</v>
      </c>
      <c r="EJ258" s="26">
        <v>0.29652777777777778</v>
      </c>
      <c r="EK258" s="24">
        <v>0.33124999999999999</v>
      </c>
      <c r="FF258" s="42" t="s">
        <v>299</v>
      </c>
      <c r="FG258" s="43">
        <v>60111</v>
      </c>
      <c r="FH258" s="44">
        <v>55233.188999999998</v>
      </c>
      <c r="FI258" s="45">
        <v>27.658081622433599</v>
      </c>
      <c r="FJ258" s="45">
        <v>654.02333333333297</v>
      </c>
      <c r="FK258" s="45">
        <v>0.46350069500125601</v>
      </c>
      <c r="FL258" s="44">
        <v>65434.347000000002</v>
      </c>
      <c r="FM258" s="45">
        <v>32.766322984476702</v>
      </c>
      <c r="FN258" s="45">
        <v>661.80666666666696</v>
      </c>
      <c r="FO258" s="45">
        <v>0.43809373284420899</v>
      </c>
      <c r="FP258" s="44">
        <v>55139.097666666697</v>
      </c>
      <c r="FQ258" s="45">
        <v>27.610965281255201</v>
      </c>
      <c r="FR258" s="45">
        <v>628.47333333333302</v>
      </c>
      <c r="FS258" s="45">
        <v>0.449028033617206</v>
      </c>
      <c r="FT258" s="44">
        <v>44910.399666666701</v>
      </c>
      <c r="FU258" s="45">
        <v>22.488933233183101</v>
      </c>
      <c r="FV258" s="45">
        <v>668.13333333333298</v>
      </c>
      <c r="FW258" s="46">
        <v>0.50352761462301299</v>
      </c>
    </row>
    <row r="259" spans="1:179" s="16" customFormat="1" ht="15">
      <c r="A259" s="16" t="s">
        <v>1116</v>
      </c>
      <c r="B259" s="17" t="s">
        <v>492</v>
      </c>
      <c r="C259" s="16" t="s">
        <v>657</v>
      </c>
      <c r="D259" s="16" t="s">
        <v>650</v>
      </c>
      <c r="E259" s="16" t="s">
        <v>1116</v>
      </c>
      <c r="F259" s="16" t="s">
        <v>998</v>
      </c>
      <c r="G259" s="16" t="s">
        <v>691</v>
      </c>
      <c r="H259" s="22">
        <v>40695</v>
      </c>
      <c r="J259" s="16" t="s">
        <v>1040</v>
      </c>
      <c r="L259" s="18">
        <v>40695</v>
      </c>
      <c r="M259" s="19">
        <v>152</v>
      </c>
      <c r="N259" s="16" t="s">
        <v>663</v>
      </c>
      <c r="O259" s="16" t="s">
        <v>653</v>
      </c>
      <c r="P259" s="16" t="s">
        <v>653</v>
      </c>
      <c r="Q259" s="16" t="s">
        <v>852</v>
      </c>
      <c r="R259" s="16" t="s">
        <v>699</v>
      </c>
      <c r="T259" s="23">
        <v>1</v>
      </c>
      <c r="U259" s="23">
        <v>6</v>
      </c>
      <c r="V259" s="16">
        <v>2011</v>
      </c>
      <c r="X259" s="21"/>
      <c r="BU259" s="18">
        <v>40695</v>
      </c>
      <c r="BV259" s="16">
        <v>115</v>
      </c>
      <c r="BW259" s="16">
        <v>115</v>
      </c>
      <c r="BX259" s="16">
        <v>115</v>
      </c>
      <c r="BY259" s="16">
        <f t="shared" si="43"/>
        <v>115</v>
      </c>
      <c r="BZ259" s="16">
        <v>73.5</v>
      </c>
      <c r="CA259" s="16">
        <v>74</v>
      </c>
      <c r="CB259" s="16">
        <v>74</v>
      </c>
      <c r="CC259" s="16">
        <f t="shared" si="44"/>
        <v>73.833333333333329</v>
      </c>
      <c r="CD259" s="16" t="s">
        <v>649</v>
      </c>
      <c r="CE259" s="16">
        <v>72</v>
      </c>
      <c r="CF259" s="16">
        <v>72</v>
      </c>
      <c r="CG259" s="16">
        <v>72</v>
      </c>
      <c r="CH259" s="16">
        <f t="shared" si="42"/>
        <v>72</v>
      </c>
      <c r="CI259" s="16" t="s">
        <v>649</v>
      </c>
      <c r="CJ259" s="16">
        <v>17.75</v>
      </c>
      <c r="CK259" s="16" t="s">
        <v>649</v>
      </c>
      <c r="CL259" s="16" t="s">
        <v>649</v>
      </c>
      <c r="CM259" s="18">
        <v>40695</v>
      </c>
      <c r="CO259" s="18"/>
      <c r="CQ259" s="21"/>
      <c r="CS259" s="21"/>
      <c r="EB259" s="22">
        <v>40695</v>
      </c>
      <c r="EG259" s="24">
        <v>0.31388888888888888</v>
      </c>
      <c r="EI259" s="24">
        <v>0.32430555555555557</v>
      </c>
      <c r="EJ259" s="24">
        <v>0.32708333333333334</v>
      </c>
      <c r="EK259" s="24">
        <v>0.35902777777777778</v>
      </c>
      <c r="FF259" s="42" t="s">
        <v>492</v>
      </c>
      <c r="FG259" s="43">
        <v>60111</v>
      </c>
      <c r="FH259" s="44">
        <v>45947.497000000003</v>
      </c>
      <c r="FI259" s="45">
        <v>23.008260891336999</v>
      </c>
      <c r="FJ259" s="45">
        <v>627.05333333333294</v>
      </c>
      <c r="FK259" s="45">
        <v>0.475324775951804</v>
      </c>
      <c r="FL259" s="44">
        <v>64568.347999999998</v>
      </c>
      <c r="FM259" s="45">
        <v>32.332673009514302</v>
      </c>
      <c r="FN259" s="45">
        <v>612.68333333333305</v>
      </c>
      <c r="FO259" s="45">
        <v>0.43372514429534598</v>
      </c>
      <c r="FP259" s="44">
        <v>55583.8543333333</v>
      </c>
      <c r="FQ259" s="45">
        <v>27.8336776831915</v>
      </c>
      <c r="FR259" s="45">
        <v>605.41666666666697</v>
      </c>
      <c r="FS259" s="45">
        <v>0.42817681594567097</v>
      </c>
      <c r="FT259" s="44">
        <v>45226.415333333302</v>
      </c>
      <c r="FU259" s="45">
        <v>22.6471784343181</v>
      </c>
      <c r="FV259" s="45">
        <v>649.35333333333301</v>
      </c>
      <c r="FW259" s="46">
        <v>0.51432367545773405</v>
      </c>
    </row>
    <row r="260" spans="1:179" s="16" customFormat="1" ht="15">
      <c r="A260" s="16" t="s">
        <v>1116</v>
      </c>
      <c r="B260" s="17" t="s">
        <v>493</v>
      </c>
      <c r="C260" s="16" t="s">
        <v>657</v>
      </c>
      <c r="D260" s="16" t="s">
        <v>650</v>
      </c>
      <c r="E260" s="16" t="s">
        <v>661</v>
      </c>
      <c r="F260" s="16" t="s">
        <v>998</v>
      </c>
      <c r="G260" s="16" t="s">
        <v>691</v>
      </c>
      <c r="H260" s="22">
        <v>40695</v>
      </c>
      <c r="J260" s="16">
        <v>1000</v>
      </c>
      <c r="K260" s="16" t="s">
        <v>1748</v>
      </c>
      <c r="L260" s="18">
        <v>40695</v>
      </c>
      <c r="M260" s="19">
        <v>152</v>
      </c>
      <c r="N260" s="16" t="s">
        <v>669</v>
      </c>
      <c r="O260" s="16" t="s">
        <v>653</v>
      </c>
      <c r="P260" s="16" t="s">
        <v>653</v>
      </c>
      <c r="Q260" s="16" t="s">
        <v>664</v>
      </c>
      <c r="R260" s="16" t="s">
        <v>679</v>
      </c>
      <c r="T260" s="23">
        <v>1</v>
      </c>
      <c r="U260" s="23">
        <v>6</v>
      </c>
      <c r="V260" s="16">
        <v>2011</v>
      </c>
      <c r="W260" s="16" t="s">
        <v>856</v>
      </c>
      <c r="X260" s="21">
        <v>48</v>
      </c>
      <c r="Y260" s="16" t="s">
        <v>654</v>
      </c>
      <c r="Z260" s="22">
        <v>40704</v>
      </c>
      <c r="AA260" s="16" t="str">
        <f>TEXT(DATEVALUE(TEXT(Z260,"m/d/yyyy"))-DATEVALUE("1/1/2011")+1,"000")</f>
        <v>161</v>
      </c>
      <c r="AB260" s="16">
        <v>3</v>
      </c>
      <c r="AC260" s="16">
        <v>3</v>
      </c>
      <c r="AD260" s="16">
        <v>3</v>
      </c>
      <c r="AE260" s="16" t="s">
        <v>673</v>
      </c>
      <c r="AF260" s="16" t="s">
        <v>494</v>
      </c>
      <c r="AG260" s="16" t="s">
        <v>657</v>
      </c>
      <c r="AH260" s="16" t="s">
        <v>657</v>
      </c>
      <c r="BT260" s="16">
        <v>3</v>
      </c>
      <c r="BU260" s="18">
        <v>40695</v>
      </c>
      <c r="BV260" s="16">
        <v>112</v>
      </c>
      <c r="BW260" s="16">
        <v>112</v>
      </c>
      <c r="BX260" s="16">
        <v>112</v>
      </c>
      <c r="BY260" s="16">
        <f t="shared" si="43"/>
        <v>112</v>
      </c>
      <c r="BZ260" s="16">
        <v>73</v>
      </c>
      <c r="CA260" s="16">
        <v>73</v>
      </c>
      <c r="CB260" s="16">
        <v>73</v>
      </c>
      <c r="CC260" s="16">
        <f t="shared" si="44"/>
        <v>73</v>
      </c>
      <c r="CD260" s="16" t="s">
        <v>649</v>
      </c>
      <c r="CE260" s="16">
        <v>72</v>
      </c>
      <c r="CF260" s="16">
        <v>72</v>
      </c>
      <c r="CG260" s="16">
        <v>72</v>
      </c>
      <c r="CH260" s="16">
        <f t="shared" si="42"/>
        <v>72</v>
      </c>
      <c r="CI260" s="16" t="s">
        <v>649</v>
      </c>
      <c r="CJ260" s="16">
        <v>15</v>
      </c>
      <c r="CK260" s="16" t="s">
        <v>649</v>
      </c>
      <c r="CL260" s="16" t="s">
        <v>649</v>
      </c>
      <c r="CM260" s="18">
        <v>40695</v>
      </c>
      <c r="CO260" s="18"/>
      <c r="CQ260" s="21"/>
      <c r="CS260" s="21"/>
      <c r="EB260" s="22">
        <v>40695</v>
      </c>
      <c r="EG260" s="24">
        <v>0.32222222222222224</v>
      </c>
      <c r="EI260" s="24">
        <v>0.33263888888888887</v>
      </c>
      <c r="EJ260" s="24">
        <v>0.33819444444444446</v>
      </c>
      <c r="EK260" s="24">
        <v>0.37291666666666662</v>
      </c>
      <c r="FF260" s="42" t="s">
        <v>493</v>
      </c>
      <c r="FG260" s="43">
        <v>60111</v>
      </c>
      <c r="FH260" s="44">
        <v>38487.511666666702</v>
      </c>
      <c r="FI260" s="45">
        <v>19.272664830579199</v>
      </c>
      <c r="FJ260" s="45">
        <v>672.4</v>
      </c>
      <c r="FK260" s="45">
        <v>0.54033903601730904</v>
      </c>
      <c r="FL260" s="44">
        <v>55928.117333333299</v>
      </c>
      <c r="FM260" s="45">
        <v>28.006067768319099</v>
      </c>
      <c r="FN260" s="45">
        <v>621.47666666666703</v>
      </c>
      <c r="FO260" s="45">
        <v>0.45739967398814602</v>
      </c>
      <c r="FP260" s="44">
        <v>70997.086666666699</v>
      </c>
      <c r="FQ260" s="45">
        <v>35.551871140043403</v>
      </c>
      <c r="FR260" s="45">
        <v>625.71333333333303</v>
      </c>
      <c r="FS260" s="45">
        <v>0.41447726524963802</v>
      </c>
      <c r="FT260" s="44">
        <v>41141.463333333297</v>
      </c>
      <c r="FU260" s="45">
        <v>20.6016341178434</v>
      </c>
      <c r="FV260" s="45">
        <v>635.07666666666705</v>
      </c>
      <c r="FW260" s="46">
        <v>0.52801076406814895</v>
      </c>
    </row>
    <row r="261" spans="1:179" s="16" customFormat="1" ht="15">
      <c r="B261" s="17" t="s">
        <v>495</v>
      </c>
      <c r="C261" s="16" t="s">
        <v>657</v>
      </c>
      <c r="D261" s="16" t="s">
        <v>660</v>
      </c>
      <c r="E261" s="16" t="s">
        <v>1037</v>
      </c>
      <c r="F261" s="16" t="s">
        <v>998</v>
      </c>
      <c r="G261" s="16" t="s">
        <v>657</v>
      </c>
      <c r="L261" s="18">
        <v>40695</v>
      </c>
      <c r="M261" s="19">
        <v>152</v>
      </c>
      <c r="N261" s="16" t="s">
        <v>664</v>
      </c>
      <c r="O261" s="16" t="s">
        <v>653</v>
      </c>
      <c r="P261" s="16" t="s">
        <v>653</v>
      </c>
      <c r="Q261" s="16" t="s">
        <v>653</v>
      </c>
      <c r="R261" s="16" t="s">
        <v>665</v>
      </c>
      <c r="T261" s="23">
        <v>1</v>
      </c>
      <c r="U261" s="23">
        <v>6</v>
      </c>
      <c r="V261" s="16">
        <v>2011</v>
      </c>
      <c r="X261" s="21"/>
      <c r="BU261" s="18">
        <v>40695</v>
      </c>
      <c r="BV261" s="16">
        <v>118</v>
      </c>
      <c r="BW261" s="16">
        <v>118.5</v>
      </c>
      <c r="BX261" s="16">
        <v>118</v>
      </c>
      <c r="BY261" s="16">
        <f t="shared" si="43"/>
        <v>118.16666666666667</v>
      </c>
      <c r="BZ261" s="16">
        <v>85</v>
      </c>
      <c r="CA261" s="16">
        <v>85.5</v>
      </c>
      <c r="CB261" s="16">
        <v>85.5</v>
      </c>
      <c r="CC261" s="16">
        <f t="shared" si="44"/>
        <v>85.333333333333329</v>
      </c>
      <c r="CD261" s="16" t="s">
        <v>649</v>
      </c>
      <c r="CE261" s="16">
        <v>85</v>
      </c>
      <c r="CF261" s="16">
        <v>85</v>
      </c>
      <c r="CG261" s="16">
        <v>85</v>
      </c>
      <c r="CH261" s="16">
        <f t="shared" si="42"/>
        <v>85</v>
      </c>
      <c r="CI261" s="16" t="s">
        <v>649</v>
      </c>
      <c r="CJ261" s="16">
        <v>16.25</v>
      </c>
      <c r="CK261" s="16" t="s">
        <v>649</v>
      </c>
      <c r="CL261" s="16" t="s">
        <v>649</v>
      </c>
      <c r="CM261" s="18">
        <v>40695</v>
      </c>
      <c r="CO261" s="18"/>
      <c r="CQ261" s="21"/>
      <c r="CS261" s="21"/>
      <c r="FF261" s="42" t="s">
        <v>495</v>
      </c>
      <c r="FG261" s="43">
        <v>60111</v>
      </c>
      <c r="FH261" s="44">
        <v>35805.434999999998</v>
      </c>
      <c r="FI261" s="45">
        <v>17.929611917876802</v>
      </c>
      <c r="FJ261" s="45">
        <v>636.71333333333303</v>
      </c>
      <c r="FK261" s="45">
        <v>0.51681408122351902</v>
      </c>
      <c r="FL261" s="44">
        <v>54251.495999999999</v>
      </c>
      <c r="FM261" s="45">
        <v>27.1664977466199</v>
      </c>
      <c r="FN261" s="45">
        <v>649.75333333333299</v>
      </c>
      <c r="FO261" s="45">
        <v>0.47421686308453498</v>
      </c>
      <c r="FP261" s="44">
        <v>40818.313333333303</v>
      </c>
      <c r="FQ261" s="45">
        <v>20.439816391253501</v>
      </c>
      <c r="FR261" s="45">
        <v>642.72</v>
      </c>
      <c r="FS261" s="45">
        <v>0.50619316993097296</v>
      </c>
      <c r="FT261" s="44">
        <v>35108.667999999998</v>
      </c>
      <c r="FU261" s="45">
        <v>17.5807050575864</v>
      </c>
      <c r="FV261" s="45">
        <v>669.43</v>
      </c>
      <c r="FW261" s="46">
        <v>0.53461464538417502</v>
      </c>
    </row>
    <row r="262" spans="1:179" s="16" customFormat="1" ht="15">
      <c r="B262" s="17" t="s">
        <v>1</v>
      </c>
      <c r="C262" s="16" t="s">
        <v>276</v>
      </c>
      <c r="D262" s="16" t="s">
        <v>328</v>
      </c>
      <c r="E262" s="16" t="s">
        <v>2</v>
      </c>
      <c r="F262" s="16" t="s">
        <v>238</v>
      </c>
      <c r="G262" s="16" t="s">
        <v>92</v>
      </c>
      <c r="H262" s="22">
        <v>40696</v>
      </c>
      <c r="J262" s="16">
        <v>1000</v>
      </c>
      <c r="K262" s="16" t="s">
        <v>4</v>
      </c>
      <c r="L262" s="18">
        <v>40696</v>
      </c>
      <c r="M262" s="19">
        <v>153</v>
      </c>
      <c r="N262" s="16" t="s">
        <v>269</v>
      </c>
      <c r="O262" s="16" t="s">
        <v>269</v>
      </c>
      <c r="P262" s="16" t="s">
        <v>269</v>
      </c>
      <c r="Q262" s="16" t="s">
        <v>103</v>
      </c>
      <c r="R262" s="16" t="s">
        <v>272</v>
      </c>
      <c r="T262" s="20">
        <v>2</v>
      </c>
      <c r="U262" s="20">
        <v>6</v>
      </c>
      <c r="V262" s="16">
        <v>2011</v>
      </c>
      <c r="X262" s="21"/>
      <c r="BU262" s="18">
        <v>40696</v>
      </c>
      <c r="BV262" s="16">
        <v>123</v>
      </c>
      <c r="BW262" s="16">
        <v>122.5</v>
      </c>
      <c r="BX262" s="16">
        <v>123</v>
      </c>
      <c r="BY262" s="16">
        <f t="shared" si="43"/>
        <v>122.83333333333333</v>
      </c>
      <c r="BZ262" s="16">
        <v>101</v>
      </c>
      <c r="CA262" s="16">
        <v>101.5</v>
      </c>
      <c r="CB262" s="16">
        <v>101</v>
      </c>
      <c r="CC262" s="16">
        <f t="shared" si="44"/>
        <v>101.16666666666667</v>
      </c>
      <c r="CD262" s="16" t="s">
        <v>97</v>
      </c>
      <c r="CE262" s="16">
        <v>100</v>
      </c>
      <c r="CF262" s="16">
        <v>100.5</v>
      </c>
      <c r="CG262" s="16">
        <v>100</v>
      </c>
      <c r="CH262" s="16">
        <f t="shared" si="42"/>
        <v>100.16666666666667</v>
      </c>
      <c r="CI262" s="16" t="s">
        <v>97</v>
      </c>
      <c r="CJ262" s="16">
        <v>18.5</v>
      </c>
      <c r="CK262" s="16" t="s">
        <v>277</v>
      </c>
      <c r="CL262" s="16" t="s">
        <v>277</v>
      </c>
      <c r="CM262" s="18">
        <v>40696</v>
      </c>
      <c r="CO262" s="18"/>
      <c r="CQ262" s="21"/>
      <c r="CS262" s="21"/>
      <c r="EB262" s="22">
        <v>40696</v>
      </c>
      <c r="EG262" s="24">
        <v>0.21180555555555555</v>
      </c>
      <c r="EI262" s="24">
        <v>0.22708333333333333</v>
      </c>
      <c r="EJ262" s="16" t="s">
        <v>3</v>
      </c>
      <c r="EK262" s="16" t="s">
        <v>186</v>
      </c>
      <c r="FF262" s="42" t="s">
        <v>1923</v>
      </c>
      <c r="FG262" s="43">
        <v>60211</v>
      </c>
      <c r="FH262" s="44">
        <v>27486.37</v>
      </c>
      <c r="FI262" s="45">
        <v>13.763830746119201</v>
      </c>
      <c r="FJ262" s="45">
        <v>683.44</v>
      </c>
      <c r="FK262" s="45">
        <v>0.55125024917843002</v>
      </c>
      <c r="FL262" s="44">
        <v>37231.293666666701</v>
      </c>
      <c r="FM262" s="45">
        <v>18.643612251710898</v>
      </c>
      <c r="FN262" s="45">
        <v>651.41666666666697</v>
      </c>
      <c r="FO262" s="45">
        <v>0.51390710761547298</v>
      </c>
      <c r="FP262" s="44">
        <v>47301.794666666698</v>
      </c>
      <c r="FQ262" s="45">
        <v>23.686426973793999</v>
      </c>
      <c r="FR262" s="45">
        <v>636.06333333333305</v>
      </c>
      <c r="FS262" s="45">
        <v>0.48041927515758598</v>
      </c>
      <c r="FT262" s="44">
        <v>38057.637333333303</v>
      </c>
      <c r="FU262" s="45">
        <v>19.0574047738274</v>
      </c>
      <c r="FV262" s="45">
        <v>666.03333333333296</v>
      </c>
      <c r="FW262" s="46">
        <v>0.50860729428891005</v>
      </c>
    </row>
    <row r="263" spans="1:179" s="16" customFormat="1" ht="15">
      <c r="B263" s="17" t="s">
        <v>5</v>
      </c>
      <c r="C263" s="16" t="s">
        <v>276</v>
      </c>
      <c r="D263" s="16" t="s">
        <v>328</v>
      </c>
      <c r="E263" s="16" t="s">
        <v>176</v>
      </c>
      <c r="F263" s="16" t="s">
        <v>238</v>
      </c>
      <c r="G263" s="16" t="s">
        <v>95</v>
      </c>
      <c r="H263" s="22">
        <v>40696</v>
      </c>
      <c r="J263" s="16">
        <v>500</v>
      </c>
      <c r="L263" s="18">
        <v>40696</v>
      </c>
      <c r="M263" s="19">
        <v>153</v>
      </c>
      <c r="N263" s="16" t="s">
        <v>270</v>
      </c>
      <c r="O263" s="16" t="s">
        <v>269</v>
      </c>
      <c r="P263" s="16" t="s">
        <v>269</v>
      </c>
      <c r="Q263" s="16" t="s">
        <v>322</v>
      </c>
      <c r="R263" s="16" t="s">
        <v>270</v>
      </c>
      <c r="T263" s="20">
        <v>2</v>
      </c>
      <c r="U263" s="20">
        <v>6</v>
      </c>
      <c r="V263" s="16">
        <v>2011</v>
      </c>
      <c r="X263" s="21"/>
      <c r="BU263" s="18">
        <v>40696</v>
      </c>
      <c r="BV263" s="16">
        <v>117</v>
      </c>
      <c r="BW263" s="16">
        <v>117.5</v>
      </c>
      <c r="BX263" s="16">
        <v>117</v>
      </c>
      <c r="BY263" s="16">
        <f t="shared" si="43"/>
        <v>117.16666666666667</v>
      </c>
      <c r="BZ263" s="16">
        <v>90</v>
      </c>
      <c r="CA263" s="16">
        <v>90.5</v>
      </c>
      <c r="CB263" s="16">
        <v>90</v>
      </c>
      <c r="CC263" s="16">
        <f t="shared" si="44"/>
        <v>90.166666666666671</v>
      </c>
      <c r="CD263" s="16" t="s">
        <v>97</v>
      </c>
      <c r="CE263" s="16">
        <v>93</v>
      </c>
      <c r="CF263" s="16">
        <v>93</v>
      </c>
      <c r="CG263" s="16">
        <v>93</v>
      </c>
      <c r="CH263" s="16">
        <f t="shared" si="42"/>
        <v>93</v>
      </c>
      <c r="CI263" s="16" t="s">
        <v>277</v>
      </c>
      <c r="CJ263" s="16">
        <f>21-3.75</f>
        <v>17.25</v>
      </c>
      <c r="CK263" s="16" t="s">
        <v>277</v>
      </c>
      <c r="CL263" s="16" t="s">
        <v>277</v>
      </c>
      <c r="CM263" s="18">
        <v>40696</v>
      </c>
      <c r="CO263" s="18">
        <v>40732</v>
      </c>
      <c r="CP263" s="16">
        <v>118</v>
      </c>
      <c r="CQ263" s="21">
        <v>118</v>
      </c>
      <c r="CR263" s="16">
        <v>118</v>
      </c>
      <c r="CS263" s="21">
        <v>118</v>
      </c>
      <c r="CT263" s="21">
        <v>91</v>
      </c>
      <c r="CU263" s="21">
        <v>91</v>
      </c>
      <c r="CV263" s="21">
        <v>91</v>
      </c>
      <c r="CW263" s="21">
        <v>91</v>
      </c>
      <c r="CX263" s="16" t="s">
        <v>277</v>
      </c>
      <c r="CY263" s="16">
        <v>93</v>
      </c>
      <c r="CZ263" s="16">
        <v>93</v>
      </c>
      <c r="DA263" s="16">
        <v>93</v>
      </c>
      <c r="DB263" s="16">
        <v>93</v>
      </c>
      <c r="DC263" s="16" t="s">
        <v>97</v>
      </c>
      <c r="DD263" s="16">
        <v>16.75</v>
      </c>
      <c r="EB263" s="22">
        <v>40696</v>
      </c>
      <c r="EG263" s="24">
        <v>0.23124999999999998</v>
      </c>
      <c r="EI263" s="24">
        <v>0.24166666666666667</v>
      </c>
      <c r="EJ263" s="24" t="s">
        <v>186</v>
      </c>
      <c r="EK263" s="24">
        <v>0.26041666666666669</v>
      </c>
      <c r="FF263" s="42" t="s">
        <v>1924</v>
      </c>
      <c r="FG263" s="43">
        <v>60211</v>
      </c>
      <c r="FH263" s="44">
        <v>41295.39</v>
      </c>
      <c r="FI263" s="45">
        <v>20.678713069604399</v>
      </c>
      <c r="FJ263" s="45">
        <v>636.07000000000005</v>
      </c>
      <c r="FK263" s="45">
        <v>0.49630452177020601</v>
      </c>
      <c r="FL263" s="44">
        <v>60162.53</v>
      </c>
      <c r="FM263" s="45">
        <v>30.126454682022999</v>
      </c>
      <c r="FN263" s="45">
        <v>632.41333333333296</v>
      </c>
      <c r="FO263" s="45">
        <v>0.47230861044472999</v>
      </c>
      <c r="FP263" s="44">
        <v>45585.718333333301</v>
      </c>
      <c r="FQ263" s="45">
        <v>22.8270998163913</v>
      </c>
      <c r="FR263" s="45">
        <v>593.42666666666696</v>
      </c>
      <c r="FS263" s="45">
        <v>0.437068257024814</v>
      </c>
      <c r="FT263" s="44">
        <v>38448.4243333333</v>
      </c>
      <c r="FU263" s="45">
        <v>19.253091804373199</v>
      </c>
      <c r="FV263" s="45">
        <v>645.05999999999995</v>
      </c>
      <c r="FW263" s="46">
        <v>0.526417232604938</v>
      </c>
    </row>
    <row r="264" spans="1:179" s="16" customFormat="1" ht="15">
      <c r="A264" s="16" t="s">
        <v>1116</v>
      </c>
      <c r="B264" s="17" t="s">
        <v>1012</v>
      </c>
      <c r="C264" s="16" t="s">
        <v>596</v>
      </c>
      <c r="D264" s="16" t="s">
        <v>594</v>
      </c>
      <c r="E264" s="16" t="s">
        <v>1013</v>
      </c>
      <c r="F264" s="16" t="s">
        <v>1006</v>
      </c>
      <c r="G264" s="16" t="s">
        <v>707</v>
      </c>
      <c r="H264" s="22">
        <v>40696</v>
      </c>
      <c r="J264" s="16" t="s">
        <v>709</v>
      </c>
      <c r="K264" s="16" t="s">
        <v>969</v>
      </c>
      <c r="L264" s="18">
        <v>40696</v>
      </c>
      <c r="M264" s="19">
        <v>153</v>
      </c>
      <c r="N264" s="16" t="s">
        <v>597</v>
      </c>
      <c r="O264" s="16" t="s">
        <v>598</v>
      </c>
      <c r="P264" s="16" t="s">
        <v>598</v>
      </c>
      <c r="Q264" s="16" t="s">
        <v>961</v>
      </c>
      <c r="R264" s="16" t="s">
        <v>711</v>
      </c>
      <c r="T264" s="20">
        <v>2</v>
      </c>
      <c r="U264" s="20">
        <v>6</v>
      </c>
      <c r="V264" s="16">
        <v>2011</v>
      </c>
      <c r="W264" s="16" t="s">
        <v>1014</v>
      </c>
      <c r="X264" s="21">
        <v>23</v>
      </c>
      <c r="Y264" s="16" t="s">
        <v>602</v>
      </c>
      <c r="Z264" s="22">
        <v>40730</v>
      </c>
      <c r="AA264" s="16" t="str">
        <f>TEXT(DATEVALUE(TEXT(Z264,"m/d/yyyy"))-DATEVALUE("1/1/2011")+1,"000")</f>
        <v>187</v>
      </c>
      <c r="AB264" s="16">
        <v>5</v>
      </c>
      <c r="AC264" s="16">
        <v>5</v>
      </c>
      <c r="AD264" s="16">
        <v>1</v>
      </c>
      <c r="AE264" s="16" t="s">
        <v>1015</v>
      </c>
      <c r="AF264" s="16" t="s">
        <v>1016</v>
      </c>
      <c r="AG264" s="16" t="s">
        <v>1017</v>
      </c>
      <c r="AH264" s="16" t="s">
        <v>1017</v>
      </c>
      <c r="BT264" s="16">
        <v>1</v>
      </c>
      <c r="BU264" s="18">
        <v>40696</v>
      </c>
      <c r="BV264" s="16">
        <v>120</v>
      </c>
      <c r="BW264" s="16">
        <v>121</v>
      </c>
      <c r="BX264" s="16">
        <v>120.5</v>
      </c>
      <c r="BY264" s="16">
        <f t="shared" si="43"/>
        <v>120.5</v>
      </c>
      <c r="BZ264" s="16">
        <v>108</v>
      </c>
      <c r="CA264" s="16">
        <v>108</v>
      </c>
      <c r="CB264" s="16">
        <v>108</v>
      </c>
      <c r="CC264" s="16">
        <f t="shared" si="44"/>
        <v>108</v>
      </c>
      <c r="CD264" s="16" t="s">
        <v>593</v>
      </c>
      <c r="CE264" s="16">
        <v>106</v>
      </c>
      <c r="CF264" s="16">
        <v>106</v>
      </c>
      <c r="CG264" s="16">
        <v>106</v>
      </c>
      <c r="CH264" s="16">
        <f t="shared" si="42"/>
        <v>106</v>
      </c>
      <c r="CI264" s="16" t="s">
        <v>593</v>
      </c>
      <c r="CJ264" s="16">
        <v>16.25</v>
      </c>
      <c r="CK264" s="16" t="s">
        <v>593</v>
      </c>
      <c r="CL264" s="16" t="s">
        <v>593</v>
      </c>
      <c r="CM264" s="18">
        <v>40696</v>
      </c>
      <c r="CO264" s="18">
        <v>40709</v>
      </c>
      <c r="CQ264" s="21"/>
      <c r="CS264" s="21"/>
      <c r="DD264" s="16">
        <v>18.25</v>
      </c>
      <c r="DF264" s="22">
        <v>40732</v>
      </c>
      <c r="DU264" s="16">
        <v>18</v>
      </c>
      <c r="EB264" s="22">
        <v>40696</v>
      </c>
      <c r="EG264" s="24">
        <v>0.21597222222222223</v>
      </c>
      <c r="EI264" s="24">
        <v>0.22638888888888889</v>
      </c>
      <c r="EJ264" s="24">
        <v>0.23333333333333331</v>
      </c>
      <c r="EK264" s="24">
        <v>0.2673611111111111</v>
      </c>
      <c r="FF264" s="42" t="s">
        <v>1925</v>
      </c>
      <c r="FG264" s="43">
        <v>60211</v>
      </c>
      <c r="FH264" s="44">
        <v>34118.110333333301</v>
      </c>
      <c r="FI264" s="45">
        <v>17.0846821899516</v>
      </c>
      <c r="FJ264" s="45">
        <v>687.74</v>
      </c>
      <c r="FK264" s="45">
        <v>0.50164636640402005</v>
      </c>
      <c r="FL264" s="44">
        <v>43975.368000000002</v>
      </c>
      <c r="FM264" s="45">
        <v>22.020715072608901</v>
      </c>
      <c r="FN264" s="45">
        <v>620.04333333333295</v>
      </c>
      <c r="FO264" s="45">
        <v>0.47899855905412803</v>
      </c>
      <c r="FP264" s="44">
        <v>36158.238333333298</v>
      </c>
      <c r="FQ264" s="45">
        <v>18.106278584543499</v>
      </c>
      <c r="FR264" s="45">
        <v>652.41333333333296</v>
      </c>
      <c r="FS264" s="45">
        <v>0.504251990355986</v>
      </c>
      <c r="FT264" s="44">
        <v>26749.019333333301</v>
      </c>
      <c r="FU264" s="45">
        <v>13.3946015690202</v>
      </c>
      <c r="FV264" s="45">
        <v>622.78</v>
      </c>
      <c r="FW264" s="46">
        <v>0.55319604890001495</v>
      </c>
    </row>
    <row r="265" spans="1:179" s="16" customFormat="1" ht="15">
      <c r="B265" s="17" t="s">
        <v>6</v>
      </c>
      <c r="C265" s="16" t="s">
        <v>276</v>
      </c>
      <c r="D265" s="16" t="s">
        <v>328</v>
      </c>
      <c r="E265" s="16" t="s">
        <v>7</v>
      </c>
      <c r="F265" s="16" t="s">
        <v>238</v>
      </c>
      <c r="G265" s="16" t="s">
        <v>95</v>
      </c>
      <c r="H265" s="22">
        <v>40696</v>
      </c>
      <c r="J265" s="16">
        <v>1000</v>
      </c>
      <c r="L265" s="18">
        <v>40696</v>
      </c>
      <c r="M265" s="19">
        <v>153</v>
      </c>
      <c r="N265" s="16" t="s">
        <v>75</v>
      </c>
      <c r="O265" s="16" t="s">
        <v>269</v>
      </c>
      <c r="P265" s="16" t="s">
        <v>269</v>
      </c>
      <c r="Q265" s="16" t="s">
        <v>271</v>
      </c>
      <c r="R265" s="16" t="s">
        <v>272</v>
      </c>
      <c r="T265" s="20">
        <v>2</v>
      </c>
      <c r="U265" s="20">
        <v>6</v>
      </c>
      <c r="V265" s="16">
        <v>2011</v>
      </c>
      <c r="X265" s="21"/>
      <c r="BU265" s="18">
        <v>40696</v>
      </c>
      <c r="BV265" s="16">
        <v>120</v>
      </c>
      <c r="BW265" s="16">
        <v>120</v>
      </c>
      <c r="BX265" s="16">
        <v>120</v>
      </c>
      <c r="BY265" s="16">
        <f t="shared" si="43"/>
        <v>120</v>
      </c>
      <c r="BZ265" s="16">
        <v>91</v>
      </c>
      <c r="CA265" s="16">
        <v>92</v>
      </c>
      <c r="CB265" s="16">
        <v>92</v>
      </c>
      <c r="CC265" s="16">
        <f t="shared" si="44"/>
        <v>91.666666666666671</v>
      </c>
      <c r="CD265" s="16" t="s">
        <v>277</v>
      </c>
      <c r="CE265" s="16">
        <v>92</v>
      </c>
      <c r="CF265" s="16">
        <v>93</v>
      </c>
      <c r="CG265" s="16">
        <v>92</v>
      </c>
      <c r="CH265" s="16">
        <f t="shared" si="42"/>
        <v>92.333333333333329</v>
      </c>
      <c r="CI265" s="16" t="s">
        <v>277</v>
      </c>
      <c r="CJ265" s="16">
        <v>17.75</v>
      </c>
      <c r="CK265" s="16" t="s">
        <v>277</v>
      </c>
      <c r="CL265" s="16" t="s">
        <v>277</v>
      </c>
      <c r="CM265" s="18">
        <v>40696</v>
      </c>
      <c r="CO265" s="18">
        <v>40709</v>
      </c>
      <c r="CQ265" s="21"/>
      <c r="CS265" s="21"/>
      <c r="DD265" s="16">
        <v>17.5</v>
      </c>
      <c r="DF265" s="22">
        <v>40732</v>
      </c>
      <c r="DG265" s="16">
        <v>120</v>
      </c>
      <c r="DH265" s="16">
        <v>120.5</v>
      </c>
      <c r="DI265" s="16">
        <v>120</v>
      </c>
      <c r="DJ265" s="16">
        <v>120.16667</v>
      </c>
      <c r="DO265" s="16" t="s">
        <v>276</v>
      </c>
      <c r="DP265" s="16">
        <v>93.5</v>
      </c>
      <c r="DQ265" s="16">
        <v>93.5</v>
      </c>
      <c r="DR265" s="16">
        <v>93.5</v>
      </c>
      <c r="DS265" s="16">
        <v>93.5</v>
      </c>
      <c r="DT265" s="16" t="s">
        <v>97</v>
      </c>
      <c r="DU265" s="16">
        <v>18</v>
      </c>
      <c r="EB265" s="22">
        <v>40696</v>
      </c>
      <c r="EG265" s="24">
        <v>0.22152777777777777</v>
      </c>
      <c r="EI265" s="24">
        <v>0.23194444444444443</v>
      </c>
      <c r="EJ265" s="24">
        <v>0.23750000000000002</v>
      </c>
      <c r="EK265" s="24">
        <v>0.27083333333333331</v>
      </c>
      <c r="FF265" s="42" t="s">
        <v>1926</v>
      </c>
      <c r="FG265" s="43">
        <v>60211</v>
      </c>
      <c r="FH265" s="44">
        <v>27714.003000000001</v>
      </c>
      <c r="FI265" s="45">
        <v>13.877818227341001</v>
      </c>
      <c r="FJ265" s="45">
        <v>640.68666666666695</v>
      </c>
      <c r="FK265" s="45">
        <v>0.53006185197743205</v>
      </c>
      <c r="FL265" s="44">
        <v>61384.333666666702</v>
      </c>
      <c r="FM265" s="45">
        <v>30.738274244700399</v>
      </c>
      <c r="FN265" s="45">
        <v>619.74666666666701</v>
      </c>
      <c r="FO265" s="45">
        <v>0.46630197270761398</v>
      </c>
      <c r="FP265" s="44">
        <v>48675.5736666667</v>
      </c>
      <c r="FQ265" s="45">
        <v>24.374348355867099</v>
      </c>
      <c r="FR265" s="45">
        <v>625.06333333333305</v>
      </c>
      <c r="FS265" s="45">
        <v>0.48139567630806201</v>
      </c>
      <c r="FT265" s="44">
        <v>39161.915333333302</v>
      </c>
      <c r="FU265" s="45">
        <v>19.6103732265064</v>
      </c>
      <c r="FV265" s="45">
        <v>666.39333333333298</v>
      </c>
      <c r="FW265" s="46">
        <v>0.48856301932103702</v>
      </c>
    </row>
    <row r="266" spans="1:179" s="16" customFormat="1" ht="15">
      <c r="B266" s="17" t="s">
        <v>8</v>
      </c>
      <c r="C266" s="16" t="s">
        <v>276</v>
      </c>
      <c r="D266" s="16" t="s">
        <v>328</v>
      </c>
      <c r="E266" s="16" t="s">
        <v>9</v>
      </c>
      <c r="F266" s="16" t="s">
        <v>238</v>
      </c>
      <c r="G266" s="16" t="s">
        <v>95</v>
      </c>
      <c r="H266" s="22">
        <v>40732</v>
      </c>
      <c r="J266" s="16">
        <v>5000</v>
      </c>
      <c r="L266" s="18">
        <v>40696</v>
      </c>
      <c r="M266" s="19">
        <v>153</v>
      </c>
      <c r="N266" s="16" t="s">
        <v>269</v>
      </c>
      <c r="O266" s="16" t="s">
        <v>269</v>
      </c>
      <c r="P266" s="16" t="s">
        <v>269</v>
      </c>
      <c r="Q266" s="16" t="s">
        <v>271</v>
      </c>
      <c r="R266" s="16" t="s">
        <v>270</v>
      </c>
      <c r="T266" s="20">
        <v>2</v>
      </c>
      <c r="U266" s="20">
        <v>6</v>
      </c>
      <c r="V266" s="16">
        <v>2011</v>
      </c>
      <c r="W266" s="16" t="s">
        <v>11</v>
      </c>
      <c r="X266" s="21" t="s">
        <v>10</v>
      </c>
      <c r="Y266" s="16" t="s">
        <v>273</v>
      </c>
      <c r="Z266" s="22">
        <v>40729</v>
      </c>
      <c r="AA266" s="16" t="str">
        <f>TEXT(DATEVALUE(TEXT(Z266,"m/d/yyyy"))-DATEVALUE("1/1/2011")+1,"000")</f>
        <v>186</v>
      </c>
      <c r="AB266" s="16">
        <v>4</v>
      </c>
      <c r="AC266" s="16">
        <v>4</v>
      </c>
      <c r="AD266" s="16">
        <v>4</v>
      </c>
      <c r="AE266" s="16" t="s">
        <v>324</v>
      </c>
      <c r="AG266" s="16" t="s">
        <v>276</v>
      </c>
      <c r="AH266" s="16" t="s">
        <v>276</v>
      </c>
      <c r="BT266" s="16">
        <v>4</v>
      </c>
      <c r="BU266" s="18">
        <v>40696</v>
      </c>
      <c r="BV266" s="16">
        <v>122</v>
      </c>
      <c r="BW266" s="16">
        <v>121.5</v>
      </c>
      <c r="BX266" s="16">
        <v>121.5</v>
      </c>
      <c r="BY266" s="16">
        <f t="shared" si="43"/>
        <v>121.66666666666667</v>
      </c>
      <c r="BZ266" s="16">
        <v>87</v>
      </c>
      <c r="CA266" s="16">
        <v>87</v>
      </c>
      <c r="CB266" s="16">
        <v>87.5</v>
      </c>
      <c r="CC266" s="16">
        <f t="shared" si="44"/>
        <v>87.166666666666671</v>
      </c>
      <c r="CD266" s="16" t="s">
        <v>277</v>
      </c>
      <c r="CE266" s="16">
        <v>84</v>
      </c>
      <c r="CF266" s="16">
        <v>84.5</v>
      </c>
      <c r="CG266" s="16">
        <v>84.5</v>
      </c>
      <c r="CH266" s="16">
        <f t="shared" si="42"/>
        <v>84.333333333333329</v>
      </c>
      <c r="CI266" s="16" t="s">
        <v>277</v>
      </c>
      <c r="CJ266" s="16">
        <f>21.25-4</f>
        <v>17.25</v>
      </c>
      <c r="CK266" s="16" t="s">
        <v>277</v>
      </c>
      <c r="CL266" s="16" t="s">
        <v>277</v>
      </c>
      <c r="CM266" s="18">
        <v>40732</v>
      </c>
      <c r="CO266" s="18">
        <v>40709</v>
      </c>
      <c r="CQ266" s="21"/>
      <c r="CR266" s="21"/>
      <c r="CS266" s="21"/>
      <c r="CT266" s="21"/>
      <c r="CU266" s="21"/>
      <c r="DD266" s="16">
        <v>17</v>
      </c>
      <c r="DF266" s="22">
        <v>40732</v>
      </c>
      <c r="DG266" s="16">
        <v>120.5</v>
      </c>
      <c r="DH266" s="16">
        <v>120</v>
      </c>
      <c r="DI266" s="16">
        <v>120</v>
      </c>
      <c r="DJ266" s="16">
        <v>120.16667</v>
      </c>
      <c r="DK266" s="16">
        <v>87</v>
      </c>
      <c r="DL266" s="16">
        <v>87</v>
      </c>
      <c r="DM266" s="16">
        <v>87</v>
      </c>
      <c r="DN266" s="16">
        <v>87</v>
      </c>
      <c r="DO266" s="16" t="s">
        <v>277</v>
      </c>
      <c r="DP266" s="16">
        <v>86</v>
      </c>
      <c r="DQ266" s="16">
        <v>86</v>
      </c>
      <c r="DR266" s="16">
        <v>86</v>
      </c>
      <c r="DS266" s="16">
        <v>86</v>
      </c>
      <c r="DT266" s="16" t="s">
        <v>277</v>
      </c>
      <c r="DU266" s="16">
        <v>16.5</v>
      </c>
      <c r="EB266" s="22">
        <v>40732</v>
      </c>
      <c r="EG266" s="24">
        <v>0.2131828703703704</v>
      </c>
      <c r="EI266" s="24">
        <v>0.22324074074074074</v>
      </c>
      <c r="EJ266" s="24">
        <v>0.22537037037037036</v>
      </c>
      <c r="EK266" s="24">
        <v>0.25967592592592592</v>
      </c>
      <c r="FF266" s="42" t="s">
        <v>1927</v>
      </c>
      <c r="FG266" s="43">
        <v>60211</v>
      </c>
      <c r="FH266" s="44">
        <v>37841.9963333333</v>
      </c>
      <c r="FI266" s="45">
        <v>18.949422300116801</v>
      </c>
      <c r="FJ266" s="45">
        <v>643.81666666666695</v>
      </c>
      <c r="FK266" s="45">
        <v>0.50034901424952305</v>
      </c>
      <c r="FL266" s="44">
        <v>44850.457333333303</v>
      </c>
      <c r="FM266" s="45">
        <v>22.458917042229999</v>
      </c>
      <c r="FN266" s="45">
        <v>634.09666666666703</v>
      </c>
      <c r="FO266" s="45">
        <v>0.49959348840546403</v>
      </c>
      <c r="FP266" s="44">
        <v>46970.934999999998</v>
      </c>
      <c r="FQ266" s="45">
        <v>23.520748622934398</v>
      </c>
      <c r="FR266" s="45">
        <v>624.05999999999995</v>
      </c>
      <c r="FS266" s="45">
        <v>0.465986561075734</v>
      </c>
      <c r="FT266" s="44">
        <v>31543.393</v>
      </c>
      <c r="FU266" s="45">
        <v>15.795389584376601</v>
      </c>
      <c r="FV266" s="45">
        <v>633.78</v>
      </c>
      <c r="FW266" s="46">
        <v>0.562488785181533</v>
      </c>
    </row>
    <row r="267" spans="1:179" s="16" customFormat="1" ht="15">
      <c r="B267" s="17" t="s">
        <v>12</v>
      </c>
      <c r="C267" s="16" t="s">
        <v>276</v>
      </c>
      <c r="D267" s="16" t="s">
        <v>1394</v>
      </c>
      <c r="E267" s="16" t="s">
        <v>13</v>
      </c>
      <c r="F267" s="16" t="s">
        <v>238</v>
      </c>
      <c r="G267" s="16" t="s">
        <v>95</v>
      </c>
      <c r="H267" s="22">
        <v>40709</v>
      </c>
      <c r="J267" s="16">
        <v>2000</v>
      </c>
      <c r="L267" s="18">
        <v>40696</v>
      </c>
      <c r="M267" s="19">
        <v>153</v>
      </c>
      <c r="N267" s="16" t="s">
        <v>270</v>
      </c>
      <c r="O267" s="16" t="s">
        <v>183</v>
      </c>
      <c r="P267" s="16" t="s">
        <v>269</v>
      </c>
      <c r="Q267" s="16" t="s">
        <v>270</v>
      </c>
      <c r="R267" s="16" t="s">
        <v>270</v>
      </c>
      <c r="T267" s="20">
        <v>2</v>
      </c>
      <c r="U267" s="20">
        <v>6</v>
      </c>
      <c r="V267" s="16">
        <v>2011</v>
      </c>
      <c r="W267" s="16" t="s">
        <v>245</v>
      </c>
      <c r="X267" s="21">
        <v>6</v>
      </c>
      <c r="Y267" s="16" t="s">
        <v>273</v>
      </c>
      <c r="Z267" s="22">
        <v>40698</v>
      </c>
      <c r="AA267" s="16" t="str">
        <f>TEXT(DATEVALUE(TEXT(Z267,"m/d/yyyy"))-DATEVALUE("1/1/2011")+1,"000")</f>
        <v>155</v>
      </c>
      <c r="AB267" s="16">
        <v>5</v>
      </c>
      <c r="AC267" s="16">
        <v>5</v>
      </c>
      <c r="AD267" s="16">
        <v>5</v>
      </c>
      <c r="AE267" s="16" t="s">
        <v>324</v>
      </c>
      <c r="AG267" s="16" t="s">
        <v>276</v>
      </c>
      <c r="AH267" s="16" t="s">
        <v>276</v>
      </c>
      <c r="BT267" s="16">
        <v>5</v>
      </c>
      <c r="BU267" s="18">
        <v>40696</v>
      </c>
      <c r="BV267" s="16">
        <v>119</v>
      </c>
      <c r="BW267" s="16">
        <v>119</v>
      </c>
      <c r="BX267" s="16">
        <v>119</v>
      </c>
      <c r="BY267" s="16">
        <f t="shared" si="43"/>
        <v>119</v>
      </c>
      <c r="BZ267" s="16">
        <v>84</v>
      </c>
      <c r="CA267" s="16">
        <v>84</v>
      </c>
      <c r="CB267" s="16">
        <v>83.5</v>
      </c>
      <c r="CC267" s="16">
        <f t="shared" si="44"/>
        <v>83.833333333333329</v>
      </c>
      <c r="CD267" s="16" t="s">
        <v>277</v>
      </c>
      <c r="CE267" s="16">
        <v>83.5</v>
      </c>
      <c r="CF267" s="16">
        <v>83.5</v>
      </c>
      <c r="CG267" s="16">
        <v>83.5</v>
      </c>
      <c r="CH267" s="16">
        <f t="shared" si="42"/>
        <v>83.5</v>
      </c>
      <c r="CI267" s="16" t="s">
        <v>277</v>
      </c>
      <c r="CJ267" s="16">
        <v>22</v>
      </c>
      <c r="CK267" s="16" t="s">
        <v>277</v>
      </c>
      <c r="CL267" s="16" t="s">
        <v>277</v>
      </c>
      <c r="CM267" s="18">
        <v>40709</v>
      </c>
      <c r="CO267" s="18">
        <v>40709</v>
      </c>
      <c r="CQ267" s="21"/>
      <c r="CS267" s="21"/>
      <c r="DD267" s="16">
        <v>19.5</v>
      </c>
      <c r="EB267" s="22">
        <v>40709</v>
      </c>
      <c r="EG267" s="24">
        <v>0.20251157407407408</v>
      </c>
      <c r="EI267" s="24">
        <v>0.21315972222222224</v>
      </c>
      <c r="EJ267" s="24">
        <v>0.21560185185185185</v>
      </c>
      <c r="EK267" s="24">
        <v>0.24857638888888889</v>
      </c>
      <c r="FF267" s="42" t="s">
        <v>1928</v>
      </c>
      <c r="FG267" s="43">
        <v>60211</v>
      </c>
      <c r="FH267" s="44">
        <v>50017.474666666698</v>
      </c>
      <c r="FI267" s="45">
        <v>25.046306793523598</v>
      </c>
      <c r="FJ267" s="45">
        <v>612.15333333333297</v>
      </c>
      <c r="FK267" s="45">
        <v>0.50961073465334406</v>
      </c>
      <c r="FL267" s="44">
        <v>79983.543666666694</v>
      </c>
      <c r="FM267" s="45">
        <v>40.051849607744899</v>
      </c>
      <c r="FN267" s="45">
        <v>636.16</v>
      </c>
      <c r="FO267" s="45">
        <v>0.37856648832880402</v>
      </c>
      <c r="FP267" s="44">
        <v>39783.4826666667</v>
      </c>
      <c r="FQ267" s="45">
        <v>19.921623768986802</v>
      </c>
      <c r="FR267" s="45">
        <v>603.72</v>
      </c>
      <c r="FS267" s="45">
        <v>0.45028176042954898</v>
      </c>
      <c r="FT267" s="44">
        <v>40574.086333333304</v>
      </c>
      <c r="FU267" s="45">
        <v>20.317519445835401</v>
      </c>
      <c r="FV267" s="45">
        <v>629.46333333333303</v>
      </c>
      <c r="FW267" s="46">
        <v>0.50374045877621099</v>
      </c>
    </row>
    <row r="268" spans="1:179" s="16" customFormat="1" ht="15">
      <c r="B268" s="16" t="s">
        <v>1722</v>
      </c>
      <c r="C268" s="16" t="s">
        <v>657</v>
      </c>
      <c r="D268" s="16" t="s">
        <v>1617</v>
      </c>
      <c r="E268" s="16" t="s">
        <v>1028</v>
      </c>
      <c r="F268" s="16" t="s">
        <v>1545</v>
      </c>
      <c r="G268" s="16" t="s">
        <v>657</v>
      </c>
      <c r="L268" s="18">
        <v>40691</v>
      </c>
      <c r="M268" s="19">
        <v>148</v>
      </c>
      <c r="N268" s="16" t="s">
        <v>1042</v>
      </c>
      <c r="O268" s="16" t="s">
        <v>653</v>
      </c>
      <c r="P268" s="16" t="s">
        <v>653</v>
      </c>
      <c r="Q268" s="16" t="s">
        <v>692</v>
      </c>
      <c r="R268" s="16" t="s">
        <v>692</v>
      </c>
      <c r="T268" s="20">
        <v>28</v>
      </c>
      <c r="U268" s="20">
        <v>5</v>
      </c>
      <c r="V268" s="16">
        <v>2011</v>
      </c>
      <c r="X268" s="21"/>
      <c r="BU268" s="18">
        <v>40691</v>
      </c>
      <c r="BV268" s="16">
        <v>117</v>
      </c>
      <c r="BW268" s="16">
        <v>117</v>
      </c>
      <c r="BX268" s="16">
        <v>116.5</v>
      </c>
      <c r="BY268" s="16">
        <f t="shared" si="43"/>
        <v>116.83333333333333</v>
      </c>
      <c r="BZ268" s="16">
        <v>77</v>
      </c>
      <c r="CA268" s="16">
        <v>77</v>
      </c>
      <c r="CB268" s="16">
        <v>77</v>
      </c>
      <c r="CC268" s="16">
        <f t="shared" si="44"/>
        <v>77</v>
      </c>
      <c r="CD268" s="16" t="s">
        <v>649</v>
      </c>
      <c r="CE268" s="16">
        <v>77</v>
      </c>
      <c r="CF268" s="16">
        <v>77</v>
      </c>
      <c r="CG268" s="16">
        <v>77</v>
      </c>
      <c r="CH268" s="16">
        <f t="shared" si="42"/>
        <v>77</v>
      </c>
      <c r="CI268" s="16" t="s">
        <v>649</v>
      </c>
      <c r="CJ268" s="16">
        <f>22-4.75</f>
        <v>17.25</v>
      </c>
      <c r="CK268" s="16" t="s">
        <v>649</v>
      </c>
      <c r="CL268" s="16" t="s">
        <v>649</v>
      </c>
      <c r="CM268" s="18">
        <v>40691</v>
      </c>
      <c r="CO268" s="18"/>
      <c r="CQ268" s="21"/>
      <c r="CS268" s="21"/>
      <c r="FF268" s="42" t="s">
        <v>1722</v>
      </c>
      <c r="FG268" s="43">
        <v>52811</v>
      </c>
      <c r="FH268" s="44">
        <v>29381.633666666701</v>
      </c>
      <c r="FI268" s="45">
        <v>14.712886162577201</v>
      </c>
      <c r="FJ268" s="45">
        <v>677.73333333333301</v>
      </c>
      <c r="FK268" s="45">
        <v>0.53685981806827798</v>
      </c>
      <c r="FL268" s="44">
        <v>45670.1076666667</v>
      </c>
      <c r="FM268" s="45">
        <v>22.869357870138501</v>
      </c>
      <c r="FN268" s="45">
        <v>604.10666666666702</v>
      </c>
      <c r="FO268" s="45">
        <v>0.490794587658335</v>
      </c>
      <c r="FP268" s="44">
        <v>54340.404666666698</v>
      </c>
      <c r="FQ268" s="45">
        <v>27.211018861625799</v>
      </c>
      <c r="FR268" s="45">
        <v>604.49666666666701</v>
      </c>
      <c r="FS268" s="45">
        <v>0.45696162389011002</v>
      </c>
      <c r="FT268" s="44">
        <v>31691.636333333299</v>
      </c>
      <c r="FU268" s="45">
        <v>15.869622600567499</v>
      </c>
      <c r="FV268" s="45">
        <v>647.42333333333295</v>
      </c>
      <c r="FW268" s="46">
        <v>0.53912491650152605</v>
      </c>
    </row>
    <row r="269" spans="1:179" s="16" customFormat="1" ht="15">
      <c r="B269" s="16" t="s">
        <v>1674</v>
      </c>
      <c r="C269" s="16" t="s">
        <v>657</v>
      </c>
      <c r="D269" s="16" t="s">
        <v>660</v>
      </c>
      <c r="E269" s="16" t="s">
        <v>997</v>
      </c>
      <c r="F269" s="16" t="s">
        <v>1631</v>
      </c>
      <c r="G269" s="16" t="s">
        <v>657</v>
      </c>
      <c r="K269" s="16" t="s">
        <v>1676</v>
      </c>
      <c r="L269" s="18">
        <v>40684</v>
      </c>
      <c r="M269" s="19">
        <v>141</v>
      </c>
      <c r="N269" s="16" t="s">
        <v>1042</v>
      </c>
      <c r="O269" s="16" t="s">
        <v>202</v>
      </c>
      <c r="P269" s="16" t="s">
        <v>1611</v>
      </c>
      <c r="Q269" s="16" t="s">
        <v>653</v>
      </c>
      <c r="R269" s="16" t="s">
        <v>685</v>
      </c>
      <c r="T269" s="20">
        <v>21</v>
      </c>
      <c r="U269" s="20">
        <v>5</v>
      </c>
      <c r="V269" s="16">
        <v>2011</v>
      </c>
      <c r="W269" s="16" t="s">
        <v>1587</v>
      </c>
      <c r="X269" s="21">
        <v>61</v>
      </c>
      <c r="Y269" s="16" t="s">
        <v>654</v>
      </c>
      <c r="Z269" s="22">
        <v>40698</v>
      </c>
      <c r="AA269" s="16" t="str">
        <f>TEXT(DATEVALUE(TEXT(Z269,"m/d/yyyy"))-DATEVALUE("1/1/2011")+1,"000")</f>
        <v>155</v>
      </c>
      <c r="AB269" s="16">
        <v>4</v>
      </c>
      <c r="AC269" s="16">
        <v>4</v>
      </c>
      <c r="AD269" s="16">
        <v>4</v>
      </c>
      <c r="AE269" s="16" t="s">
        <v>673</v>
      </c>
      <c r="AG269" s="16" t="s">
        <v>657</v>
      </c>
      <c r="AH269" s="16" t="s">
        <v>657</v>
      </c>
      <c r="BT269" s="16">
        <v>4</v>
      </c>
      <c r="BU269" s="18">
        <v>40684</v>
      </c>
      <c r="BV269" s="16">
        <v>119</v>
      </c>
      <c r="BW269" s="16">
        <v>119</v>
      </c>
      <c r="BX269" s="16">
        <v>119</v>
      </c>
      <c r="BY269" s="16">
        <f t="shared" si="43"/>
        <v>119</v>
      </c>
      <c r="BZ269" s="16">
        <v>87.5</v>
      </c>
      <c r="CA269" s="16">
        <v>87.5</v>
      </c>
      <c r="CB269" s="16">
        <v>87.5</v>
      </c>
      <c r="CC269" s="16">
        <f t="shared" si="44"/>
        <v>87.5</v>
      </c>
      <c r="CD269" s="16" t="s">
        <v>649</v>
      </c>
      <c r="CE269" s="16">
        <v>87.5</v>
      </c>
      <c r="CF269" s="16">
        <v>87.5</v>
      </c>
      <c r="CG269" s="16">
        <v>87.5</v>
      </c>
      <c r="CH269" s="16">
        <f t="shared" si="42"/>
        <v>87.5</v>
      </c>
      <c r="CI269" s="16" t="s">
        <v>649</v>
      </c>
      <c r="CJ269" s="16">
        <v>16.5</v>
      </c>
      <c r="CK269" s="16" t="s">
        <v>649</v>
      </c>
      <c r="CL269" s="16" t="s">
        <v>649</v>
      </c>
      <c r="CM269" s="18">
        <v>40684</v>
      </c>
      <c r="CO269" s="18"/>
      <c r="CQ269" s="21"/>
      <c r="CS269" s="21"/>
      <c r="FF269" s="42" t="s">
        <v>1674</v>
      </c>
      <c r="FG269" s="43">
        <v>52111</v>
      </c>
      <c r="FH269" s="44">
        <v>26168.128333333301</v>
      </c>
      <c r="FI269" s="45">
        <v>13.103719746286099</v>
      </c>
      <c r="FJ269" s="45">
        <v>687.11666666666702</v>
      </c>
      <c r="FK269" s="45">
        <v>0.55121992603464098</v>
      </c>
      <c r="FL269" s="44">
        <v>52644.36</v>
      </c>
      <c r="FM269" s="45">
        <v>26.3617225838758</v>
      </c>
      <c r="FN269" s="45">
        <v>596.09666666666703</v>
      </c>
      <c r="FO269" s="45">
        <v>0.45629209622065098</v>
      </c>
      <c r="FP269" s="44">
        <v>52788.146000000001</v>
      </c>
      <c r="FQ269" s="45">
        <v>26.4337235853781</v>
      </c>
      <c r="FR269" s="45">
        <v>621.72</v>
      </c>
      <c r="FS269" s="45">
        <v>0.47432565803514398</v>
      </c>
      <c r="FT269" s="44">
        <v>37952.811333333302</v>
      </c>
      <c r="FU269" s="45">
        <v>19.004913036221001</v>
      </c>
      <c r="FV269" s="45">
        <v>588.47666666666703</v>
      </c>
      <c r="FW269" s="46">
        <v>0.49887540476896902</v>
      </c>
    </row>
    <row r="270" spans="1:179" s="16" customFormat="1" ht="15">
      <c r="B270" s="16" t="s">
        <v>1524</v>
      </c>
      <c r="C270" s="16" t="s">
        <v>657</v>
      </c>
      <c r="D270" s="16" t="s">
        <v>402</v>
      </c>
      <c r="E270" s="16" t="s">
        <v>1037</v>
      </c>
      <c r="F270" s="16" t="s">
        <v>1707</v>
      </c>
      <c r="G270" s="16" t="s">
        <v>691</v>
      </c>
      <c r="H270" s="22">
        <v>40694</v>
      </c>
      <c r="J270" s="16">
        <v>1000</v>
      </c>
      <c r="K270" s="16" t="s">
        <v>1525</v>
      </c>
      <c r="L270" s="18">
        <v>40694</v>
      </c>
      <c r="M270" s="19">
        <v>151</v>
      </c>
      <c r="N270" s="16" t="s">
        <v>653</v>
      </c>
      <c r="O270" s="16" t="s">
        <v>653</v>
      </c>
      <c r="P270" s="16" t="s">
        <v>653</v>
      </c>
      <c r="Q270" s="16" t="s">
        <v>692</v>
      </c>
      <c r="R270" s="16" t="s">
        <v>664</v>
      </c>
      <c r="T270" s="20">
        <v>31</v>
      </c>
      <c r="U270" s="20">
        <v>5</v>
      </c>
      <c r="V270" s="16">
        <v>2011</v>
      </c>
      <c r="X270" s="21"/>
      <c r="BU270" s="18">
        <v>40694</v>
      </c>
      <c r="BV270" s="16">
        <v>115</v>
      </c>
      <c r="BW270" s="16">
        <v>115.5</v>
      </c>
      <c r="BX270" s="16">
        <v>115.5</v>
      </c>
      <c r="BY270" s="16">
        <f t="shared" si="43"/>
        <v>115.33333333333333</v>
      </c>
      <c r="BZ270" s="16">
        <v>76.5</v>
      </c>
      <c r="CA270" s="16">
        <v>76.5</v>
      </c>
      <c r="CB270" s="16">
        <v>76.5</v>
      </c>
      <c r="CC270" s="16">
        <f t="shared" si="44"/>
        <v>76.5</v>
      </c>
      <c r="CD270" s="16" t="s">
        <v>649</v>
      </c>
      <c r="CE270" s="16">
        <v>78.5</v>
      </c>
      <c r="CF270" s="16">
        <v>79</v>
      </c>
      <c r="CG270" s="16">
        <v>78.5</v>
      </c>
      <c r="CH270" s="16">
        <f t="shared" si="42"/>
        <v>78.666666666666671</v>
      </c>
      <c r="CI270" s="16" t="s">
        <v>649</v>
      </c>
      <c r="CJ270" s="16">
        <v>18</v>
      </c>
      <c r="CK270" s="16" t="s">
        <v>649</v>
      </c>
      <c r="CL270" s="16" t="s">
        <v>649</v>
      </c>
      <c r="CM270" s="18">
        <v>40694</v>
      </c>
      <c r="CO270" s="18"/>
      <c r="CQ270" s="21"/>
      <c r="CS270" s="21"/>
      <c r="EB270" s="22">
        <v>40694</v>
      </c>
      <c r="EG270" s="24">
        <v>0.21527777777777779</v>
      </c>
      <c r="EI270" s="24">
        <v>0.25</v>
      </c>
      <c r="EJ270" s="28"/>
      <c r="EK270" s="24">
        <v>0.28541666666666665</v>
      </c>
      <c r="FF270" s="42" t="s">
        <v>1929</v>
      </c>
      <c r="FG270" s="48">
        <v>53111</v>
      </c>
      <c r="FH270" s="49">
        <v>21868.963</v>
      </c>
      <c r="FI270" s="50">
        <v>10.9509078617927</v>
      </c>
      <c r="FJ270" s="50">
        <v>668.136666666667</v>
      </c>
      <c r="FK270" s="50">
        <v>0.50004047914947702</v>
      </c>
      <c r="FL270" s="49">
        <v>50954.985999999997</v>
      </c>
      <c r="FM270" s="50">
        <v>25.515766649974999</v>
      </c>
      <c r="FN270" s="50">
        <v>625.79999999999995</v>
      </c>
      <c r="FO270" s="50">
        <v>0.51044218619922499</v>
      </c>
      <c r="FP270" s="49">
        <v>38996.884666666701</v>
      </c>
      <c r="FQ270" s="50">
        <v>19.5277339342347</v>
      </c>
      <c r="FR270" s="50">
        <v>625.48</v>
      </c>
      <c r="FS270" s="50">
        <v>0.52686077288125199</v>
      </c>
      <c r="FT270" s="49">
        <v>26646.8923333333</v>
      </c>
      <c r="FU270" s="50">
        <v>13.343461358704699</v>
      </c>
      <c r="FV270" s="50">
        <v>681.14333333333298</v>
      </c>
      <c r="FW270" s="51">
        <v>0.45420140635060302</v>
      </c>
    </row>
    <row r="271" spans="1:179" s="16" customFormat="1" ht="15">
      <c r="B271" s="16" t="s">
        <v>1526</v>
      </c>
      <c r="C271" s="16" t="s">
        <v>657</v>
      </c>
      <c r="D271" s="16" t="s">
        <v>650</v>
      </c>
      <c r="E271" s="16" t="s">
        <v>1037</v>
      </c>
      <c r="F271" s="16" t="s">
        <v>1707</v>
      </c>
      <c r="G271" s="16" t="s">
        <v>691</v>
      </c>
      <c r="H271" s="22">
        <v>40694</v>
      </c>
      <c r="J271" s="16" t="s">
        <v>1527</v>
      </c>
      <c r="L271" s="18">
        <v>40694</v>
      </c>
      <c r="M271" s="19">
        <v>151</v>
      </c>
      <c r="N271" s="16" t="s">
        <v>653</v>
      </c>
      <c r="O271" s="16" t="s">
        <v>653</v>
      </c>
      <c r="P271" s="16" t="s">
        <v>653</v>
      </c>
      <c r="Q271" s="16" t="s">
        <v>685</v>
      </c>
      <c r="R271" s="16" t="s">
        <v>685</v>
      </c>
      <c r="T271" s="20">
        <v>31</v>
      </c>
      <c r="U271" s="20">
        <v>5</v>
      </c>
      <c r="V271" s="16">
        <v>2011</v>
      </c>
      <c r="X271" s="21"/>
      <c r="BU271" s="18">
        <v>40694</v>
      </c>
      <c r="BV271" s="16">
        <v>113</v>
      </c>
      <c r="BW271" s="16">
        <v>113</v>
      </c>
      <c r="BX271" s="16">
        <v>113</v>
      </c>
      <c r="BY271" s="16">
        <f t="shared" si="43"/>
        <v>113</v>
      </c>
      <c r="BZ271" s="16">
        <v>83</v>
      </c>
      <c r="CA271" s="16">
        <v>83.5</v>
      </c>
      <c r="CB271" s="16">
        <v>83.5</v>
      </c>
      <c r="CC271" s="16">
        <f t="shared" si="44"/>
        <v>83.333333333333329</v>
      </c>
      <c r="CD271" s="16" t="s">
        <v>649</v>
      </c>
      <c r="CE271" s="16">
        <v>85</v>
      </c>
      <c r="CF271" s="16">
        <v>85</v>
      </c>
      <c r="CG271" s="16">
        <v>85</v>
      </c>
      <c r="CH271" s="16">
        <f t="shared" si="42"/>
        <v>85</v>
      </c>
      <c r="CI271" s="16" t="s">
        <v>649</v>
      </c>
      <c r="CJ271" s="16">
        <v>15.75</v>
      </c>
      <c r="CK271" s="16" t="s">
        <v>649</v>
      </c>
      <c r="CL271" s="16" t="s">
        <v>649</v>
      </c>
      <c r="CM271" s="18">
        <v>40694</v>
      </c>
      <c r="CO271" s="18"/>
      <c r="CQ271" s="21"/>
      <c r="CS271" s="21"/>
      <c r="EB271" s="22">
        <v>40694</v>
      </c>
      <c r="EG271" s="24">
        <v>0.21527777777777779</v>
      </c>
      <c r="EI271" s="24">
        <v>0.22569444444444445</v>
      </c>
      <c r="EJ271" s="24">
        <v>0.24652777777777779</v>
      </c>
      <c r="EK271" s="24">
        <v>0.27638888888888885</v>
      </c>
      <c r="FF271" s="42" t="s">
        <v>1526</v>
      </c>
      <c r="FG271" s="43">
        <v>53011</v>
      </c>
      <c r="FH271" s="44">
        <v>49424.587</v>
      </c>
      <c r="FI271" s="45">
        <v>24.749417626439701</v>
      </c>
      <c r="FJ271" s="45">
        <v>649.11</v>
      </c>
      <c r="FK271" s="45">
        <v>0.47171273776787898</v>
      </c>
      <c r="FL271" s="44">
        <v>77497.578666666697</v>
      </c>
      <c r="FM271" s="45">
        <v>38.806999833082997</v>
      </c>
      <c r="FN271" s="45">
        <v>577.09</v>
      </c>
      <c r="FO271" s="45">
        <v>0.42513728166688097</v>
      </c>
      <c r="FP271" s="44">
        <v>75925.945000000007</v>
      </c>
      <c r="FQ271" s="45">
        <v>38.020002503755599</v>
      </c>
      <c r="FR271" s="45">
        <v>568.80333333333294</v>
      </c>
      <c r="FS271" s="45">
        <v>0.386099002092123</v>
      </c>
      <c r="FT271" s="44">
        <v>57737.17</v>
      </c>
      <c r="FU271" s="45">
        <v>28.911952929394101</v>
      </c>
      <c r="FV271" s="45">
        <v>589.07666666666705</v>
      </c>
      <c r="FW271" s="46">
        <v>0.45790645289286602</v>
      </c>
    </row>
    <row r="272" spans="1:179" s="16" customFormat="1" ht="15">
      <c r="A272" s="16" t="s">
        <v>1116</v>
      </c>
      <c r="B272" s="17" t="s">
        <v>519</v>
      </c>
      <c r="C272" s="16" t="s">
        <v>657</v>
      </c>
      <c r="D272" s="16" t="s">
        <v>650</v>
      </c>
      <c r="E272" s="16" t="s">
        <v>1037</v>
      </c>
      <c r="F272" s="16" t="s">
        <v>521</v>
      </c>
      <c r="G272" s="16" t="s">
        <v>799</v>
      </c>
      <c r="H272" s="22">
        <v>40701</v>
      </c>
      <c r="K272" s="16" t="s">
        <v>520</v>
      </c>
      <c r="L272" s="18">
        <v>40701</v>
      </c>
      <c r="M272" s="19">
        <v>158</v>
      </c>
      <c r="N272" s="16" t="s">
        <v>653</v>
      </c>
      <c r="O272" s="16" t="s">
        <v>653</v>
      </c>
      <c r="P272" s="16" t="s">
        <v>202</v>
      </c>
      <c r="Q272" s="16" t="s">
        <v>852</v>
      </c>
      <c r="R272" s="16" t="s">
        <v>665</v>
      </c>
      <c r="T272" s="23">
        <v>7</v>
      </c>
      <c r="U272" s="23">
        <v>6</v>
      </c>
      <c r="V272" s="16">
        <v>2011</v>
      </c>
      <c r="W272" s="16" t="s">
        <v>908</v>
      </c>
      <c r="X272" s="21">
        <v>25</v>
      </c>
      <c r="Y272" s="16" t="s">
        <v>654</v>
      </c>
      <c r="Z272" s="22">
        <v>40688</v>
      </c>
      <c r="AA272" s="16" t="str">
        <f t="shared" ref="AA272:AA283" si="45">TEXT(DATEVALUE(TEXT(Z272,"m/d/yyyy"))-DATEVALUE("1/1/2011")+1,"000")</f>
        <v>145</v>
      </c>
      <c r="AB272" s="16">
        <v>5</v>
      </c>
      <c r="AC272" s="16">
        <v>0</v>
      </c>
      <c r="AD272" s="16">
        <v>0</v>
      </c>
      <c r="AE272" s="16" t="s">
        <v>905</v>
      </c>
      <c r="AG272" s="16" t="s">
        <v>657</v>
      </c>
      <c r="AH272" s="16" t="s">
        <v>657</v>
      </c>
      <c r="BT272" s="16">
        <v>0</v>
      </c>
      <c r="BU272" s="18">
        <v>40701</v>
      </c>
      <c r="BV272" s="16">
        <v>120</v>
      </c>
      <c r="BW272" s="16">
        <v>120</v>
      </c>
      <c r="BX272" s="16">
        <v>120</v>
      </c>
      <c r="BY272" s="16">
        <f t="shared" si="43"/>
        <v>120</v>
      </c>
      <c r="BZ272" s="16">
        <v>76</v>
      </c>
      <c r="CA272" s="16">
        <v>76</v>
      </c>
      <c r="CB272" s="16">
        <v>76</v>
      </c>
      <c r="CC272" s="16">
        <f t="shared" si="44"/>
        <v>76</v>
      </c>
      <c r="CD272" s="16" t="s">
        <v>649</v>
      </c>
      <c r="CE272" s="16">
        <v>75</v>
      </c>
      <c r="CF272" s="16">
        <v>75</v>
      </c>
      <c r="CG272" s="16">
        <v>75</v>
      </c>
      <c r="CH272" s="16">
        <f t="shared" si="42"/>
        <v>75</v>
      </c>
      <c r="CI272" s="16" t="s">
        <v>649</v>
      </c>
      <c r="CJ272" s="16">
        <v>21</v>
      </c>
      <c r="CK272" s="16" t="s">
        <v>649</v>
      </c>
      <c r="CL272" s="16" t="s">
        <v>649</v>
      </c>
      <c r="CM272" s="18">
        <v>40701</v>
      </c>
      <c r="CO272" s="18"/>
      <c r="CQ272" s="21"/>
      <c r="CS272" s="21"/>
      <c r="EB272" s="22">
        <v>40701</v>
      </c>
      <c r="EG272" s="24">
        <v>0.19513888888888889</v>
      </c>
      <c r="EH272" s="24">
        <v>0.19743055555555555</v>
      </c>
      <c r="EI272" s="24">
        <v>0.20798611111111112</v>
      </c>
      <c r="EJ272" s="24"/>
      <c r="EK272" s="24"/>
      <c r="FF272" s="42" t="s">
        <v>519</v>
      </c>
      <c r="FG272" s="43">
        <v>60711</v>
      </c>
      <c r="FH272" s="44">
        <v>29654.5313333333</v>
      </c>
      <c r="FI272" s="45">
        <v>14.849539976631601</v>
      </c>
      <c r="FJ272" s="45">
        <v>633.756666666667</v>
      </c>
      <c r="FK272" s="45">
        <v>0.52617510489281805</v>
      </c>
      <c r="FL272" s="44">
        <v>43125.362999999998</v>
      </c>
      <c r="FM272" s="45">
        <v>21.595074111166699</v>
      </c>
      <c r="FN272" s="45">
        <v>649.05333333333294</v>
      </c>
      <c r="FO272" s="45">
        <v>0.44357425973808401</v>
      </c>
      <c r="FP272" s="44">
        <v>52589.881999999998</v>
      </c>
      <c r="FQ272" s="45">
        <v>26.334442663996001</v>
      </c>
      <c r="FR272" s="45">
        <v>598.48333333333301</v>
      </c>
      <c r="FS272" s="45">
        <v>0.42826943533819301</v>
      </c>
      <c r="FT272" s="44">
        <v>37821.776666666701</v>
      </c>
      <c r="FU272" s="45">
        <v>18.939297279252202</v>
      </c>
      <c r="FV272" s="45">
        <v>615.75</v>
      </c>
      <c r="FW272" s="46">
        <v>0.50871619976263704</v>
      </c>
    </row>
    <row r="273" spans="1:179" s="16" customFormat="1" ht="15">
      <c r="A273" s="16" t="s">
        <v>1116</v>
      </c>
      <c r="B273" s="17" t="s">
        <v>196</v>
      </c>
      <c r="C273" s="16" t="s">
        <v>657</v>
      </c>
      <c r="D273" s="16" t="s">
        <v>650</v>
      </c>
      <c r="E273" s="16" t="s">
        <v>990</v>
      </c>
      <c r="F273" s="16" t="s">
        <v>521</v>
      </c>
      <c r="G273" s="16" t="s">
        <v>799</v>
      </c>
      <c r="H273" s="22">
        <v>40701</v>
      </c>
      <c r="K273" s="16" t="s">
        <v>197</v>
      </c>
      <c r="L273" s="18">
        <v>40701</v>
      </c>
      <c r="M273" s="19">
        <v>158</v>
      </c>
      <c r="N273" s="16" t="s">
        <v>663</v>
      </c>
      <c r="O273" s="16" t="s">
        <v>653</v>
      </c>
      <c r="P273" s="16" t="s">
        <v>653</v>
      </c>
      <c r="Q273" s="16" t="s">
        <v>685</v>
      </c>
      <c r="R273" s="16" t="s">
        <v>653</v>
      </c>
      <c r="T273" s="23">
        <v>7</v>
      </c>
      <c r="U273" s="23">
        <v>6</v>
      </c>
      <c r="V273" s="16">
        <v>2011</v>
      </c>
      <c r="W273" s="16" t="s">
        <v>908</v>
      </c>
      <c r="X273" s="21">
        <v>11</v>
      </c>
      <c r="Y273" s="16" t="s">
        <v>654</v>
      </c>
      <c r="Z273" s="22">
        <v>40692</v>
      </c>
      <c r="AA273" s="16" t="str">
        <f t="shared" si="45"/>
        <v>149</v>
      </c>
      <c r="AB273" s="16">
        <v>4</v>
      </c>
      <c r="AC273" s="16">
        <v>4</v>
      </c>
      <c r="AD273" s="16">
        <v>4</v>
      </c>
      <c r="AE273" s="16" t="s">
        <v>673</v>
      </c>
      <c r="AG273" s="16" t="s">
        <v>649</v>
      </c>
      <c r="AH273" s="16" t="s">
        <v>649</v>
      </c>
      <c r="AI273" s="16" t="s">
        <v>674</v>
      </c>
      <c r="AJ273" s="16" t="s">
        <v>908</v>
      </c>
      <c r="AK273" s="16">
        <v>5</v>
      </c>
      <c r="AL273" s="16" t="s">
        <v>657</v>
      </c>
      <c r="AM273" s="16" t="s">
        <v>654</v>
      </c>
      <c r="AN273" s="22">
        <v>40705</v>
      </c>
      <c r="AP273" s="16">
        <v>7</v>
      </c>
      <c r="AQ273" s="16">
        <v>5</v>
      </c>
      <c r="AR273" s="16">
        <v>3</v>
      </c>
      <c r="AS273" s="16" t="s">
        <v>673</v>
      </c>
      <c r="AU273" s="16" t="s">
        <v>657</v>
      </c>
      <c r="BT273" s="16">
        <v>7</v>
      </c>
      <c r="BU273" s="18">
        <v>40701</v>
      </c>
      <c r="BV273" s="16">
        <v>116</v>
      </c>
      <c r="BW273" s="16">
        <v>116</v>
      </c>
      <c r="BX273" s="16">
        <v>116</v>
      </c>
      <c r="BY273" s="16">
        <f t="shared" si="43"/>
        <v>116</v>
      </c>
      <c r="BZ273" s="16">
        <v>81</v>
      </c>
      <c r="CA273" s="16">
        <v>81</v>
      </c>
      <c r="CB273" s="16">
        <v>81</v>
      </c>
      <c r="CC273" s="16">
        <f t="shared" si="44"/>
        <v>81</v>
      </c>
      <c r="CD273" s="16" t="s">
        <v>649</v>
      </c>
      <c r="CE273" s="16">
        <v>84</v>
      </c>
      <c r="CF273" s="16">
        <v>84</v>
      </c>
      <c r="CG273" s="16">
        <v>84</v>
      </c>
      <c r="CH273" s="16">
        <f t="shared" si="42"/>
        <v>84</v>
      </c>
      <c r="CI273" s="16" t="s">
        <v>649</v>
      </c>
      <c r="CJ273" s="16">
        <v>18.25</v>
      </c>
      <c r="CK273" s="16" t="s">
        <v>649</v>
      </c>
      <c r="CL273" s="16" t="s">
        <v>649</v>
      </c>
      <c r="CM273" s="18">
        <v>40701</v>
      </c>
      <c r="CO273" s="18">
        <v>40757</v>
      </c>
      <c r="CQ273" s="21"/>
      <c r="CS273" s="21"/>
      <c r="DD273" s="16">
        <v>17.75</v>
      </c>
      <c r="EB273" s="22">
        <v>40701</v>
      </c>
      <c r="EG273" s="24">
        <v>0.20746527777777779</v>
      </c>
      <c r="EH273" s="24">
        <v>0.20943287037037037</v>
      </c>
      <c r="EI273" s="24">
        <v>0.22040509259259258</v>
      </c>
      <c r="FF273" s="42" t="s">
        <v>196</v>
      </c>
      <c r="FG273" s="43">
        <v>60711</v>
      </c>
      <c r="FH273" s="44">
        <v>44599.668333333299</v>
      </c>
      <c r="FI273" s="45">
        <v>22.333334167918501</v>
      </c>
      <c r="FJ273" s="45">
        <v>629.77</v>
      </c>
      <c r="FK273" s="45">
        <v>0.53732850966430501</v>
      </c>
      <c r="FL273" s="44">
        <v>58384.273666666697</v>
      </c>
      <c r="FM273" s="45">
        <v>29.235990819562701</v>
      </c>
      <c r="FN273" s="45">
        <v>624.84333333333302</v>
      </c>
      <c r="FO273" s="45">
        <v>0.460806549111895</v>
      </c>
      <c r="FP273" s="44">
        <v>61524.942666666699</v>
      </c>
      <c r="FQ273" s="45">
        <v>30.808684359873101</v>
      </c>
      <c r="FR273" s="45">
        <v>575.78666666666697</v>
      </c>
      <c r="FS273" s="45">
        <v>0.42902748373757799</v>
      </c>
      <c r="FT273" s="44">
        <v>54793.27</v>
      </c>
      <c r="FU273" s="45">
        <v>27.437791687531298</v>
      </c>
      <c r="FV273" s="45">
        <v>607.75</v>
      </c>
      <c r="FW273" s="46">
        <v>0.46574913073815799</v>
      </c>
    </row>
    <row r="274" spans="1:179" s="16" customFormat="1" ht="15">
      <c r="A274" s="16" t="s">
        <v>1116</v>
      </c>
      <c r="B274" s="17" t="s">
        <v>793</v>
      </c>
      <c r="C274" s="16" t="s">
        <v>618</v>
      </c>
      <c r="D274" s="16" t="s">
        <v>619</v>
      </c>
      <c r="E274" s="16" t="s">
        <v>794</v>
      </c>
      <c r="F274" s="16" t="s">
        <v>621</v>
      </c>
      <c r="G274" s="16" t="s">
        <v>795</v>
      </c>
      <c r="H274" s="16" t="s">
        <v>796</v>
      </c>
      <c r="L274" s="18">
        <v>40707</v>
      </c>
      <c r="M274" s="19">
        <v>164</v>
      </c>
      <c r="N274" s="16" t="s">
        <v>797</v>
      </c>
      <c r="O274" s="16" t="s">
        <v>949</v>
      </c>
      <c r="P274" s="16" t="s">
        <v>949</v>
      </c>
      <c r="Q274" s="16" t="s">
        <v>607</v>
      </c>
      <c r="R274" s="16" t="s">
        <v>951</v>
      </c>
      <c r="T274" s="20">
        <v>13</v>
      </c>
      <c r="U274" s="20">
        <v>6</v>
      </c>
      <c r="V274" s="16">
        <v>2011</v>
      </c>
      <c r="W274" s="16" t="s">
        <v>608</v>
      </c>
      <c r="X274" s="21">
        <v>5</v>
      </c>
      <c r="Y274" s="16" t="s">
        <v>788</v>
      </c>
      <c r="Z274" s="22">
        <v>40700</v>
      </c>
      <c r="AA274" s="16" t="str">
        <f t="shared" si="45"/>
        <v>157</v>
      </c>
      <c r="AB274" s="16">
        <v>4</v>
      </c>
      <c r="AC274" s="16">
        <v>4</v>
      </c>
      <c r="AD274" s="16">
        <v>4</v>
      </c>
      <c r="AE274" s="16" t="s">
        <v>609</v>
      </c>
      <c r="AG274" s="16" t="s">
        <v>782</v>
      </c>
      <c r="AH274" s="16" t="s">
        <v>610</v>
      </c>
      <c r="AJ274" s="16" t="s">
        <v>608</v>
      </c>
      <c r="AK274" s="16">
        <v>12</v>
      </c>
      <c r="AL274" s="16" t="s">
        <v>618</v>
      </c>
      <c r="AM274" s="16" t="s">
        <v>456</v>
      </c>
      <c r="AN274" s="22">
        <v>40751</v>
      </c>
      <c r="AP274" s="16">
        <v>4</v>
      </c>
      <c r="AQ274" s="16">
        <v>4</v>
      </c>
      <c r="AR274" s="16">
        <v>4</v>
      </c>
      <c r="AS274" s="16" t="s">
        <v>609</v>
      </c>
      <c r="AU274" s="16" t="s">
        <v>618</v>
      </c>
      <c r="BT274" s="16">
        <v>8</v>
      </c>
      <c r="BU274" s="18">
        <v>40707</v>
      </c>
      <c r="BV274" s="16">
        <v>115</v>
      </c>
      <c r="BW274" s="16">
        <v>115</v>
      </c>
      <c r="BX274" s="16">
        <v>115.5</v>
      </c>
      <c r="BY274" s="16">
        <f t="shared" si="43"/>
        <v>115.16666666666667</v>
      </c>
      <c r="BZ274" s="16">
        <v>76</v>
      </c>
      <c r="CA274" s="16">
        <v>76.5</v>
      </c>
      <c r="CB274" s="16">
        <v>76</v>
      </c>
      <c r="CC274" s="16">
        <f t="shared" si="44"/>
        <v>76.166666666666671</v>
      </c>
      <c r="CD274" s="16" t="s">
        <v>782</v>
      </c>
      <c r="CE274" s="16">
        <v>77</v>
      </c>
      <c r="CF274" s="16">
        <v>77</v>
      </c>
      <c r="CG274" s="16">
        <v>77.5</v>
      </c>
      <c r="CH274" s="16">
        <f t="shared" si="42"/>
        <v>77.166666666666671</v>
      </c>
      <c r="CI274" s="16" t="s">
        <v>782</v>
      </c>
      <c r="CJ274" s="16">
        <v>19</v>
      </c>
      <c r="CK274" s="16" t="s">
        <v>782</v>
      </c>
      <c r="CL274" s="16" t="s">
        <v>782</v>
      </c>
      <c r="CM274" s="18">
        <v>40707</v>
      </c>
      <c r="CO274" s="18">
        <v>40721</v>
      </c>
      <c r="CQ274" s="21"/>
      <c r="CS274" s="21"/>
      <c r="DD274" s="16">
        <v>15.5</v>
      </c>
      <c r="EB274" s="22">
        <v>40707</v>
      </c>
      <c r="EG274" s="24">
        <v>0.19375000000000001</v>
      </c>
      <c r="EH274" s="24">
        <v>0.19450231481481484</v>
      </c>
      <c r="EI274" s="24">
        <v>0.20449074074074072</v>
      </c>
      <c r="EJ274" s="24"/>
      <c r="EK274" s="24"/>
      <c r="EL274" s="22">
        <v>40721</v>
      </c>
      <c r="EQ274" s="24">
        <v>0.20146990740740742</v>
      </c>
      <c r="ER274" s="24">
        <v>0.20259259259259257</v>
      </c>
      <c r="ES274" s="24">
        <v>0.21197916666666669</v>
      </c>
      <c r="FF274" s="42" t="s">
        <v>1930</v>
      </c>
      <c r="FG274" s="43">
        <v>61311</v>
      </c>
      <c r="FH274" s="44">
        <v>44257.147333333298</v>
      </c>
      <c r="FI274" s="45">
        <v>22.161816391253499</v>
      </c>
      <c r="FJ274" s="45">
        <v>654.49666666666701</v>
      </c>
      <c r="FK274" s="45">
        <v>0.49619389371247502</v>
      </c>
      <c r="FL274" s="44">
        <v>78409.7876666667</v>
      </c>
      <c r="FM274" s="45">
        <v>39.263789517609801</v>
      </c>
      <c r="FN274" s="45">
        <v>607.75333333333299</v>
      </c>
      <c r="FO274" s="45">
        <v>0.40298409272746499</v>
      </c>
      <c r="FP274" s="44">
        <v>66014.407666666695</v>
      </c>
      <c r="FQ274" s="45">
        <v>33.056789016858602</v>
      </c>
      <c r="FR274" s="45">
        <v>587.76</v>
      </c>
      <c r="FS274" s="45">
        <v>0.42808758420952697</v>
      </c>
      <c r="FT274" s="44">
        <v>57869.457333333303</v>
      </c>
      <c r="FU274" s="45">
        <v>28.9781959606076</v>
      </c>
      <c r="FV274" s="45">
        <v>609.07000000000005</v>
      </c>
      <c r="FW274" s="46">
        <v>0.479005801756617</v>
      </c>
    </row>
    <row r="275" spans="1:179" s="16" customFormat="1" ht="15">
      <c r="B275" s="16" t="s">
        <v>1677</v>
      </c>
      <c r="C275" s="16" t="s">
        <v>657</v>
      </c>
      <c r="D275" s="16" t="s">
        <v>660</v>
      </c>
      <c r="E275" s="16" t="s">
        <v>1288</v>
      </c>
      <c r="F275" s="16" t="s">
        <v>1631</v>
      </c>
      <c r="G275" s="16" t="s">
        <v>657</v>
      </c>
      <c r="L275" s="18">
        <v>40710</v>
      </c>
      <c r="M275" s="19">
        <v>167</v>
      </c>
      <c r="N275" s="16" t="s">
        <v>1431</v>
      </c>
      <c r="O275" s="16" t="s">
        <v>663</v>
      </c>
      <c r="P275" s="16" t="s">
        <v>1611</v>
      </c>
      <c r="Q275" s="16" t="s">
        <v>653</v>
      </c>
      <c r="R275" s="16" t="s">
        <v>652</v>
      </c>
      <c r="T275" s="20">
        <v>16</v>
      </c>
      <c r="U275" s="20">
        <v>6</v>
      </c>
      <c r="V275" s="16">
        <v>2011</v>
      </c>
      <c r="W275" s="16" t="s">
        <v>1678</v>
      </c>
      <c r="X275" s="21">
        <v>59</v>
      </c>
      <c r="Y275" s="16" t="s">
        <v>654</v>
      </c>
      <c r="Z275" s="22">
        <v>40700</v>
      </c>
      <c r="AA275" s="16" t="str">
        <f t="shared" si="45"/>
        <v>157</v>
      </c>
      <c r="AB275" s="16">
        <v>4</v>
      </c>
      <c r="AC275" s="16">
        <v>3</v>
      </c>
      <c r="AD275" s="16">
        <v>3</v>
      </c>
      <c r="AE275" s="16" t="s">
        <v>673</v>
      </c>
      <c r="AG275" s="16" t="s">
        <v>649</v>
      </c>
      <c r="AH275" s="16" t="s">
        <v>649</v>
      </c>
      <c r="AI275" s="16" t="s">
        <v>674</v>
      </c>
      <c r="AJ275" s="16" t="s">
        <v>1678</v>
      </c>
      <c r="AK275" s="16">
        <v>48</v>
      </c>
      <c r="AL275" s="16" t="s">
        <v>657</v>
      </c>
      <c r="AM275" s="16" t="s">
        <v>654</v>
      </c>
      <c r="AN275" s="22">
        <v>40754</v>
      </c>
      <c r="AP275" s="16">
        <v>3</v>
      </c>
      <c r="AQ275" s="16">
        <v>3</v>
      </c>
      <c r="AR275" s="16">
        <v>3</v>
      </c>
      <c r="AS275" s="16" t="s">
        <v>673</v>
      </c>
      <c r="AU275" s="16" t="s">
        <v>657</v>
      </c>
      <c r="BT275" s="16">
        <v>6</v>
      </c>
      <c r="BU275" s="18">
        <v>40710</v>
      </c>
      <c r="BV275" s="16">
        <v>117</v>
      </c>
      <c r="BW275" s="16">
        <v>117</v>
      </c>
      <c r="BX275" s="16">
        <v>117</v>
      </c>
      <c r="BY275" s="16">
        <f t="shared" si="43"/>
        <v>117</v>
      </c>
      <c r="BZ275" s="16">
        <v>88</v>
      </c>
      <c r="CA275" s="16">
        <v>88</v>
      </c>
      <c r="CB275" s="16">
        <v>88</v>
      </c>
      <c r="CC275" s="16">
        <f t="shared" si="44"/>
        <v>88</v>
      </c>
      <c r="CD275" s="16" t="s">
        <v>649</v>
      </c>
      <c r="CH275" s="16">
        <f t="shared" si="42"/>
        <v>0</v>
      </c>
      <c r="CI275" s="16" t="s">
        <v>657</v>
      </c>
      <c r="CJ275" s="16">
        <v>18</v>
      </c>
      <c r="CK275" s="16" t="s">
        <v>649</v>
      </c>
      <c r="CL275" s="16" t="s">
        <v>649</v>
      </c>
      <c r="CM275" s="18">
        <v>40710</v>
      </c>
      <c r="CO275" s="18">
        <v>40739</v>
      </c>
      <c r="CQ275" s="21"/>
      <c r="CS275" s="21"/>
      <c r="DD275" s="16">
        <v>18.25</v>
      </c>
      <c r="FF275" s="42" t="s">
        <v>1677</v>
      </c>
      <c r="FG275" s="43">
        <v>61611</v>
      </c>
      <c r="FH275" s="44">
        <v>55007.217333333298</v>
      </c>
      <c r="FI275" s="45">
        <v>27.544926055750299</v>
      </c>
      <c r="FJ275" s="45">
        <v>596.45000000000005</v>
      </c>
      <c r="FK275" s="45">
        <v>0.45940542144656399</v>
      </c>
      <c r="FL275" s="44">
        <v>71864.888333333307</v>
      </c>
      <c r="FM275" s="45">
        <v>35.986423802370197</v>
      </c>
      <c r="FN275" s="45">
        <v>624.43333333333305</v>
      </c>
      <c r="FO275" s="45">
        <v>0.42951439841426697</v>
      </c>
      <c r="FP275" s="44">
        <v>48273.317666666699</v>
      </c>
      <c r="FQ275" s="45">
        <v>24.1729182106493</v>
      </c>
      <c r="FR275" s="45">
        <v>623.11666666666702</v>
      </c>
      <c r="FS275" s="45">
        <v>0.48046241076631002</v>
      </c>
      <c r="FT275" s="44">
        <v>61064.288666666696</v>
      </c>
      <c r="FU275" s="45">
        <v>30.578011350358899</v>
      </c>
      <c r="FV275" s="45">
        <v>586.08333333333303</v>
      </c>
      <c r="FW275" s="46">
        <v>0.40025800261933298</v>
      </c>
    </row>
    <row r="276" spans="1:179" s="16" customFormat="1" ht="15">
      <c r="A276" s="16" t="s">
        <v>1116</v>
      </c>
      <c r="B276" s="16" t="s">
        <v>1450</v>
      </c>
      <c r="C276" s="16" t="s">
        <v>657</v>
      </c>
      <c r="D276" s="16" t="s">
        <v>660</v>
      </c>
      <c r="E276" s="16" t="s">
        <v>1116</v>
      </c>
      <c r="F276" s="16" t="s">
        <v>1631</v>
      </c>
      <c r="G276" s="16" t="s">
        <v>691</v>
      </c>
      <c r="H276" s="22">
        <v>40710</v>
      </c>
      <c r="J276" s="16">
        <v>2000</v>
      </c>
      <c r="K276" s="16" t="s">
        <v>1451</v>
      </c>
      <c r="L276" s="18">
        <v>40710</v>
      </c>
      <c r="M276" s="19">
        <v>167</v>
      </c>
      <c r="N276" s="16" t="s">
        <v>692</v>
      </c>
      <c r="O276" s="16" t="s">
        <v>652</v>
      </c>
      <c r="P276" s="16" t="s">
        <v>653</v>
      </c>
      <c r="Q276" s="16" t="s">
        <v>1611</v>
      </c>
      <c r="R276" s="16" t="s">
        <v>1401</v>
      </c>
      <c r="T276" s="20">
        <v>16</v>
      </c>
      <c r="U276" s="20">
        <v>6</v>
      </c>
      <c r="V276" s="16">
        <v>2011</v>
      </c>
      <c r="W276" s="16" t="s">
        <v>1453</v>
      </c>
      <c r="X276" s="21" t="s">
        <v>1452</v>
      </c>
      <c r="Y276" s="16" t="s">
        <v>375</v>
      </c>
      <c r="Z276" s="22">
        <v>40706</v>
      </c>
      <c r="AA276" s="16" t="str">
        <f t="shared" si="45"/>
        <v>163</v>
      </c>
      <c r="AB276" s="16">
        <v>4</v>
      </c>
      <c r="AC276" s="16">
        <v>3</v>
      </c>
      <c r="AD276" s="16">
        <v>3</v>
      </c>
      <c r="AE276" s="16" t="s">
        <v>673</v>
      </c>
      <c r="AG276" s="16" t="s">
        <v>649</v>
      </c>
      <c r="AH276" s="16" t="s">
        <v>649</v>
      </c>
      <c r="AI276" s="16" t="s">
        <v>674</v>
      </c>
      <c r="AJ276" s="16" t="s">
        <v>1453</v>
      </c>
      <c r="AK276" s="16" t="s">
        <v>1454</v>
      </c>
      <c r="AL276" s="16" t="s">
        <v>649</v>
      </c>
      <c r="AM276" s="16" t="s">
        <v>654</v>
      </c>
      <c r="AN276" s="22">
        <v>40757</v>
      </c>
      <c r="AP276" s="16">
        <v>4</v>
      </c>
      <c r="AQ276" s="16">
        <v>4</v>
      </c>
      <c r="AR276" s="16">
        <v>2</v>
      </c>
      <c r="AS276" s="16" t="s">
        <v>673</v>
      </c>
      <c r="AT276" s="16" t="s">
        <v>1455</v>
      </c>
      <c r="AU276" s="16" t="s">
        <v>657</v>
      </c>
      <c r="BT276" s="16">
        <v>5</v>
      </c>
      <c r="BU276" s="18">
        <v>40710</v>
      </c>
      <c r="BV276" s="16">
        <v>118</v>
      </c>
      <c r="BW276" s="16">
        <v>118</v>
      </c>
      <c r="BX276" s="16">
        <v>118</v>
      </c>
      <c r="BY276" s="16">
        <f t="shared" si="43"/>
        <v>118</v>
      </c>
      <c r="BZ276" s="16">
        <v>88</v>
      </c>
      <c r="CA276" s="16">
        <v>88</v>
      </c>
      <c r="CB276" s="16">
        <v>88</v>
      </c>
      <c r="CC276" s="16">
        <f t="shared" si="44"/>
        <v>88</v>
      </c>
      <c r="CD276" s="16" t="s">
        <v>649</v>
      </c>
      <c r="CE276" s="16">
        <v>90.5</v>
      </c>
      <c r="CF276" s="16">
        <v>90.5</v>
      </c>
      <c r="CG276" s="16">
        <v>91</v>
      </c>
      <c r="CH276" s="16">
        <f t="shared" ref="CH276:CH307" si="46">(CE276+CF276+CG276)/3</f>
        <v>90.666666666666671</v>
      </c>
      <c r="CI276" s="16" t="s">
        <v>649</v>
      </c>
      <c r="CJ276" s="16">
        <v>16.5</v>
      </c>
      <c r="CK276" s="16" t="s">
        <v>649</v>
      </c>
      <c r="CL276" s="16" t="s">
        <v>649</v>
      </c>
      <c r="CM276" s="18">
        <v>40710</v>
      </c>
      <c r="CO276" s="18"/>
      <c r="CQ276" s="21"/>
      <c r="CS276" s="21"/>
      <c r="EB276" s="22">
        <v>40710</v>
      </c>
      <c r="EG276" s="24">
        <v>0.24337962962962964</v>
      </c>
      <c r="EI276" s="24">
        <v>0.2534837962962963</v>
      </c>
      <c r="EJ276" s="24">
        <v>0.25460648148148152</v>
      </c>
      <c r="EK276" s="24">
        <v>0.28697916666666667</v>
      </c>
      <c r="FF276" s="42" t="s">
        <v>1450</v>
      </c>
      <c r="FG276" s="43">
        <v>61611</v>
      </c>
      <c r="FH276" s="44">
        <v>35754.328999999998</v>
      </c>
      <c r="FI276" s="45">
        <v>17.904020530796199</v>
      </c>
      <c r="FJ276" s="45">
        <v>687.05333333333294</v>
      </c>
      <c r="FK276" s="45">
        <v>0.50414043182466295</v>
      </c>
      <c r="FL276" s="44">
        <v>84149.122333333304</v>
      </c>
      <c r="FM276" s="45">
        <v>42.137767818394302</v>
      </c>
      <c r="FN276" s="45">
        <v>578.49</v>
      </c>
      <c r="FO276" s="45">
        <v>0.39845764807054701</v>
      </c>
      <c r="FP276" s="44">
        <v>66343.435333333298</v>
      </c>
      <c r="FQ276" s="45">
        <v>33.221549991654101</v>
      </c>
      <c r="FR276" s="45">
        <v>604.46</v>
      </c>
      <c r="FS276" s="45">
        <v>0.451121473745002</v>
      </c>
      <c r="FT276" s="44">
        <v>55967.646999999997</v>
      </c>
      <c r="FU276" s="45">
        <v>28.025862293440198</v>
      </c>
      <c r="FV276" s="45">
        <v>645.13</v>
      </c>
      <c r="FW276" s="46">
        <v>0.45157762502653198</v>
      </c>
    </row>
    <row r="277" spans="1:179" s="16" customFormat="1" ht="15">
      <c r="B277" s="16" t="s">
        <v>1679</v>
      </c>
      <c r="C277" s="16" t="s">
        <v>657</v>
      </c>
      <c r="D277" s="16" t="s">
        <v>650</v>
      </c>
      <c r="E277" s="16" t="s">
        <v>1028</v>
      </c>
      <c r="F277" s="16" t="s">
        <v>1631</v>
      </c>
      <c r="G277" s="16" t="s">
        <v>657</v>
      </c>
      <c r="L277" s="18">
        <v>40710</v>
      </c>
      <c r="M277" s="19">
        <v>167</v>
      </c>
      <c r="N277" s="16" t="s">
        <v>664</v>
      </c>
      <c r="O277" s="16" t="s">
        <v>1611</v>
      </c>
      <c r="P277" s="16" t="s">
        <v>1424</v>
      </c>
      <c r="Q277" s="16" t="s">
        <v>653</v>
      </c>
      <c r="R277" s="16" t="s">
        <v>692</v>
      </c>
      <c r="T277" s="20">
        <v>16</v>
      </c>
      <c r="U277" s="20">
        <v>6</v>
      </c>
      <c r="V277" s="16">
        <v>2011</v>
      </c>
      <c r="W277" s="16" t="s">
        <v>856</v>
      </c>
      <c r="X277" s="21">
        <v>14</v>
      </c>
      <c r="Y277" s="16" t="s">
        <v>654</v>
      </c>
      <c r="Z277" s="22">
        <v>40713</v>
      </c>
      <c r="AA277" s="16" t="str">
        <f t="shared" si="45"/>
        <v>170</v>
      </c>
      <c r="AB277" s="16">
        <v>4</v>
      </c>
      <c r="AC277" s="16">
        <v>4</v>
      </c>
      <c r="AD277" s="16">
        <v>2</v>
      </c>
      <c r="AE277" s="16" t="s">
        <v>673</v>
      </c>
      <c r="AG277" s="16" t="s">
        <v>657</v>
      </c>
      <c r="AH277" s="16" t="s">
        <v>657</v>
      </c>
      <c r="BT277" s="16">
        <v>2</v>
      </c>
      <c r="BU277" s="18">
        <v>40710</v>
      </c>
      <c r="BV277" s="16">
        <v>113</v>
      </c>
      <c r="BW277" s="16">
        <v>113</v>
      </c>
      <c r="BX277" s="16">
        <v>112.5</v>
      </c>
      <c r="BY277" s="16">
        <f t="shared" si="43"/>
        <v>112.83333333333333</v>
      </c>
      <c r="BZ277" s="16">
        <v>74</v>
      </c>
      <c r="CA277" s="16">
        <v>73.5</v>
      </c>
      <c r="CB277" s="16">
        <v>74</v>
      </c>
      <c r="CC277" s="16">
        <f t="shared" si="44"/>
        <v>73.833333333333329</v>
      </c>
      <c r="CD277" s="16" t="s">
        <v>649</v>
      </c>
      <c r="CE277" s="16">
        <v>75</v>
      </c>
      <c r="CF277" s="16">
        <v>75</v>
      </c>
      <c r="CG277" s="16">
        <v>75</v>
      </c>
      <c r="CH277" s="16">
        <f t="shared" si="46"/>
        <v>75</v>
      </c>
      <c r="CI277" s="16" t="s">
        <v>649</v>
      </c>
      <c r="CJ277" s="16">
        <v>17.5</v>
      </c>
      <c r="CK277" s="16" t="s">
        <v>649</v>
      </c>
      <c r="CL277" s="16" t="s">
        <v>649</v>
      </c>
      <c r="CM277" s="18">
        <v>40710</v>
      </c>
      <c r="CO277" s="18"/>
      <c r="CQ277" s="21"/>
      <c r="CS277" s="21"/>
      <c r="FF277" s="42" t="s">
        <v>1679</v>
      </c>
      <c r="FG277" s="43">
        <v>61611</v>
      </c>
      <c r="FH277" s="44">
        <v>48347.099000000002</v>
      </c>
      <c r="FI277" s="45">
        <v>24.2098642964447</v>
      </c>
      <c r="FJ277" s="45">
        <v>596.77333333333297</v>
      </c>
      <c r="FK277" s="45">
        <v>0.435116739461681</v>
      </c>
      <c r="FL277" s="44">
        <v>70297.987666666697</v>
      </c>
      <c r="FM277" s="45">
        <v>35.201796528125499</v>
      </c>
      <c r="FN277" s="45">
        <v>601.40333333333297</v>
      </c>
      <c r="FO277" s="45">
        <v>0.44378812966213099</v>
      </c>
      <c r="FP277" s="44">
        <v>55443.81</v>
      </c>
      <c r="FQ277" s="45">
        <v>27.7635503254882</v>
      </c>
      <c r="FR277" s="45">
        <v>568.78333333333296</v>
      </c>
      <c r="FS277" s="45">
        <v>0.45992894085205399</v>
      </c>
      <c r="FT277" s="44">
        <v>54313.939666666702</v>
      </c>
      <c r="FU277" s="45">
        <v>27.197766483057901</v>
      </c>
      <c r="FV277" s="45">
        <v>584.756666666667</v>
      </c>
      <c r="FW277" s="46">
        <v>0.45411697352225</v>
      </c>
    </row>
    <row r="278" spans="1:179" s="16" customFormat="1" ht="15">
      <c r="A278" s="16" t="s">
        <v>1116</v>
      </c>
      <c r="B278" s="17" t="s">
        <v>920</v>
      </c>
      <c r="C278" s="16" t="s">
        <v>540</v>
      </c>
      <c r="D278" s="16" t="s">
        <v>541</v>
      </c>
      <c r="E278" s="16" t="s">
        <v>921</v>
      </c>
      <c r="F278" s="16" t="s">
        <v>283</v>
      </c>
      <c r="G278" s="16" t="s">
        <v>544</v>
      </c>
      <c r="H278" s="16" t="s">
        <v>284</v>
      </c>
      <c r="L278" s="18">
        <v>40712</v>
      </c>
      <c r="M278" s="19">
        <v>169</v>
      </c>
      <c r="N278" s="16" t="s">
        <v>285</v>
      </c>
      <c r="O278" s="16" t="s">
        <v>546</v>
      </c>
      <c r="P278" s="16" t="s">
        <v>546</v>
      </c>
      <c r="Q278" s="16" t="s">
        <v>915</v>
      </c>
      <c r="R278" s="16" t="s">
        <v>915</v>
      </c>
      <c r="T278" s="20">
        <v>18</v>
      </c>
      <c r="U278" s="20">
        <v>6</v>
      </c>
      <c r="V278" s="16">
        <v>2011</v>
      </c>
      <c r="W278" s="16" t="s">
        <v>286</v>
      </c>
      <c r="X278" s="21">
        <v>12</v>
      </c>
      <c r="Y278" s="16" t="s">
        <v>548</v>
      </c>
      <c r="Z278" s="22">
        <v>40699</v>
      </c>
      <c r="AA278" s="16" t="str">
        <f t="shared" si="45"/>
        <v>156</v>
      </c>
      <c r="AB278" s="16">
        <v>5</v>
      </c>
      <c r="AC278" s="16">
        <v>5</v>
      </c>
      <c r="AD278" s="16">
        <v>0</v>
      </c>
      <c r="AE278" s="16" t="s">
        <v>287</v>
      </c>
      <c r="AF278" s="16" t="s">
        <v>288</v>
      </c>
      <c r="AG278" s="16" t="s">
        <v>747</v>
      </c>
      <c r="AH278" s="16" t="s">
        <v>747</v>
      </c>
      <c r="AJ278" s="16" t="s">
        <v>290</v>
      </c>
      <c r="AK278" s="16">
        <v>14</v>
      </c>
      <c r="AL278" s="16" t="s">
        <v>540</v>
      </c>
      <c r="AM278" s="16" t="s">
        <v>289</v>
      </c>
      <c r="AN278" s="22">
        <v>40740</v>
      </c>
      <c r="AP278" s="16">
        <v>4</v>
      </c>
      <c r="AQ278" s="16">
        <v>4</v>
      </c>
      <c r="AR278" s="16">
        <v>3</v>
      </c>
      <c r="AS278" s="16" t="s">
        <v>291</v>
      </c>
      <c r="AT278" s="16" t="s">
        <v>468</v>
      </c>
      <c r="AU278" s="16" t="s">
        <v>540</v>
      </c>
      <c r="BT278" s="16">
        <v>3</v>
      </c>
      <c r="BU278" s="18">
        <v>40712</v>
      </c>
      <c r="BV278" s="16">
        <v>112</v>
      </c>
      <c r="BW278" s="16">
        <v>112</v>
      </c>
      <c r="BX278" s="16">
        <v>112</v>
      </c>
      <c r="BY278" s="16">
        <f t="shared" si="43"/>
        <v>112</v>
      </c>
      <c r="BZ278" s="16">
        <v>79</v>
      </c>
      <c r="CA278" s="16">
        <v>79</v>
      </c>
      <c r="CB278" s="16">
        <v>79</v>
      </c>
      <c r="CC278" s="16">
        <f t="shared" si="44"/>
        <v>79</v>
      </c>
      <c r="CD278" s="16" t="s">
        <v>747</v>
      </c>
      <c r="CE278" s="16">
        <v>79.5</v>
      </c>
      <c r="CF278" s="16">
        <v>79.5</v>
      </c>
      <c r="CG278" s="16">
        <v>79.5</v>
      </c>
      <c r="CH278" s="16">
        <f t="shared" si="46"/>
        <v>79.5</v>
      </c>
      <c r="CI278" s="16" t="s">
        <v>919</v>
      </c>
      <c r="CJ278" s="16">
        <v>18.5</v>
      </c>
      <c r="CK278" s="16" t="s">
        <v>919</v>
      </c>
      <c r="CL278" s="16" t="s">
        <v>747</v>
      </c>
      <c r="CM278" s="18">
        <v>40712</v>
      </c>
      <c r="CO278" s="18">
        <v>40728</v>
      </c>
      <c r="CQ278" s="21"/>
      <c r="CS278" s="21"/>
      <c r="DD278" s="16">
        <v>17</v>
      </c>
      <c r="DF278" s="22">
        <v>40765</v>
      </c>
      <c r="DG278" s="16">
        <v>112</v>
      </c>
      <c r="DH278" s="21">
        <v>112.5</v>
      </c>
      <c r="DI278" s="16">
        <v>112</v>
      </c>
      <c r="DJ278" s="16">
        <v>112.166667</v>
      </c>
      <c r="DK278" s="16">
        <v>79</v>
      </c>
      <c r="DL278" s="16">
        <v>79</v>
      </c>
      <c r="DM278" s="16">
        <v>79</v>
      </c>
      <c r="DN278" s="16">
        <v>79</v>
      </c>
      <c r="DO278" s="16" t="s">
        <v>919</v>
      </c>
      <c r="DP278" s="16">
        <v>79.5</v>
      </c>
      <c r="DQ278" s="16">
        <v>79.5</v>
      </c>
      <c r="DR278" s="16">
        <v>79.5</v>
      </c>
      <c r="DS278" s="16">
        <v>79.5</v>
      </c>
      <c r="DT278" s="16" t="s">
        <v>747</v>
      </c>
      <c r="DU278" s="16">
        <v>16.5</v>
      </c>
      <c r="EB278" s="22">
        <v>40712</v>
      </c>
      <c r="EG278" s="24">
        <v>0.1875</v>
      </c>
      <c r="EH278" s="24">
        <v>0.18806712962962965</v>
      </c>
      <c r="EI278" s="24">
        <v>0.19855324074074074</v>
      </c>
      <c r="EJ278" s="24"/>
      <c r="EK278" s="24"/>
      <c r="EL278" s="22">
        <v>40765</v>
      </c>
      <c r="EQ278" s="24">
        <v>0.21041666666666667</v>
      </c>
      <c r="ER278" s="24">
        <v>0.2119212962962963</v>
      </c>
      <c r="ES278" s="24">
        <v>0.22100694444444444</v>
      </c>
      <c r="FF278" s="42" t="s">
        <v>1931</v>
      </c>
      <c r="FG278" s="43">
        <v>61811</v>
      </c>
      <c r="FH278" s="44">
        <v>41807.211666666699</v>
      </c>
      <c r="FI278" s="45">
        <v>20.935008345852101</v>
      </c>
      <c r="FJ278" s="45">
        <v>587.43666666666695</v>
      </c>
      <c r="FK278" s="45">
        <v>0.49615600013957301</v>
      </c>
      <c r="FL278" s="44">
        <v>46949.787333333297</v>
      </c>
      <c r="FM278" s="45">
        <v>23.510158905024198</v>
      </c>
      <c r="FN278" s="45">
        <v>592.76</v>
      </c>
      <c r="FO278" s="45">
        <v>0.46999376061445203</v>
      </c>
      <c r="FP278" s="44">
        <v>54179.483</v>
      </c>
      <c r="FQ278" s="45">
        <v>27.130437155733599</v>
      </c>
      <c r="FR278" s="45">
        <v>615.11666666666702</v>
      </c>
      <c r="FS278" s="45">
        <v>0.46124807956054797</v>
      </c>
      <c r="FT278" s="44">
        <v>43298.968000000001</v>
      </c>
      <c r="FU278" s="45">
        <v>21.6820070105158</v>
      </c>
      <c r="FV278" s="45">
        <v>633.743333333333</v>
      </c>
      <c r="FW278" s="46">
        <v>0.51017954169130997</v>
      </c>
    </row>
    <row r="279" spans="1:179" s="16" customFormat="1" ht="15">
      <c r="A279" s="16" t="s">
        <v>1116</v>
      </c>
      <c r="B279" s="17" t="s">
        <v>748</v>
      </c>
      <c r="C279" s="16" t="s">
        <v>540</v>
      </c>
      <c r="D279" s="16" t="s">
        <v>541</v>
      </c>
      <c r="E279" s="16" t="s">
        <v>749</v>
      </c>
      <c r="F279" s="16" t="s">
        <v>543</v>
      </c>
      <c r="G279" s="16" t="s">
        <v>544</v>
      </c>
      <c r="H279" s="22">
        <v>40712</v>
      </c>
      <c r="L279" s="18">
        <v>40712</v>
      </c>
      <c r="M279" s="19">
        <v>169</v>
      </c>
      <c r="N279" s="16" t="s">
        <v>750</v>
      </c>
      <c r="O279" s="16" t="s">
        <v>750</v>
      </c>
      <c r="P279" s="16" t="s">
        <v>750</v>
      </c>
      <c r="Q279" s="16" t="s">
        <v>547</v>
      </c>
      <c r="R279" s="16" t="s">
        <v>915</v>
      </c>
      <c r="T279" s="20">
        <v>18</v>
      </c>
      <c r="U279" s="20">
        <v>6</v>
      </c>
      <c r="V279" s="16">
        <v>2011</v>
      </c>
      <c r="W279" s="16" t="s">
        <v>549</v>
      </c>
      <c r="X279" s="21">
        <v>1</v>
      </c>
      <c r="Y279" s="16" t="s">
        <v>548</v>
      </c>
      <c r="Z279" s="22">
        <v>40703</v>
      </c>
      <c r="AA279" s="16" t="str">
        <f t="shared" si="45"/>
        <v>160</v>
      </c>
      <c r="AB279" s="16">
        <v>2</v>
      </c>
      <c r="AC279" s="16">
        <v>0</v>
      </c>
      <c r="AD279" s="16">
        <v>0</v>
      </c>
      <c r="AE279" s="16" t="s">
        <v>916</v>
      </c>
      <c r="AF279" s="16" t="s">
        <v>917</v>
      </c>
      <c r="AG279" s="16" t="s">
        <v>918</v>
      </c>
      <c r="AH279" s="16" t="s">
        <v>918</v>
      </c>
      <c r="BT279" s="16">
        <v>0</v>
      </c>
      <c r="BU279" s="18">
        <v>40712</v>
      </c>
      <c r="BV279" s="16">
        <v>114.5</v>
      </c>
      <c r="BW279" s="16">
        <v>114</v>
      </c>
      <c r="BX279" s="16">
        <v>114</v>
      </c>
      <c r="BY279" s="16">
        <f t="shared" si="43"/>
        <v>114.16666666666667</v>
      </c>
      <c r="BZ279" s="16">
        <v>78</v>
      </c>
      <c r="CA279" s="16">
        <v>78</v>
      </c>
      <c r="CB279" s="16">
        <v>78</v>
      </c>
      <c r="CC279" s="16">
        <f t="shared" si="44"/>
        <v>78</v>
      </c>
      <c r="CD279" s="16" t="s">
        <v>919</v>
      </c>
      <c r="CE279" s="16">
        <v>78</v>
      </c>
      <c r="CF279" s="16">
        <v>78</v>
      </c>
      <c r="CG279" s="16">
        <v>78</v>
      </c>
      <c r="CH279" s="16">
        <f t="shared" si="46"/>
        <v>78</v>
      </c>
      <c r="CI279" s="16" t="s">
        <v>747</v>
      </c>
      <c r="CJ279" s="16">
        <v>17.25</v>
      </c>
      <c r="CK279" s="16" t="s">
        <v>747</v>
      </c>
      <c r="CL279" s="16" t="s">
        <v>747</v>
      </c>
      <c r="CM279" s="18">
        <v>40712</v>
      </c>
      <c r="CO279" s="18"/>
      <c r="CQ279" s="21"/>
      <c r="CS279" s="21"/>
      <c r="EB279" s="22">
        <v>40712</v>
      </c>
      <c r="EG279" s="24">
        <v>0.20937500000000001</v>
      </c>
      <c r="EH279" s="24">
        <v>0.21015046296296294</v>
      </c>
      <c r="EI279" s="24">
        <v>0.21989583333333332</v>
      </c>
      <c r="FF279" s="42" t="s">
        <v>1932</v>
      </c>
      <c r="FG279" s="43">
        <v>61811</v>
      </c>
      <c r="FH279" s="44">
        <v>24465.623666666699</v>
      </c>
      <c r="FI279" s="45">
        <v>12.2511886162577</v>
      </c>
      <c r="FJ279" s="45">
        <v>676.06</v>
      </c>
      <c r="FK279" s="45">
        <v>0.56672635210683397</v>
      </c>
      <c r="FL279" s="44">
        <v>53607.343000000001</v>
      </c>
      <c r="FM279" s="45">
        <v>26.843937406109202</v>
      </c>
      <c r="FN279" s="45">
        <v>612.77333333333297</v>
      </c>
      <c r="FO279" s="45">
        <v>0.439576075894134</v>
      </c>
      <c r="FP279" s="44">
        <v>48015.0736666667</v>
      </c>
      <c r="FQ279" s="45">
        <v>24.0436022366884</v>
      </c>
      <c r="FR279" s="45">
        <v>607.41999999999996</v>
      </c>
      <c r="FS279" s="45">
        <v>0.475135298266466</v>
      </c>
      <c r="FT279" s="44">
        <v>47544.704666666701</v>
      </c>
      <c r="FU279" s="45">
        <v>23.808064429978302</v>
      </c>
      <c r="FV279" s="45">
        <v>634.40666666666698</v>
      </c>
      <c r="FW279" s="46">
        <v>0.45914717906519797</v>
      </c>
    </row>
    <row r="280" spans="1:179" s="16" customFormat="1" ht="15">
      <c r="A280" s="16" t="s">
        <v>1116</v>
      </c>
      <c r="B280" s="16" t="s">
        <v>496</v>
      </c>
      <c r="C280" s="16" t="s">
        <v>657</v>
      </c>
      <c r="D280" s="16" t="s">
        <v>650</v>
      </c>
      <c r="E280" s="16" t="s">
        <v>1037</v>
      </c>
      <c r="F280" s="16" t="s">
        <v>998</v>
      </c>
      <c r="G280" s="16" t="s">
        <v>691</v>
      </c>
      <c r="H280" s="22">
        <v>40715</v>
      </c>
      <c r="J280" s="16">
        <v>2000</v>
      </c>
      <c r="K280" s="16" t="s">
        <v>498</v>
      </c>
      <c r="L280" s="18">
        <v>40715</v>
      </c>
      <c r="M280" s="19">
        <v>171</v>
      </c>
      <c r="N280" s="16" t="s">
        <v>497</v>
      </c>
      <c r="O280" s="16" t="s">
        <v>664</v>
      </c>
      <c r="P280" s="16" t="s">
        <v>663</v>
      </c>
      <c r="Q280" s="16" t="s">
        <v>653</v>
      </c>
      <c r="R280" s="16" t="s">
        <v>852</v>
      </c>
      <c r="T280" s="23">
        <v>21</v>
      </c>
      <c r="U280" s="23">
        <v>6</v>
      </c>
      <c r="V280" s="16">
        <v>2011</v>
      </c>
      <c r="W280" s="16" t="s">
        <v>908</v>
      </c>
      <c r="X280" s="21">
        <v>13</v>
      </c>
      <c r="Y280" s="16" t="s">
        <v>654</v>
      </c>
      <c r="Z280" s="22">
        <v>40702</v>
      </c>
      <c r="AA280" s="16" t="str">
        <f t="shared" si="45"/>
        <v>159</v>
      </c>
      <c r="AB280" s="16">
        <v>4</v>
      </c>
      <c r="AC280" s="16">
        <v>1</v>
      </c>
      <c r="AD280" s="16">
        <v>0</v>
      </c>
      <c r="AE280" s="16" t="s">
        <v>499</v>
      </c>
      <c r="AF280" s="16" t="s">
        <v>686</v>
      </c>
      <c r="AG280" s="16" t="s">
        <v>649</v>
      </c>
      <c r="AH280" s="16" t="s">
        <v>649</v>
      </c>
      <c r="AI280" s="16" t="s">
        <v>674</v>
      </c>
      <c r="AJ280" s="16" t="s">
        <v>908</v>
      </c>
      <c r="AK280" s="16">
        <v>35</v>
      </c>
      <c r="AL280" s="16" t="s">
        <v>657</v>
      </c>
      <c r="AM280" s="16" t="s">
        <v>654</v>
      </c>
      <c r="AN280" s="22">
        <v>40722</v>
      </c>
      <c r="AP280" s="16">
        <v>4</v>
      </c>
      <c r="AQ280" s="16">
        <v>4</v>
      </c>
      <c r="AR280" s="16">
        <v>0</v>
      </c>
      <c r="AS280" s="16" t="s">
        <v>687</v>
      </c>
      <c r="AT280" s="16" t="s">
        <v>509</v>
      </c>
      <c r="AU280" s="16" t="s">
        <v>657</v>
      </c>
      <c r="BT280" s="16">
        <v>0</v>
      </c>
      <c r="BU280" s="18">
        <v>40715</v>
      </c>
      <c r="BV280" s="16">
        <v>114</v>
      </c>
      <c r="BW280" s="16">
        <v>114</v>
      </c>
      <c r="BX280" s="16">
        <v>114</v>
      </c>
      <c r="BY280" s="16">
        <f t="shared" si="43"/>
        <v>114</v>
      </c>
      <c r="BZ280" s="16">
        <v>77.5</v>
      </c>
      <c r="CA280" s="16">
        <v>77</v>
      </c>
      <c r="CB280" s="16">
        <v>77</v>
      </c>
      <c r="CC280" s="16">
        <f t="shared" si="44"/>
        <v>77.166666666666671</v>
      </c>
      <c r="CD280" s="16" t="s">
        <v>649</v>
      </c>
      <c r="CE280" s="16">
        <v>77</v>
      </c>
      <c r="CF280" s="16">
        <v>77</v>
      </c>
      <c r="CG280" s="16">
        <v>77</v>
      </c>
      <c r="CH280" s="16">
        <f t="shared" si="46"/>
        <v>77</v>
      </c>
      <c r="CI280" s="16" t="s">
        <v>649</v>
      </c>
      <c r="CJ280" s="16">
        <v>17.5</v>
      </c>
      <c r="CK280" s="16" t="s">
        <v>649</v>
      </c>
      <c r="CL280" s="16" t="s">
        <v>649</v>
      </c>
      <c r="CM280" s="18">
        <v>40715</v>
      </c>
      <c r="CO280" s="18"/>
      <c r="CQ280" s="21"/>
      <c r="CS280" s="21"/>
      <c r="EB280" s="22">
        <v>40715</v>
      </c>
      <c r="EG280" s="24">
        <v>0.18704861111111112</v>
      </c>
      <c r="EI280" s="24">
        <v>0.2</v>
      </c>
      <c r="EJ280" s="24">
        <v>0.19976851851851851</v>
      </c>
      <c r="EK280" s="24">
        <v>0.23246527777777778</v>
      </c>
      <c r="FF280" s="42" t="s">
        <v>496</v>
      </c>
      <c r="FG280" s="43">
        <v>62111</v>
      </c>
      <c r="FH280" s="44">
        <v>41204.451999999997</v>
      </c>
      <c r="FI280" s="45">
        <v>20.6331757636455</v>
      </c>
      <c r="FJ280" s="45">
        <v>691.73</v>
      </c>
      <c r="FK280" s="45">
        <v>0.51435454327684105</v>
      </c>
      <c r="FL280" s="44">
        <v>62632.565333333303</v>
      </c>
      <c r="FM280" s="45">
        <v>31.363327658153899</v>
      </c>
      <c r="FN280" s="45">
        <v>606.11666666666702</v>
      </c>
      <c r="FO280" s="45">
        <v>0.38190771256025502</v>
      </c>
      <c r="FP280" s="44">
        <v>94390.808000000005</v>
      </c>
      <c r="FQ280" s="45">
        <v>47.266303455182801</v>
      </c>
      <c r="FR280" s="45">
        <v>601.77666666666698</v>
      </c>
      <c r="FS280" s="45">
        <v>0.37353745539215899</v>
      </c>
      <c r="FT280" s="44">
        <v>63164.009666666701</v>
      </c>
      <c r="FU280" s="45">
        <v>31.629449006843601</v>
      </c>
      <c r="FV280" s="45">
        <v>627.78</v>
      </c>
      <c r="FW280" s="46">
        <v>0.42840517695022301</v>
      </c>
    </row>
    <row r="281" spans="1:179" s="16" customFormat="1" ht="15">
      <c r="A281" s="16" t="s">
        <v>1116</v>
      </c>
      <c r="B281" s="16" t="s">
        <v>295</v>
      </c>
      <c r="C281" s="16" t="s">
        <v>657</v>
      </c>
      <c r="D281" s="16" t="s">
        <v>650</v>
      </c>
      <c r="E281" s="16" t="s">
        <v>1028</v>
      </c>
      <c r="F281" s="16" t="s">
        <v>998</v>
      </c>
      <c r="G281" s="16" t="s">
        <v>691</v>
      </c>
      <c r="H281" s="22">
        <v>40715</v>
      </c>
      <c r="J281" s="16" t="s">
        <v>1040</v>
      </c>
      <c r="K281" s="16" t="s">
        <v>510</v>
      </c>
      <c r="L281" s="18">
        <v>40715</v>
      </c>
      <c r="M281" s="19">
        <v>171</v>
      </c>
      <c r="N281" s="16" t="s">
        <v>664</v>
      </c>
      <c r="O281" s="16" t="s">
        <v>653</v>
      </c>
      <c r="P281" s="16" t="s">
        <v>202</v>
      </c>
      <c r="Q281" s="16" t="s">
        <v>852</v>
      </c>
      <c r="R281" s="16" t="s">
        <v>679</v>
      </c>
      <c r="T281" s="23">
        <v>21</v>
      </c>
      <c r="U281" s="23">
        <v>6</v>
      </c>
      <c r="V281" s="16">
        <v>2011</v>
      </c>
      <c r="W281" s="16" t="s">
        <v>293</v>
      </c>
      <c r="X281" s="21">
        <v>40</v>
      </c>
      <c r="Y281" s="16" t="s">
        <v>654</v>
      </c>
      <c r="Z281" s="22">
        <v>40702</v>
      </c>
      <c r="AA281" s="16" t="str">
        <f t="shared" si="45"/>
        <v>159</v>
      </c>
      <c r="AB281" s="16">
        <v>3</v>
      </c>
      <c r="AC281" s="16">
        <v>3</v>
      </c>
      <c r="AD281" s="16">
        <v>2</v>
      </c>
      <c r="AE281" s="16" t="s">
        <v>673</v>
      </c>
      <c r="AF281" s="16" t="s">
        <v>511</v>
      </c>
      <c r="AG281" s="16" t="s">
        <v>649</v>
      </c>
      <c r="AH281" s="16" t="s">
        <v>649</v>
      </c>
      <c r="AI281" s="16" t="s">
        <v>674</v>
      </c>
      <c r="AJ281" s="16" t="s">
        <v>293</v>
      </c>
      <c r="AK281" s="16">
        <v>37</v>
      </c>
      <c r="AL281" s="16" t="s">
        <v>657</v>
      </c>
      <c r="AM281" s="16" t="s">
        <v>654</v>
      </c>
      <c r="AN281" s="22">
        <v>40748</v>
      </c>
      <c r="AP281" s="16">
        <v>5</v>
      </c>
      <c r="AQ281" s="16">
        <v>5</v>
      </c>
      <c r="AR281" s="16">
        <v>5</v>
      </c>
      <c r="AS281" s="16" t="s">
        <v>673</v>
      </c>
      <c r="BT281" s="16">
        <v>9</v>
      </c>
      <c r="BU281" s="18">
        <v>40715</v>
      </c>
      <c r="BV281" s="16">
        <v>114.5</v>
      </c>
      <c r="BW281" s="16">
        <v>114.5</v>
      </c>
      <c r="BX281" s="16">
        <v>114.5</v>
      </c>
      <c r="BY281" s="16">
        <f t="shared" ref="BY281:BY283" si="47">(BV281+BW281+BX281)/3</f>
        <v>114.5</v>
      </c>
      <c r="BZ281" s="16">
        <v>73</v>
      </c>
      <c r="CA281" s="16">
        <v>73</v>
      </c>
      <c r="CB281" s="16">
        <v>73</v>
      </c>
      <c r="CC281" s="16">
        <f t="shared" si="44"/>
        <v>73</v>
      </c>
      <c r="CD281" s="16" t="s">
        <v>649</v>
      </c>
      <c r="CE281" s="16">
        <v>73</v>
      </c>
      <c r="CF281" s="16">
        <v>73</v>
      </c>
      <c r="CG281" s="16">
        <v>73</v>
      </c>
      <c r="CH281" s="16">
        <f t="shared" si="46"/>
        <v>73</v>
      </c>
      <c r="CI281" s="16" t="s">
        <v>649</v>
      </c>
      <c r="CJ281" s="16">
        <v>17</v>
      </c>
      <c r="CK281" s="16" t="s">
        <v>649</v>
      </c>
      <c r="CL281" s="16" t="s">
        <v>649</v>
      </c>
      <c r="CM281" s="18">
        <v>40715</v>
      </c>
      <c r="CO281" s="18"/>
      <c r="CQ281" s="21"/>
      <c r="CS281" s="21"/>
      <c r="EB281" s="22">
        <v>40715</v>
      </c>
      <c r="EG281" s="24">
        <v>0.19862268518518519</v>
      </c>
      <c r="EI281" s="24">
        <v>0.20914351851851853</v>
      </c>
      <c r="EJ281" s="24">
        <v>0.21157407407407405</v>
      </c>
      <c r="EK281" s="24">
        <v>0.24469907407407407</v>
      </c>
      <c r="FF281" s="42" t="s">
        <v>295</v>
      </c>
      <c r="FG281" s="43">
        <v>62111</v>
      </c>
      <c r="FH281" s="44">
        <v>47085.531000000003</v>
      </c>
      <c r="FI281" s="45">
        <v>23.578132699048599</v>
      </c>
      <c r="FJ281" s="45">
        <v>641.73666666666702</v>
      </c>
      <c r="FK281" s="45">
        <v>0.47708134620991499</v>
      </c>
      <c r="FL281" s="44">
        <v>67890.327999999994</v>
      </c>
      <c r="FM281" s="45">
        <v>33.996158237355999</v>
      </c>
      <c r="FN281" s="45">
        <v>627.78</v>
      </c>
      <c r="FO281" s="45">
        <v>0.41346228984235001</v>
      </c>
      <c r="FP281" s="44">
        <v>37616.194000000003</v>
      </c>
      <c r="FQ281" s="45">
        <v>18.836351527290901</v>
      </c>
      <c r="FR281" s="45">
        <v>651.12</v>
      </c>
      <c r="FS281" s="45">
        <v>0.45760470207961301</v>
      </c>
      <c r="FT281" s="44">
        <v>57972.970999999998</v>
      </c>
      <c r="FU281" s="45">
        <v>29.0300305458187</v>
      </c>
      <c r="FV281" s="45">
        <v>628.42666666666696</v>
      </c>
      <c r="FW281" s="46">
        <v>0.43972427728212199</v>
      </c>
    </row>
    <row r="282" spans="1:179" s="16" customFormat="1" ht="15">
      <c r="B282" s="17" t="s">
        <v>512</v>
      </c>
      <c r="C282" s="16" t="s">
        <v>657</v>
      </c>
      <c r="D282" s="16" t="s">
        <v>660</v>
      </c>
      <c r="E282" s="16" t="s">
        <v>514</v>
      </c>
      <c r="F282" s="16" t="s">
        <v>998</v>
      </c>
      <c r="G282" s="16" t="s">
        <v>657</v>
      </c>
      <c r="K282" s="16" t="s">
        <v>513</v>
      </c>
      <c r="L282" s="18">
        <v>40715</v>
      </c>
      <c r="M282" s="19">
        <v>171</v>
      </c>
      <c r="N282" s="16" t="s">
        <v>678</v>
      </c>
      <c r="O282" s="16" t="s">
        <v>653</v>
      </c>
      <c r="P282" s="16" t="s">
        <v>699</v>
      </c>
      <c r="Q282" s="16" t="s">
        <v>652</v>
      </c>
      <c r="R282" s="16" t="s">
        <v>679</v>
      </c>
      <c r="T282" s="23">
        <v>21</v>
      </c>
      <c r="U282" s="23">
        <v>6</v>
      </c>
      <c r="V282" s="16">
        <v>2011</v>
      </c>
      <c r="W282" s="16" t="s">
        <v>516</v>
      </c>
      <c r="X282" s="21" t="s">
        <v>515</v>
      </c>
      <c r="Y282" s="16" t="s">
        <v>654</v>
      </c>
      <c r="Z282" s="22">
        <v>40701</v>
      </c>
      <c r="AA282" s="16" t="str">
        <f t="shared" si="45"/>
        <v>158</v>
      </c>
      <c r="AB282" s="16">
        <v>4</v>
      </c>
      <c r="AC282" s="16">
        <v>4</v>
      </c>
      <c r="AD282" s="16">
        <v>4</v>
      </c>
      <c r="AE282" s="16" t="s">
        <v>673</v>
      </c>
      <c r="AG282" s="16" t="s">
        <v>649</v>
      </c>
      <c r="AH282" s="16" t="s">
        <v>649</v>
      </c>
      <c r="AI282" s="16" t="s">
        <v>674</v>
      </c>
      <c r="AJ282" s="16" t="s">
        <v>516</v>
      </c>
      <c r="AK282" s="16" t="s">
        <v>517</v>
      </c>
      <c r="AL282" s="16" t="s">
        <v>649</v>
      </c>
      <c r="AM282" s="16" t="s">
        <v>654</v>
      </c>
      <c r="AN282" s="22">
        <v>40746</v>
      </c>
      <c r="AP282" s="16">
        <v>4</v>
      </c>
      <c r="AQ282" s="16">
        <v>4</v>
      </c>
      <c r="AR282" s="16">
        <v>3</v>
      </c>
      <c r="AS282" s="16" t="s">
        <v>673</v>
      </c>
      <c r="AU282" s="16" t="s">
        <v>657</v>
      </c>
      <c r="BT282" s="16">
        <v>7</v>
      </c>
      <c r="BU282" s="18">
        <v>40715</v>
      </c>
      <c r="BV282" s="16">
        <v>118</v>
      </c>
      <c r="BW282" s="16">
        <v>118</v>
      </c>
      <c r="BX282" s="16">
        <v>118</v>
      </c>
      <c r="BY282" s="16">
        <f t="shared" si="47"/>
        <v>118</v>
      </c>
      <c r="BZ282" s="16">
        <v>90</v>
      </c>
      <c r="CA282" s="16">
        <v>90</v>
      </c>
      <c r="CB282" s="16">
        <v>90</v>
      </c>
      <c r="CC282" s="16">
        <f t="shared" si="44"/>
        <v>90</v>
      </c>
      <c r="CD282" s="16" t="s">
        <v>649</v>
      </c>
      <c r="CE282" s="16">
        <v>90</v>
      </c>
      <c r="CF282" s="16">
        <v>90</v>
      </c>
      <c r="CG282" s="16">
        <v>90.5</v>
      </c>
      <c r="CH282" s="16">
        <f t="shared" si="46"/>
        <v>90.166666666666671</v>
      </c>
      <c r="CI282" s="16" t="s">
        <v>649</v>
      </c>
      <c r="CJ282" s="16">
        <v>17.5</v>
      </c>
      <c r="CK282" s="16" t="s">
        <v>649</v>
      </c>
      <c r="CL282" s="16" t="s">
        <v>649</v>
      </c>
      <c r="CM282" s="18">
        <v>40715</v>
      </c>
      <c r="CO282" s="18"/>
      <c r="CQ282" s="21"/>
      <c r="CS282" s="21"/>
      <c r="FF282" s="42" t="s">
        <v>512</v>
      </c>
      <c r="FG282" s="43">
        <v>62111</v>
      </c>
      <c r="FH282" s="44">
        <v>34993.9126666667</v>
      </c>
      <c r="FI282" s="45">
        <v>17.523241195126001</v>
      </c>
      <c r="FJ282" s="45">
        <v>678.10666666666702</v>
      </c>
      <c r="FK282" s="45">
        <v>0.53545329188906698</v>
      </c>
      <c r="FL282" s="44">
        <v>76944.763999999996</v>
      </c>
      <c r="FM282" s="45">
        <v>38.5301772658988</v>
      </c>
      <c r="FN282" s="45">
        <v>603.71</v>
      </c>
      <c r="FO282" s="45">
        <v>0.41328817945670898</v>
      </c>
      <c r="FP282" s="44">
        <v>62438.416666666701</v>
      </c>
      <c r="FQ282" s="45">
        <v>31.266107494575198</v>
      </c>
      <c r="FR282" s="45">
        <v>577.41999999999996</v>
      </c>
      <c r="FS282" s="45">
        <v>0.435875959450299</v>
      </c>
      <c r="FT282" s="44">
        <v>49563.336333333304</v>
      </c>
      <c r="FU282" s="45">
        <v>24.818896511433799</v>
      </c>
      <c r="FV282" s="45">
        <v>607.80999999999995</v>
      </c>
      <c r="FW282" s="46">
        <v>0.50280112027907398</v>
      </c>
    </row>
    <row r="283" spans="1:179" s="16" customFormat="1" ht="15">
      <c r="A283" s="16" t="s">
        <v>1116</v>
      </c>
      <c r="B283" s="16" t="s">
        <v>516</v>
      </c>
      <c r="C283" s="16" t="s">
        <v>657</v>
      </c>
      <c r="D283" s="16" t="s">
        <v>650</v>
      </c>
      <c r="E283" s="16" t="s">
        <v>1028</v>
      </c>
      <c r="F283" s="16" t="s">
        <v>998</v>
      </c>
      <c r="G283" s="16" t="s">
        <v>691</v>
      </c>
      <c r="H283" s="22">
        <v>40715</v>
      </c>
      <c r="J283" s="16">
        <v>2000</v>
      </c>
      <c r="K283" s="16" t="s">
        <v>1749</v>
      </c>
      <c r="L283" s="18">
        <v>40715</v>
      </c>
      <c r="M283" s="19">
        <v>171</v>
      </c>
      <c r="N283" s="16" t="s">
        <v>1042</v>
      </c>
      <c r="O283" s="16" t="s">
        <v>653</v>
      </c>
      <c r="P283" s="16" t="s">
        <v>518</v>
      </c>
      <c r="Q283" s="16" t="s">
        <v>664</v>
      </c>
      <c r="R283" s="16" t="s">
        <v>670</v>
      </c>
      <c r="T283" s="23">
        <v>21</v>
      </c>
      <c r="U283" s="23">
        <v>6</v>
      </c>
      <c r="V283" s="16">
        <v>2011</v>
      </c>
      <c r="W283" s="16" t="s">
        <v>512</v>
      </c>
      <c r="X283" s="21" t="s">
        <v>515</v>
      </c>
      <c r="Y283" s="16" t="s">
        <v>654</v>
      </c>
      <c r="Z283" s="22">
        <v>40701</v>
      </c>
      <c r="AA283" s="16" t="str">
        <f t="shared" si="45"/>
        <v>158</v>
      </c>
      <c r="AB283" s="16">
        <v>4</v>
      </c>
      <c r="AC283" s="16">
        <v>4</v>
      </c>
      <c r="AD283" s="16">
        <v>4</v>
      </c>
      <c r="AE283" s="16" t="s">
        <v>673</v>
      </c>
      <c r="AG283" s="16" t="s">
        <v>649</v>
      </c>
      <c r="AH283" s="16" t="s">
        <v>649</v>
      </c>
      <c r="AI283" s="16" t="s">
        <v>674</v>
      </c>
      <c r="AJ283" s="16" t="s">
        <v>512</v>
      </c>
      <c r="AK283" s="16" t="s">
        <v>517</v>
      </c>
      <c r="AL283" s="16" t="s">
        <v>649</v>
      </c>
      <c r="AM283" s="16" t="s">
        <v>654</v>
      </c>
      <c r="AN283" s="22">
        <v>40746</v>
      </c>
      <c r="AP283" s="16">
        <v>4</v>
      </c>
      <c r="AQ283" s="16">
        <v>4</v>
      </c>
      <c r="AR283" s="16">
        <v>3</v>
      </c>
      <c r="AS283" s="16" t="s">
        <v>673</v>
      </c>
      <c r="BT283" s="16">
        <v>7</v>
      </c>
      <c r="BU283" s="18">
        <v>40715</v>
      </c>
      <c r="BV283" s="16">
        <v>117.5</v>
      </c>
      <c r="BW283" s="16">
        <v>117.5</v>
      </c>
      <c r="BX283" s="16">
        <v>117.5</v>
      </c>
      <c r="BY283" s="16">
        <f t="shared" si="47"/>
        <v>117.5</v>
      </c>
      <c r="BZ283" s="16">
        <v>76.5</v>
      </c>
      <c r="CA283" s="16">
        <v>76.5</v>
      </c>
      <c r="CB283" s="16">
        <v>76.5</v>
      </c>
      <c r="CC283" s="16">
        <f t="shared" si="44"/>
        <v>76.5</v>
      </c>
      <c r="CD283" s="16" t="s">
        <v>649</v>
      </c>
      <c r="CE283" s="16">
        <v>77</v>
      </c>
      <c r="CF283" s="16">
        <v>77</v>
      </c>
      <c r="CG283" s="16">
        <v>77</v>
      </c>
      <c r="CH283" s="16">
        <f t="shared" si="46"/>
        <v>77</v>
      </c>
      <c r="CI283" s="16" t="s">
        <v>649</v>
      </c>
      <c r="CJ283" s="16">
        <v>17.5</v>
      </c>
      <c r="CK283" s="16" t="s">
        <v>649</v>
      </c>
      <c r="CL283" s="16" t="s">
        <v>649</v>
      </c>
      <c r="CM283" s="18">
        <v>40715</v>
      </c>
      <c r="CO283" s="18"/>
      <c r="CQ283" s="21"/>
      <c r="CS283" s="21"/>
      <c r="EB283" s="22">
        <v>40715</v>
      </c>
      <c r="EG283" s="24">
        <v>0.21018518518518517</v>
      </c>
      <c r="EI283" s="24">
        <v>0.22142361111111111</v>
      </c>
      <c r="EJ283" s="24">
        <v>0.22302083333333333</v>
      </c>
      <c r="EK283" s="24">
        <v>0.2550115740740741</v>
      </c>
      <c r="FF283" s="42" t="s">
        <v>516</v>
      </c>
      <c r="FG283" s="43">
        <v>62111</v>
      </c>
      <c r="FH283" s="44">
        <v>30867.510333333299</v>
      </c>
      <c r="FI283" s="45">
        <v>15.456940577533</v>
      </c>
      <c r="FJ283" s="45">
        <v>627.46</v>
      </c>
      <c r="FK283" s="45">
        <v>0.53734960983674496</v>
      </c>
      <c r="FL283" s="44">
        <v>63561.826000000001</v>
      </c>
      <c r="FM283" s="45">
        <v>31.828655983975999</v>
      </c>
      <c r="FN283" s="45">
        <v>611.49</v>
      </c>
      <c r="FO283" s="45">
        <v>0.42967243772791303</v>
      </c>
      <c r="FP283" s="44">
        <v>56448.242666666702</v>
      </c>
      <c r="FQ283" s="45">
        <v>28.266521115005801</v>
      </c>
      <c r="FR283" s="45">
        <v>610.78333333333296</v>
      </c>
      <c r="FS283" s="45">
        <v>0.42186042385926598</v>
      </c>
      <c r="FT283" s="44">
        <v>43727.012000000002</v>
      </c>
      <c r="FU283" s="45">
        <v>21.896350525788701</v>
      </c>
      <c r="FV283" s="45">
        <v>628.16</v>
      </c>
      <c r="FW283" s="46">
        <v>0.51165579701245001</v>
      </c>
    </row>
    <row r="284" spans="1:179" s="16" customFormat="1" ht="15">
      <c r="A284" s="16" t="s">
        <v>1116</v>
      </c>
      <c r="B284" s="23" t="s">
        <v>261</v>
      </c>
      <c r="C284" s="16" t="s">
        <v>657</v>
      </c>
      <c r="D284" s="16" t="s">
        <v>650</v>
      </c>
      <c r="E284" s="16" t="s">
        <v>1116</v>
      </c>
      <c r="F284" s="16" t="s">
        <v>1094</v>
      </c>
      <c r="G284" s="16" t="s">
        <v>691</v>
      </c>
      <c r="H284" s="22">
        <v>40722</v>
      </c>
      <c r="J284" s="16" t="s">
        <v>1040</v>
      </c>
      <c r="L284" s="18">
        <v>40722</v>
      </c>
      <c r="M284" s="19">
        <v>179</v>
      </c>
      <c r="N284" s="16" t="s">
        <v>652</v>
      </c>
      <c r="O284" s="16" t="s">
        <v>653</v>
      </c>
      <c r="P284" s="16" t="s">
        <v>653</v>
      </c>
      <c r="Q284" s="16" t="s">
        <v>679</v>
      </c>
      <c r="R284" s="16" t="s">
        <v>653</v>
      </c>
      <c r="T284" s="20">
        <v>28</v>
      </c>
      <c r="U284" s="20">
        <v>6</v>
      </c>
      <c r="V284" s="16">
        <v>2011</v>
      </c>
      <c r="X284" s="21"/>
      <c r="BU284" s="18">
        <v>40722</v>
      </c>
      <c r="BV284" s="16">
        <v>113</v>
      </c>
      <c r="BW284" s="16">
        <v>113</v>
      </c>
      <c r="BX284" s="16">
        <v>113</v>
      </c>
      <c r="BY284" s="16">
        <v>113</v>
      </c>
      <c r="BZ284" s="16">
        <v>74</v>
      </c>
      <c r="CA284" s="16">
        <v>74</v>
      </c>
      <c r="CB284" s="16">
        <v>74</v>
      </c>
      <c r="CC284" s="16">
        <f t="shared" si="44"/>
        <v>74</v>
      </c>
      <c r="CD284" s="16" t="s">
        <v>649</v>
      </c>
      <c r="CE284" s="16">
        <v>75</v>
      </c>
      <c r="CF284" s="16">
        <v>75</v>
      </c>
      <c r="CG284" s="16">
        <v>75</v>
      </c>
      <c r="CH284" s="16">
        <f t="shared" si="46"/>
        <v>75</v>
      </c>
      <c r="CI284" s="16" t="s">
        <v>649</v>
      </c>
      <c r="CJ284" s="16">
        <v>18</v>
      </c>
      <c r="CK284" s="16" t="s">
        <v>649</v>
      </c>
      <c r="CL284" s="16" t="s">
        <v>649</v>
      </c>
      <c r="CM284" s="18">
        <v>40722</v>
      </c>
      <c r="CO284" s="18"/>
      <c r="CQ284" s="21"/>
      <c r="CS284" s="21"/>
      <c r="EB284" s="22">
        <v>40722</v>
      </c>
      <c r="EG284" s="24">
        <v>0.23958333333333334</v>
      </c>
      <c r="EI284" s="24">
        <v>0.25011574074074078</v>
      </c>
      <c r="EJ284" s="24">
        <v>0.25381944444444443</v>
      </c>
      <c r="EK284" s="24">
        <v>0.28674768518518517</v>
      </c>
      <c r="FF284" s="42" t="s">
        <v>261</v>
      </c>
      <c r="FG284" s="43">
        <v>62811</v>
      </c>
      <c r="FH284" s="44">
        <v>62318.627333333301</v>
      </c>
      <c r="FI284" s="45">
        <v>31.2061228509431</v>
      </c>
      <c r="FJ284" s="45">
        <v>591.10666666666702</v>
      </c>
      <c r="FK284" s="45">
        <v>0.451063520391706</v>
      </c>
      <c r="FL284" s="44">
        <v>91451.647333333298</v>
      </c>
      <c r="FM284" s="45">
        <v>45.794515439826398</v>
      </c>
      <c r="FN284" s="45">
        <v>620.04333333333295</v>
      </c>
      <c r="FO284" s="45">
        <v>0.39506180658776502</v>
      </c>
      <c r="FP284" s="44">
        <v>79001.732333333304</v>
      </c>
      <c r="FQ284" s="45">
        <v>39.560206476381197</v>
      </c>
      <c r="FR284" s="45">
        <v>575.07333333333304</v>
      </c>
      <c r="FS284" s="45">
        <v>0.39612115554139599</v>
      </c>
      <c r="FT284" s="44">
        <v>47929.006000000001</v>
      </c>
      <c r="FU284" s="45">
        <v>24.0005037556334</v>
      </c>
      <c r="FV284" s="45">
        <v>614.69333333333304</v>
      </c>
      <c r="FW284" s="46">
        <v>0.457126336672741</v>
      </c>
    </row>
    <row r="285" spans="1:179" s="16" customFormat="1" ht="15">
      <c r="B285" s="23" t="s">
        <v>1306</v>
      </c>
      <c r="C285" s="16" t="s">
        <v>657</v>
      </c>
      <c r="D285" s="16" t="s">
        <v>650</v>
      </c>
      <c r="E285" s="16" t="s">
        <v>200</v>
      </c>
      <c r="F285" s="16" t="s">
        <v>1345</v>
      </c>
      <c r="G285" s="16" t="s">
        <v>657</v>
      </c>
      <c r="K285" s="16" t="s">
        <v>1310</v>
      </c>
      <c r="L285" s="18">
        <v>40724</v>
      </c>
      <c r="M285" s="19">
        <v>181</v>
      </c>
      <c r="N285" s="16" t="s">
        <v>663</v>
      </c>
      <c r="O285" s="16" t="s">
        <v>202</v>
      </c>
      <c r="P285" s="16" t="s">
        <v>653</v>
      </c>
      <c r="Q285" s="16" t="s">
        <v>652</v>
      </c>
      <c r="R285" s="16" t="s">
        <v>653</v>
      </c>
      <c r="T285" s="20">
        <v>30</v>
      </c>
      <c r="U285" s="20">
        <v>6</v>
      </c>
      <c r="V285" s="16">
        <v>2011</v>
      </c>
      <c r="W285" s="16" t="s">
        <v>1304</v>
      </c>
      <c r="X285" s="21" t="s">
        <v>1305</v>
      </c>
      <c r="Y285" s="16" t="s">
        <v>375</v>
      </c>
      <c r="Z285" s="22">
        <v>40720</v>
      </c>
      <c r="AA285" s="16" t="str">
        <f>TEXT(DATEVALUE(TEXT(Z285,"m/d/yyyy"))-DATEVALUE("1/1/2011")+1,"000")</f>
        <v>177</v>
      </c>
      <c r="AB285" s="16">
        <v>3</v>
      </c>
      <c r="AC285" s="16">
        <v>0</v>
      </c>
      <c r="AD285" s="16">
        <v>0</v>
      </c>
      <c r="AE285" s="16" t="s">
        <v>499</v>
      </c>
      <c r="AG285" s="16" t="s">
        <v>657</v>
      </c>
      <c r="AH285" s="16" t="s">
        <v>649</v>
      </c>
      <c r="AI285" s="16" t="s">
        <v>1621</v>
      </c>
      <c r="AJ285" s="16" t="s">
        <v>1304</v>
      </c>
      <c r="AK285" s="16" t="s">
        <v>1307</v>
      </c>
      <c r="AL285" s="16" t="s">
        <v>649</v>
      </c>
      <c r="AM285" s="16" t="s">
        <v>375</v>
      </c>
      <c r="AN285" s="22">
        <v>40754</v>
      </c>
      <c r="AP285" s="16">
        <v>4</v>
      </c>
      <c r="AQ285" s="16">
        <v>0</v>
      </c>
      <c r="AR285" s="16">
        <v>0</v>
      </c>
      <c r="AS285" s="16" t="s">
        <v>1352</v>
      </c>
      <c r="AT285" s="16" t="s">
        <v>1309</v>
      </c>
      <c r="AU285" s="16" t="s">
        <v>657</v>
      </c>
      <c r="BT285" s="16">
        <v>0</v>
      </c>
      <c r="BU285" s="18">
        <v>40724</v>
      </c>
      <c r="BV285" s="16">
        <v>118</v>
      </c>
      <c r="BW285" s="16">
        <v>118</v>
      </c>
      <c r="BX285" s="16">
        <v>118</v>
      </c>
      <c r="BY285" s="16">
        <f t="shared" ref="BY285:BY303" si="48">(BV285+BW285+BX285)/3</f>
        <v>118</v>
      </c>
      <c r="CC285" s="16">
        <f t="shared" si="44"/>
        <v>0</v>
      </c>
      <c r="CD285" s="16" t="s">
        <v>657</v>
      </c>
      <c r="CE285" s="16">
        <v>79</v>
      </c>
      <c r="CF285" s="16">
        <v>79</v>
      </c>
      <c r="CG285" s="16">
        <v>79</v>
      </c>
      <c r="CH285" s="16">
        <f t="shared" si="46"/>
        <v>79</v>
      </c>
      <c r="CI285" s="16" t="s">
        <v>649</v>
      </c>
      <c r="CJ285" s="16">
        <v>18</v>
      </c>
      <c r="CK285" s="16" t="s">
        <v>649</v>
      </c>
      <c r="CL285" s="16" t="s">
        <v>649</v>
      </c>
      <c r="CM285" s="18">
        <v>40724</v>
      </c>
      <c r="CO285" s="18"/>
      <c r="CQ285" s="21"/>
      <c r="CS285" s="21"/>
      <c r="FF285" s="42" t="s">
        <v>1306</v>
      </c>
      <c r="FG285" s="43">
        <v>63011</v>
      </c>
      <c r="FH285" s="44">
        <v>44495.260333333303</v>
      </c>
      <c r="FI285" s="45">
        <v>22.281051744283101</v>
      </c>
      <c r="FJ285" s="45">
        <v>619.44333333333304</v>
      </c>
      <c r="FK285" s="45">
        <v>0.50224762155483604</v>
      </c>
      <c r="FL285" s="44">
        <v>69886.165666666697</v>
      </c>
      <c r="FM285" s="45">
        <v>34.995576197629802</v>
      </c>
      <c r="FN285" s="45">
        <v>563.09333333333302</v>
      </c>
      <c r="FO285" s="45">
        <v>0.42904843938999498</v>
      </c>
      <c r="FP285" s="44">
        <v>70000.514666666699</v>
      </c>
      <c r="FQ285" s="45">
        <v>35.052836588215698</v>
      </c>
      <c r="FR285" s="45">
        <v>568.12666666666701</v>
      </c>
      <c r="FS285" s="45">
        <v>0.38134501728554399</v>
      </c>
      <c r="FT285" s="44">
        <v>70092.282333333307</v>
      </c>
      <c r="FU285" s="45">
        <v>35.098789350692698</v>
      </c>
      <c r="FV285" s="45">
        <v>586.02333333333297</v>
      </c>
      <c r="FW285" s="46">
        <v>0.42564682360964001</v>
      </c>
    </row>
    <row r="286" spans="1:179" s="16" customFormat="1" ht="15">
      <c r="B286" s="23" t="s">
        <v>1311</v>
      </c>
      <c r="C286" s="16" t="s">
        <v>657</v>
      </c>
      <c r="D286" s="16" t="s">
        <v>650</v>
      </c>
      <c r="E286" s="16" t="s">
        <v>1037</v>
      </c>
      <c r="F286" s="16" t="s">
        <v>1345</v>
      </c>
      <c r="G286" s="16" t="s">
        <v>657</v>
      </c>
      <c r="K286" s="16" t="s">
        <v>1314</v>
      </c>
      <c r="L286" s="18">
        <v>40724</v>
      </c>
      <c r="M286" s="19">
        <v>181</v>
      </c>
      <c r="N286" s="16" t="s">
        <v>678</v>
      </c>
      <c r="O286" s="16" t="s">
        <v>653</v>
      </c>
      <c r="P286" s="16" t="s">
        <v>653</v>
      </c>
      <c r="Q286" s="16" t="s">
        <v>699</v>
      </c>
      <c r="R286" s="16" t="s">
        <v>670</v>
      </c>
      <c r="T286" s="20">
        <v>30</v>
      </c>
      <c r="U286" s="20">
        <v>6</v>
      </c>
      <c r="V286" s="16">
        <v>2011</v>
      </c>
      <c r="W286" s="16" t="s">
        <v>856</v>
      </c>
      <c r="X286" s="21">
        <v>37</v>
      </c>
      <c r="Y286" s="16" t="s">
        <v>654</v>
      </c>
      <c r="Z286" s="22">
        <v>40720</v>
      </c>
      <c r="AA286" s="16" t="str">
        <f>TEXT(DATEVALUE(TEXT(Z286,"m/d/yyyy"))-DATEVALUE("1/1/2011")+1,"000")</f>
        <v>177</v>
      </c>
      <c r="AB286" s="16">
        <v>4</v>
      </c>
      <c r="AC286" s="16">
        <v>4</v>
      </c>
      <c r="AD286" s="16" t="s">
        <v>1312</v>
      </c>
      <c r="AE286" s="16" t="s">
        <v>673</v>
      </c>
      <c r="AF286" s="16" t="s">
        <v>1313</v>
      </c>
      <c r="AG286" s="16" t="s">
        <v>649</v>
      </c>
      <c r="AH286" s="16" t="s">
        <v>649</v>
      </c>
      <c r="AI286" s="16" t="s">
        <v>674</v>
      </c>
      <c r="AJ286" s="16" t="s">
        <v>856</v>
      </c>
      <c r="AK286" s="16">
        <v>49</v>
      </c>
      <c r="AL286" s="16" t="s">
        <v>657</v>
      </c>
      <c r="AM286" s="16" t="s">
        <v>375</v>
      </c>
      <c r="AN286" s="22">
        <v>40758</v>
      </c>
      <c r="AP286" s="16">
        <v>3</v>
      </c>
      <c r="AQ286" s="16">
        <v>0</v>
      </c>
      <c r="AR286" s="16">
        <v>0</v>
      </c>
      <c r="AS286" s="16" t="s">
        <v>1352</v>
      </c>
      <c r="AT286" s="16" t="s">
        <v>1225</v>
      </c>
      <c r="BT286" s="16" t="s">
        <v>1312</v>
      </c>
      <c r="BU286" s="18">
        <v>40724</v>
      </c>
      <c r="BV286" s="16">
        <v>115</v>
      </c>
      <c r="BW286" s="16">
        <v>115</v>
      </c>
      <c r="BX286" s="16">
        <v>115</v>
      </c>
      <c r="BY286" s="16">
        <f t="shared" si="48"/>
        <v>115</v>
      </c>
      <c r="CC286" s="16">
        <f t="shared" si="44"/>
        <v>0</v>
      </c>
      <c r="CD286" s="16" t="s">
        <v>657</v>
      </c>
      <c r="CE286" s="16">
        <v>67</v>
      </c>
      <c r="CF286" s="16">
        <v>67</v>
      </c>
      <c r="CG286" s="16">
        <v>67</v>
      </c>
      <c r="CH286" s="16">
        <f t="shared" si="46"/>
        <v>67</v>
      </c>
      <c r="CI286" s="16" t="s">
        <v>649</v>
      </c>
      <c r="CJ286" s="16">
        <v>18.75</v>
      </c>
      <c r="CK286" s="16" t="s">
        <v>649</v>
      </c>
      <c r="CL286" s="16" t="s">
        <v>649</v>
      </c>
      <c r="CM286" s="18">
        <v>40724</v>
      </c>
      <c r="CO286" s="18"/>
      <c r="CQ286" s="21"/>
      <c r="CS286" s="21"/>
      <c r="FF286" s="42" t="s">
        <v>1311</v>
      </c>
      <c r="FG286" s="43">
        <v>63011</v>
      </c>
      <c r="FH286" s="44">
        <v>36221.099333333303</v>
      </c>
      <c r="FI286" s="45">
        <v>18.137756301118301</v>
      </c>
      <c r="FJ286" s="45">
        <v>638.05666666666696</v>
      </c>
      <c r="FK286" s="45">
        <v>0.53297011452106102</v>
      </c>
      <c r="FL286" s="44">
        <v>57379.297333333299</v>
      </c>
      <c r="FM286" s="45">
        <v>28.732747788349201</v>
      </c>
      <c r="FN286" s="45">
        <v>633.12333333333299</v>
      </c>
      <c r="FO286" s="45">
        <v>0.47711175285483098</v>
      </c>
      <c r="FP286" s="44">
        <v>59538.848333333299</v>
      </c>
      <c r="FQ286" s="45">
        <v>29.814145384743799</v>
      </c>
      <c r="FR286" s="45">
        <v>612.37333333333299</v>
      </c>
      <c r="FS286" s="45">
        <v>0.44010578329428401</v>
      </c>
      <c r="FT286" s="44">
        <v>41961.453333333302</v>
      </c>
      <c r="FU286" s="45">
        <v>21.012245034218001</v>
      </c>
      <c r="FV286" s="45">
        <v>648.41</v>
      </c>
      <c r="FW286" s="46">
        <v>0.51847320719233703</v>
      </c>
    </row>
    <row r="287" spans="1:179" s="16" customFormat="1" ht="15">
      <c r="B287" s="23" t="s">
        <v>1319</v>
      </c>
      <c r="C287" s="16" t="s">
        <v>657</v>
      </c>
      <c r="D287" s="16" t="s">
        <v>650</v>
      </c>
      <c r="E287" s="16" t="s">
        <v>200</v>
      </c>
      <c r="F287" s="16" t="s">
        <v>1345</v>
      </c>
      <c r="G287" s="16" t="s">
        <v>657</v>
      </c>
      <c r="K287" s="16" t="s">
        <v>1315</v>
      </c>
      <c r="L287" s="18">
        <v>40724</v>
      </c>
      <c r="M287" s="19">
        <v>181</v>
      </c>
      <c r="N287" s="16" t="s">
        <v>1042</v>
      </c>
      <c r="O287" s="16" t="s">
        <v>653</v>
      </c>
      <c r="P287" s="16" t="s">
        <v>664</v>
      </c>
      <c r="Q287" s="16" t="s">
        <v>1401</v>
      </c>
      <c r="R287" s="16" t="s">
        <v>692</v>
      </c>
      <c r="T287" s="20">
        <v>30</v>
      </c>
      <c r="U287" s="20">
        <v>6</v>
      </c>
      <c r="V287" s="16">
        <v>2011</v>
      </c>
      <c r="W287" s="16" t="s">
        <v>1316</v>
      </c>
      <c r="X287" s="21">
        <v>43</v>
      </c>
      <c r="Y287" s="16" t="s">
        <v>654</v>
      </c>
      <c r="Z287" s="22">
        <v>40709</v>
      </c>
      <c r="AA287" s="16" t="str">
        <f>TEXT(DATEVALUE(TEXT(Z287,"m/d/yyyy"))-DATEVALUE("1/1/2011")+1,"000")</f>
        <v>166</v>
      </c>
      <c r="AB287" s="16">
        <v>4</v>
      </c>
      <c r="AC287" s="16">
        <v>4</v>
      </c>
      <c r="AD287" s="16">
        <v>4</v>
      </c>
      <c r="AE287" s="16" t="s">
        <v>673</v>
      </c>
      <c r="AF287" s="16" t="s">
        <v>1318</v>
      </c>
      <c r="AG287" s="16" t="s">
        <v>649</v>
      </c>
      <c r="AH287" s="16" t="s">
        <v>649</v>
      </c>
      <c r="AI287" s="16" t="s">
        <v>674</v>
      </c>
      <c r="AJ287" s="16" t="s">
        <v>1316</v>
      </c>
      <c r="AK287" s="16">
        <v>48</v>
      </c>
      <c r="AL287" s="16" t="s">
        <v>657</v>
      </c>
      <c r="AM287" s="16" t="s">
        <v>375</v>
      </c>
      <c r="AN287" s="22">
        <v>40752</v>
      </c>
      <c r="AP287" s="16">
        <v>4</v>
      </c>
      <c r="AQ287" s="16">
        <v>2</v>
      </c>
      <c r="AR287" s="16">
        <v>2</v>
      </c>
      <c r="AS287" s="16" t="s">
        <v>361</v>
      </c>
      <c r="AT287" s="16" t="s">
        <v>1317</v>
      </c>
      <c r="AU287" s="16" t="s">
        <v>657</v>
      </c>
      <c r="BT287" s="16">
        <v>6</v>
      </c>
      <c r="BU287" s="18">
        <v>40724</v>
      </c>
      <c r="BV287" s="16">
        <v>114</v>
      </c>
      <c r="BW287" s="16">
        <v>114</v>
      </c>
      <c r="BX287" s="16">
        <v>114</v>
      </c>
      <c r="BY287" s="16">
        <f t="shared" si="48"/>
        <v>114</v>
      </c>
      <c r="BZ287" s="16">
        <v>75</v>
      </c>
      <c r="CA287" s="16">
        <v>75</v>
      </c>
      <c r="CB287" s="16">
        <v>75</v>
      </c>
      <c r="CC287" s="16">
        <f t="shared" si="44"/>
        <v>75</v>
      </c>
      <c r="CD287" s="16" t="s">
        <v>649</v>
      </c>
      <c r="CE287" s="16">
        <v>75</v>
      </c>
      <c r="CF287" s="16">
        <v>75</v>
      </c>
      <c r="CG287" s="16">
        <v>75</v>
      </c>
      <c r="CH287" s="16">
        <f t="shared" si="46"/>
        <v>75</v>
      </c>
      <c r="CI287" s="16" t="s">
        <v>649</v>
      </c>
      <c r="CJ287" s="16">
        <v>15.5</v>
      </c>
      <c r="CK287" s="16" t="s">
        <v>649</v>
      </c>
      <c r="CL287" s="16" t="s">
        <v>649</v>
      </c>
      <c r="CM287" s="18">
        <v>40724</v>
      </c>
      <c r="CO287" s="18"/>
      <c r="CQ287" s="21"/>
      <c r="CS287" s="21"/>
      <c r="FF287" s="42" t="s">
        <v>1319</v>
      </c>
      <c r="FG287" s="43">
        <v>63011</v>
      </c>
      <c r="FH287" s="44">
        <v>52419.678333333301</v>
      </c>
      <c r="FI287" s="45">
        <v>26.249212986145899</v>
      </c>
      <c r="FJ287" s="45">
        <v>589.43333333333305</v>
      </c>
      <c r="FK287" s="45">
        <v>0.46451677819068299</v>
      </c>
      <c r="FL287" s="44">
        <v>65345.097000000002</v>
      </c>
      <c r="FM287" s="45">
        <v>32.721630946419602</v>
      </c>
      <c r="FN287" s="45">
        <v>603.06666666666695</v>
      </c>
      <c r="FO287" s="45">
        <v>0.438686100958675</v>
      </c>
      <c r="FP287" s="44">
        <v>87304.5873333333</v>
      </c>
      <c r="FQ287" s="45">
        <v>43.717870472375203</v>
      </c>
      <c r="FR287" s="45">
        <v>660.04</v>
      </c>
      <c r="FS287" s="45">
        <v>0.34075527361665497</v>
      </c>
      <c r="FT287" s="44">
        <v>50649.464</v>
      </c>
      <c r="FU287" s="45">
        <v>25.362776164246402</v>
      </c>
      <c r="FV287" s="45">
        <v>645.45000000000005</v>
      </c>
      <c r="FW287" s="46">
        <v>0.50635310632256203</v>
      </c>
    </row>
    <row r="288" spans="1:179" s="16" customFormat="1" ht="15">
      <c r="B288" s="23" t="s">
        <v>1320</v>
      </c>
      <c r="C288" s="16" t="s">
        <v>657</v>
      </c>
      <c r="D288" s="16" t="s">
        <v>650</v>
      </c>
      <c r="E288" s="16" t="s">
        <v>200</v>
      </c>
      <c r="F288" s="16" t="s">
        <v>1345</v>
      </c>
      <c r="G288" s="16" t="s">
        <v>657</v>
      </c>
      <c r="K288" s="16" t="s">
        <v>1310</v>
      </c>
      <c r="L288" s="18">
        <v>40724</v>
      </c>
      <c r="M288" s="19">
        <v>181</v>
      </c>
      <c r="N288" s="16" t="s">
        <v>664</v>
      </c>
      <c r="O288" s="16" t="s">
        <v>653</v>
      </c>
      <c r="P288" s="16" t="s">
        <v>652</v>
      </c>
      <c r="Q288" s="16" t="s">
        <v>685</v>
      </c>
      <c r="R288" s="16" t="s">
        <v>1401</v>
      </c>
      <c r="T288" s="20">
        <v>30</v>
      </c>
      <c r="U288" s="20">
        <v>6</v>
      </c>
      <c r="V288" s="16">
        <v>2011</v>
      </c>
      <c r="W288" s="16" t="s">
        <v>856</v>
      </c>
      <c r="X288" s="21">
        <v>38</v>
      </c>
      <c r="Y288" s="16" t="s">
        <v>654</v>
      </c>
      <c r="Z288" s="22">
        <v>40722</v>
      </c>
      <c r="AA288" s="16" t="str">
        <f>TEXT(DATEVALUE(TEXT(Z288,"m/d/yyyy"))-DATEVALUE("1/1/2011")+1,"000")</f>
        <v>179</v>
      </c>
      <c r="AB288" s="16">
        <v>4</v>
      </c>
      <c r="AC288" s="16">
        <v>4</v>
      </c>
      <c r="AD288" s="16">
        <v>2</v>
      </c>
      <c r="AE288" s="16" t="s">
        <v>673</v>
      </c>
      <c r="AF288" s="16" t="s">
        <v>1321</v>
      </c>
      <c r="AG288" s="16" t="s">
        <v>657</v>
      </c>
      <c r="AH288" s="16" t="s">
        <v>657</v>
      </c>
      <c r="BT288" s="16">
        <v>2</v>
      </c>
      <c r="BU288" s="18">
        <v>40724</v>
      </c>
      <c r="BV288" s="16">
        <v>119</v>
      </c>
      <c r="BW288" s="16">
        <v>119</v>
      </c>
      <c r="BX288" s="16">
        <v>119</v>
      </c>
      <c r="BY288" s="16">
        <f t="shared" si="48"/>
        <v>119</v>
      </c>
      <c r="BZ288" s="16">
        <v>79</v>
      </c>
      <c r="CA288" s="16">
        <v>79</v>
      </c>
      <c r="CB288" s="16">
        <v>79</v>
      </c>
      <c r="CC288" s="16">
        <f t="shared" si="44"/>
        <v>79</v>
      </c>
      <c r="CD288" s="16" t="s">
        <v>649</v>
      </c>
      <c r="CE288" s="16">
        <v>65</v>
      </c>
      <c r="CF288" s="16">
        <v>65</v>
      </c>
      <c r="CG288" s="16">
        <v>65</v>
      </c>
      <c r="CH288" s="16">
        <f t="shared" si="46"/>
        <v>65</v>
      </c>
      <c r="CI288" s="16" t="s">
        <v>649</v>
      </c>
      <c r="CJ288" s="16">
        <v>19</v>
      </c>
      <c r="CK288" s="16" t="s">
        <v>649</v>
      </c>
      <c r="CL288" s="16" t="s">
        <v>649</v>
      </c>
      <c r="CM288" s="18">
        <v>40724</v>
      </c>
      <c r="CO288" s="18"/>
      <c r="CQ288" s="21"/>
      <c r="CS288" s="21"/>
      <c r="FF288" s="42" t="s">
        <v>1320</v>
      </c>
      <c r="FG288" s="43">
        <v>63011</v>
      </c>
      <c r="FH288" s="44">
        <v>52213.133999999998</v>
      </c>
      <c r="FI288" s="45">
        <v>26.1457856785178</v>
      </c>
      <c r="FJ288" s="45">
        <v>647.03333333333296</v>
      </c>
      <c r="FK288" s="45">
        <v>0.50629669757663098</v>
      </c>
      <c r="FL288" s="44">
        <v>82588.573333333305</v>
      </c>
      <c r="FM288" s="45">
        <v>41.356321148389199</v>
      </c>
      <c r="FN288" s="45">
        <v>594.41333333333296</v>
      </c>
      <c r="FO288" s="45">
        <v>0.35093548628355897</v>
      </c>
      <c r="FP288" s="44">
        <v>102473.914333333</v>
      </c>
      <c r="FQ288" s="45">
        <v>51.313928058754797</v>
      </c>
      <c r="FR288" s="45">
        <v>626.80999999999995</v>
      </c>
      <c r="FS288" s="45">
        <v>0.352702851920494</v>
      </c>
      <c r="FT288" s="44">
        <v>46959.599000000002</v>
      </c>
      <c r="FU288" s="45">
        <v>23.515072108162201</v>
      </c>
      <c r="FV288" s="45">
        <v>639.71333333333303</v>
      </c>
      <c r="FW288" s="46">
        <v>0.51548511797012198</v>
      </c>
    </row>
    <row r="289" spans="1:179" s="16" customFormat="1" ht="15">
      <c r="B289" s="23" t="s">
        <v>1324</v>
      </c>
      <c r="C289" s="16" t="s">
        <v>657</v>
      </c>
      <c r="D289" s="16" t="s">
        <v>650</v>
      </c>
      <c r="E289" s="16" t="s">
        <v>997</v>
      </c>
      <c r="F289" s="16" t="s">
        <v>1345</v>
      </c>
      <c r="G289" s="16" t="s">
        <v>657</v>
      </c>
      <c r="K289" s="16" t="s">
        <v>1467</v>
      </c>
      <c r="L289" s="18">
        <v>40724</v>
      </c>
      <c r="M289" s="19">
        <v>181</v>
      </c>
      <c r="N289" s="16" t="s">
        <v>663</v>
      </c>
      <c r="O289" s="16" t="s">
        <v>653</v>
      </c>
      <c r="P289" s="16" t="s">
        <v>663</v>
      </c>
      <c r="Q289" s="16" t="s">
        <v>1401</v>
      </c>
      <c r="R289" s="16" t="s">
        <v>1401</v>
      </c>
      <c r="T289" s="20">
        <v>30</v>
      </c>
      <c r="U289" s="20">
        <v>6</v>
      </c>
      <c r="V289" s="16">
        <v>2011</v>
      </c>
      <c r="W289" s="16" t="s">
        <v>1322</v>
      </c>
      <c r="X289" s="21" t="s">
        <v>209</v>
      </c>
      <c r="Y289" s="16" t="s">
        <v>654</v>
      </c>
      <c r="Z289" s="22">
        <v>40695</v>
      </c>
      <c r="AA289" s="16" t="str">
        <f>TEXT(DATEVALUE(TEXT(Z289,"m/d/yyyy"))-DATEVALUE("1/1/2011")+1,"000")</f>
        <v>152</v>
      </c>
      <c r="AB289" s="16">
        <v>5</v>
      </c>
      <c r="AC289" s="16">
        <v>0</v>
      </c>
      <c r="AD289" s="16">
        <v>0</v>
      </c>
      <c r="AE289" s="16" t="s">
        <v>499</v>
      </c>
      <c r="AG289" s="16" t="s">
        <v>657</v>
      </c>
      <c r="AH289" s="16" t="s">
        <v>649</v>
      </c>
      <c r="AI289" s="16" t="s">
        <v>1621</v>
      </c>
      <c r="AJ289" s="16" t="s">
        <v>1322</v>
      </c>
      <c r="AK289" s="16" t="s">
        <v>377</v>
      </c>
      <c r="AL289" s="16" t="s">
        <v>649</v>
      </c>
      <c r="AM289" s="16" t="s">
        <v>654</v>
      </c>
      <c r="AN289" s="22">
        <v>40709</v>
      </c>
      <c r="AP289" s="16">
        <v>5</v>
      </c>
      <c r="AQ289" s="16">
        <v>2</v>
      </c>
      <c r="AR289" s="16">
        <v>1</v>
      </c>
      <c r="AS289" s="16" t="s">
        <v>361</v>
      </c>
      <c r="AT289" s="16" t="s">
        <v>1464</v>
      </c>
      <c r="AU289" s="16" t="s">
        <v>649</v>
      </c>
      <c r="AV289" s="16" t="s">
        <v>674</v>
      </c>
      <c r="AW289" s="16" t="s">
        <v>1322</v>
      </c>
      <c r="AX289" s="16" t="s">
        <v>1465</v>
      </c>
      <c r="AY289" s="16" t="s">
        <v>649</v>
      </c>
      <c r="AZ289" s="16" t="s">
        <v>654</v>
      </c>
      <c r="BA289" s="22">
        <v>40747</v>
      </c>
      <c r="BC289" s="16">
        <v>4</v>
      </c>
      <c r="BD289" s="16">
        <v>1</v>
      </c>
      <c r="BE289" s="16">
        <v>1</v>
      </c>
      <c r="BF289" s="16" t="s">
        <v>673</v>
      </c>
      <c r="BG289" s="16" t="s">
        <v>1466</v>
      </c>
      <c r="BH289" s="16" t="s">
        <v>657</v>
      </c>
      <c r="BT289" s="16">
        <v>2</v>
      </c>
      <c r="BU289" s="18">
        <v>40724</v>
      </c>
      <c r="BV289" s="16">
        <v>118.5</v>
      </c>
      <c r="BW289" s="16">
        <v>118.5</v>
      </c>
      <c r="BX289" s="16">
        <v>118.5</v>
      </c>
      <c r="BY289" s="16">
        <f t="shared" si="48"/>
        <v>118.5</v>
      </c>
      <c r="BZ289" s="16">
        <v>74</v>
      </c>
      <c r="CA289" s="16">
        <v>74</v>
      </c>
      <c r="CB289" s="16">
        <v>74</v>
      </c>
      <c r="CC289" s="16">
        <f t="shared" si="44"/>
        <v>74</v>
      </c>
      <c r="CD289" s="16" t="s">
        <v>649</v>
      </c>
      <c r="CE289" s="16">
        <v>80</v>
      </c>
      <c r="CF289" s="16">
        <v>80</v>
      </c>
      <c r="CG289" s="16">
        <v>80</v>
      </c>
      <c r="CH289" s="16">
        <f t="shared" si="46"/>
        <v>80</v>
      </c>
      <c r="CI289" s="16" t="s">
        <v>649</v>
      </c>
      <c r="CJ289" s="16">
        <v>17</v>
      </c>
      <c r="CK289" s="16" t="s">
        <v>649</v>
      </c>
      <c r="CL289" s="16" t="s">
        <v>649</v>
      </c>
      <c r="CM289" s="18">
        <v>40724</v>
      </c>
      <c r="CO289" s="18"/>
      <c r="CQ289" s="21"/>
      <c r="CS289" s="21"/>
      <c r="FF289" s="42" t="s">
        <v>1324</v>
      </c>
      <c r="FG289" s="43">
        <v>63011</v>
      </c>
      <c r="FH289" s="44">
        <v>33506.7633333333</v>
      </c>
      <c r="FI289" s="45">
        <v>16.778549490903</v>
      </c>
      <c r="FJ289" s="45">
        <v>654.46666666666704</v>
      </c>
      <c r="FK289" s="45">
        <v>0.56115999334205702</v>
      </c>
      <c r="FL289" s="44">
        <v>93267.970666666704</v>
      </c>
      <c r="FM289" s="45">
        <v>46.704041395426501</v>
      </c>
      <c r="FN289" s="45">
        <v>611.16999999999996</v>
      </c>
      <c r="FO289" s="45">
        <v>0.39181589212736301</v>
      </c>
      <c r="FP289" s="44">
        <v>78014.597333333295</v>
      </c>
      <c r="FQ289" s="45">
        <v>39.065897512936097</v>
      </c>
      <c r="FR289" s="45">
        <v>611.16999999999996</v>
      </c>
      <c r="FS289" s="45">
        <v>0.41263421471355899</v>
      </c>
      <c r="FT289" s="44">
        <v>60878.008666666698</v>
      </c>
      <c r="FU289" s="45">
        <v>30.484731430479101</v>
      </c>
      <c r="FV289" s="45">
        <v>610.12</v>
      </c>
      <c r="FW289" s="46">
        <v>0.47199916164571099</v>
      </c>
    </row>
    <row r="290" spans="1:179" s="16" customFormat="1" ht="15">
      <c r="A290" s="16" t="s">
        <v>1116</v>
      </c>
      <c r="B290" s="17" t="s">
        <v>1595</v>
      </c>
      <c r="C290" s="16" t="s">
        <v>582</v>
      </c>
      <c r="D290" s="16" t="s">
        <v>429</v>
      </c>
      <c r="E290" s="16" t="s">
        <v>1116</v>
      </c>
      <c r="F290" s="16" t="s">
        <v>410</v>
      </c>
      <c r="G290" s="16" t="s">
        <v>411</v>
      </c>
      <c r="H290" s="22">
        <v>40725</v>
      </c>
      <c r="J290" s="16">
        <v>5000</v>
      </c>
      <c r="L290" s="18">
        <v>40725</v>
      </c>
      <c r="M290" s="19">
        <v>182</v>
      </c>
      <c r="N290" s="16" t="s">
        <v>506</v>
      </c>
      <c r="O290" s="16" t="s">
        <v>434</v>
      </c>
      <c r="P290" s="16" t="s">
        <v>433</v>
      </c>
      <c r="Q290" s="16" t="s">
        <v>434</v>
      </c>
      <c r="R290" s="16" t="s">
        <v>502</v>
      </c>
      <c r="T290" s="23">
        <v>1</v>
      </c>
      <c r="U290" s="23">
        <v>7</v>
      </c>
      <c r="V290" s="16">
        <v>2011</v>
      </c>
      <c r="X290" s="21"/>
      <c r="BU290" s="18">
        <v>40725</v>
      </c>
      <c r="BV290" s="16">
        <v>124</v>
      </c>
      <c r="BW290" s="16">
        <v>124</v>
      </c>
      <c r="BX290" s="16">
        <v>124</v>
      </c>
      <c r="BY290" s="16">
        <f t="shared" si="48"/>
        <v>124</v>
      </c>
      <c r="BZ290" s="16">
        <v>89</v>
      </c>
      <c r="CA290" s="16">
        <v>89</v>
      </c>
      <c r="CB290" s="16">
        <v>89</v>
      </c>
      <c r="CC290" s="16">
        <f t="shared" si="44"/>
        <v>89</v>
      </c>
      <c r="CD290" s="16" t="s">
        <v>579</v>
      </c>
      <c r="CE290" s="16">
        <v>91</v>
      </c>
      <c r="CF290" s="16">
        <v>91</v>
      </c>
      <c r="CG290" s="16">
        <v>91</v>
      </c>
      <c r="CH290" s="16">
        <f t="shared" si="46"/>
        <v>91</v>
      </c>
      <c r="CI290" s="16" t="s">
        <v>583</v>
      </c>
      <c r="CJ290" s="16">
        <v>16.5</v>
      </c>
      <c r="CK290" s="16" t="s">
        <v>583</v>
      </c>
      <c r="CL290" s="16" t="s">
        <v>579</v>
      </c>
      <c r="CM290" s="18">
        <v>40725</v>
      </c>
      <c r="CO290" s="18"/>
      <c r="CQ290" s="21"/>
      <c r="CS290" s="21"/>
      <c r="EB290" s="22">
        <v>40725</v>
      </c>
      <c r="EG290" s="24">
        <v>0.22479166666666664</v>
      </c>
      <c r="EI290" s="24">
        <v>0.23564814814814816</v>
      </c>
      <c r="EJ290" s="24">
        <v>0.23756944444444442</v>
      </c>
      <c r="EK290" s="24">
        <v>0.27008101851851851</v>
      </c>
      <c r="FF290" s="42" t="s">
        <v>1933</v>
      </c>
      <c r="FG290" s="43">
        <v>70111</v>
      </c>
      <c r="FH290" s="44">
        <v>29098.977999999999</v>
      </c>
      <c r="FI290" s="45">
        <v>14.5713460190285</v>
      </c>
      <c r="FJ290" s="45">
        <v>679.44</v>
      </c>
      <c r="FK290" s="45">
        <v>0.55757174802079001</v>
      </c>
      <c r="FL290" s="44">
        <v>62911.812666666701</v>
      </c>
      <c r="FM290" s="45">
        <v>31.503161074945801</v>
      </c>
      <c r="FN290" s="45">
        <v>627.84</v>
      </c>
      <c r="FO290" s="45">
        <v>0.45907556129836202</v>
      </c>
      <c r="FP290" s="44">
        <v>74895.085999999996</v>
      </c>
      <c r="FQ290" s="45">
        <v>37.503798698047099</v>
      </c>
      <c r="FR290" s="45">
        <v>629.113333333333</v>
      </c>
      <c r="FS290" s="45">
        <v>0.41975273876497798</v>
      </c>
      <c r="FT290" s="44">
        <v>47829.277333333303</v>
      </c>
      <c r="FU290" s="45">
        <v>23.950564513436799</v>
      </c>
      <c r="FV290" s="45">
        <v>644.13</v>
      </c>
      <c r="FW290" s="46">
        <v>0.46220164207349401</v>
      </c>
    </row>
    <row r="291" spans="1:179" s="16" customFormat="1" ht="15">
      <c r="B291" s="16" t="s">
        <v>1596</v>
      </c>
      <c r="C291" s="16" t="s">
        <v>582</v>
      </c>
      <c r="D291" s="16" t="s">
        <v>408</v>
      </c>
      <c r="E291" s="16" t="s">
        <v>350</v>
      </c>
      <c r="F291" s="16" t="s">
        <v>410</v>
      </c>
      <c r="G291" s="16" t="s">
        <v>431</v>
      </c>
      <c r="L291" s="18">
        <v>40725</v>
      </c>
      <c r="M291" s="19">
        <v>182</v>
      </c>
      <c r="N291" s="16" t="s">
        <v>104</v>
      </c>
      <c r="O291" s="16" t="s">
        <v>433</v>
      </c>
      <c r="P291" s="16" t="s">
        <v>1597</v>
      </c>
      <c r="Q291" s="16" t="s">
        <v>415</v>
      </c>
      <c r="R291" s="16" t="s">
        <v>434</v>
      </c>
      <c r="T291" s="23">
        <v>1</v>
      </c>
      <c r="U291" s="23">
        <v>7</v>
      </c>
      <c r="V291" s="16">
        <v>2011</v>
      </c>
      <c r="W291" s="16" t="s">
        <v>1598</v>
      </c>
      <c r="X291" s="21">
        <v>102</v>
      </c>
      <c r="Y291" s="16" t="s">
        <v>1593</v>
      </c>
      <c r="Z291" s="22">
        <v>40701</v>
      </c>
      <c r="AA291" s="16" t="str">
        <f>TEXT(DATEVALUE(TEXT(Z291,"m/d/yyyy"))-DATEVALUE("1/1/2011")+1,"000")</f>
        <v>158</v>
      </c>
      <c r="AB291" s="16">
        <v>5</v>
      </c>
      <c r="AC291" s="16">
        <v>5</v>
      </c>
      <c r="AD291" s="16">
        <v>5</v>
      </c>
      <c r="AE291" s="16" t="s">
        <v>578</v>
      </c>
      <c r="AG291" s="16" t="s">
        <v>579</v>
      </c>
      <c r="AH291" s="16" t="s">
        <v>583</v>
      </c>
      <c r="AJ291" s="16" t="s">
        <v>1598</v>
      </c>
      <c r="AK291" s="16">
        <v>24</v>
      </c>
      <c r="AL291" s="16" t="s">
        <v>500</v>
      </c>
      <c r="AM291" s="16" t="s">
        <v>454</v>
      </c>
      <c r="AN291" s="22">
        <v>40753</v>
      </c>
      <c r="AP291" s="16">
        <v>4</v>
      </c>
      <c r="AQ291" s="16">
        <v>4</v>
      </c>
      <c r="AR291" s="16">
        <v>4</v>
      </c>
      <c r="AS291" s="16" t="s">
        <v>578</v>
      </c>
      <c r="AU291" s="16" t="s">
        <v>582</v>
      </c>
      <c r="BT291" s="16">
        <v>9</v>
      </c>
      <c r="BU291" s="18">
        <v>40725</v>
      </c>
      <c r="BV291" s="16">
        <v>112</v>
      </c>
      <c r="BW291" s="16">
        <v>112</v>
      </c>
      <c r="BX291" s="16">
        <v>112</v>
      </c>
      <c r="BY291" s="16">
        <f t="shared" si="48"/>
        <v>112</v>
      </c>
      <c r="BZ291" s="16">
        <v>75</v>
      </c>
      <c r="CA291" s="16">
        <v>75</v>
      </c>
      <c r="CB291" s="16">
        <v>75</v>
      </c>
      <c r="CC291" s="16">
        <f t="shared" si="44"/>
        <v>75</v>
      </c>
      <c r="CD291" s="16" t="s">
        <v>583</v>
      </c>
      <c r="CE291" s="16">
        <v>76.5</v>
      </c>
      <c r="CF291" s="16">
        <v>76.5</v>
      </c>
      <c r="CG291" s="16">
        <v>77</v>
      </c>
      <c r="CH291" s="16">
        <f t="shared" si="46"/>
        <v>76.666666666666671</v>
      </c>
      <c r="CI291" s="16" t="s">
        <v>579</v>
      </c>
      <c r="CJ291" s="16">
        <v>15</v>
      </c>
      <c r="CK291" s="16" t="s">
        <v>579</v>
      </c>
      <c r="CL291" s="16" t="s">
        <v>579</v>
      </c>
      <c r="CM291" s="18">
        <v>40725</v>
      </c>
      <c r="CO291" s="18"/>
      <c r="CQ291" s="21"/>
      <c r="CS291" s="21"/>
      <c r="FF291" s="42" t="s">
        <v>1934</v>
      </c>
      <c r="FG291" s="43">
        <v>70111</v>
      </c>
      <c r="FH291" s="44">
        <v>34592.743000000002</v>
      </c>
      <c r="FI291" s="45">
        <v>17.322355032548799</v>
      </c>
      <c r="FJ291" s="45">
        <v>672.44333333333304</v>
      </c>
      <c r="FK291" s="45">
        <v>0.52088220347457803</v>
      </c>
      <c r="FL291" s="44">
        <v>65755.553333333301</v>
      </c>
      <c r="FM291" s="45">
        <v>32.927167417793399</v>
      </c>
      <c r="FN291" s="45">
        <v>670.11666666666702</v>
      </c>
      <c r="FO291" s="45">
        <v>0.44141662168457302</v>
      </c>
      <c r="FP291" s="44">
        <v>59078.4486666667</v>
      </c>
      <c r="FQ291" s="45">
        <v>29.583599732932701</v>
      </c>
      <c r="FR291" s="45">
        <v>670.49666666666701</v>
      </c>
      <c r="FS291" s="45">
        <v>0.46391610360445301</v>
      </c>
      <c r="FT291" s="44">
        <v>44580.325333333298</v>
      </c>
      <c r="FU291" s="45">
        <v>22.323648138875001</v>
      </c>
      <c r="FV291" s="45">
        <v>661.18</v>
      </c>
      <c r="FW291" s="46">
        <v>0.51410549934249605</v>
      </c>
    </row>
    <row r="292" spans="1:179" s="16" customFormat="1" ht="15">
      <c r="A292" s="16" t="s">
        <v>1116</v>
      </c>
      <c r="B292" s="17" t="s">
        <v>1599</v>
      </c>
      <c r="C292" s="16" t="s">
        <v>1600</v>
      </c>
      <c r="D292" s="16" t="s">
        <v>1601</v>
      </c>
      <c r="E292" s="16" t="s">
        <v>1284</v>
      </c>
      <c r="F292" s="16" t="s">
        <v>410</v>
      </c>
      <c r="G292" s="16" t="s">
        <v>210</v>
      </c>
      <c r="H292" s="22">
        <v>40763</v>
      </c>
      <c r="J292" s="16">
        <v>5000</v>
      </c>
      <c r="K292" s="16" t="s">
        <v>1590</v>
      </c>
      <c r="L292" s="18">
        <v>40725</v>
      </c>
      <c r="M292" s="19">
        <v>182</v>
      </c>
      <c r="N292" s="16" t="s">
        <v>434</v>
      </c>
      <c r="O292" s="16" t="s">
        <v>433</v>
      </c>
      <c r="P292" s="16" t="s">
        <v>433</v>
      </c>
      <c r="Q292" s="16" t="s">
        <v>415</v>
      </c>
      <c r="R292" s="16" t="s">
        <v>433</v>
      </c>
      <c r="T292" s="23">
        <v>1</v>
      </c>
      <c r="U292" s="23">
        <v>7</v>
      </c>
      <c r="V292" s="16">
        <v>2011</v>
      </c>
      <c r="W292" s="16" t="s">
        <v>211</v>
      </c>
      <c r="X292" s="21">
        <v>2</v>
      </c>
      <c r="Y292" s="16" t="s">
        <v>416</v>
      </c>
      <c r="Z292" s="22">
        <v>40726</v>
      </c>
      <c r="AA292" s="16" t="str">
        <f>TEXT(DATEVALUE(TEXT(Z292,"m/d/yyyy"))-DATEVALUE("1/1/2011")+1,"000")</f>
        <v>183</v>
      </c>
      <c r="AB292" s="16">
        <v>3</v>
      </c>
      <c r="AC292" s="16">
        <v>3</v>
      </c>
      <c r="AD292" s="16">
        <v>2</v>
      </c>
      <c r="AE292" s="16" t="s">
        <v>578</v>
      </c>
      <c r="AG292" s="16" t="s">
        <v>582</v>
      </c>
      <c r="AH292" s="16" t="s">
        <v>582</v>
      </c>
      <c r="BT292" s="16">
        <v>2</v>
      </c>
      <c r="BU292" s="18">
        <v>40725</v>
      </c>
      <c r="BV292" s="16">
        <v>116</v>
      </c>
      <c r="BW292" s="16">
        <v>116</v>
      </c>
      <c r="BX292" s="16">
        <v>116</v>
      </c>
      <c r="BY292" s="16">
        <f t="shared" si="48"/>
        <v>116</v>
      </c>
      <c r="BZ292" s="16">
        <v>79</v>
      </c>
      <c r="CA292" s="16">
        <v>79</v>
      </c>
      <c r="CB292" s="16">
        <v>79</v>
      </c>
      <c r="CC292" s="16">
        <f t="shared" si="44"/>
        <v>79</v>
      </c>
      <c r="CD292" s="16" t="s">
        <v>583</v>
      </c>
      <c r="CE292" s="16">
        <v>78</v>
      </c>
      <c r="CF292" s="16">
        <v>78</v>
      </c>
      <c r="CG292" s="16">
        <v>78</v>
      </c>
      <c r="CH292" s="16">
        <f t="shared" si="46"/>
        <v>78</v>
      </c>
      <c r="CI292" s="16" t="s">
        <v>583</v>
      </c>
      <c r="CJ292" s="16">
        <v>21</v>
      </c>
      <c r="CK292" s="16" t="s">
        <v>583</v>
      </c>
      <c r="CL292" s="16" t="s">
        <v>583</v>
      </c>
      <c r="CM292" s="18">
        <v>40763</v>
      </c>
      <c r="CO292" s="18">
        <v>40763</v>
      </c>
      <c r="CP292" s="16">
        <v>118</v>
      </c>
      <c r="CQ292" s="21">
        <v>118</v>
      </c>
      <c r="CR292" s="16">
        <v>118</v>
      </c>
      <c r="CS292" s="21">
        <v>118</v>
      </c>
      <c r="CT292" s="21">
        <v>78</v>
      </c>
      <c r="CU292" s="21">
        <v>78.5</v>
      </c>
      <c r="CV292" s="21">
        <v>78</v>
      </c>
      <c r="CW292" s="21">
        <v>78.166669999999996</v>
      </c>
      <c r="CX292" s="16" t="s">
        <v>583</v>
      </c>
      <c r="CY292" s="16">
        <v>78</v>
      </c>
      <c r="CZ292" s="16">
        <v>78</v>
      </c>
      <c r="DA292" s="16">
        <v>78</v>
      </c>
      <c r="DB292" s="16">
        <v>78</v>
      </c>
      <c r="DC292" s="16" t="s">
        <v>583</v>
      </c>
      <c r="DD292" s="16">
        <v>16.5</v>
      </c>
      <c r="EB292" s="22">
        <v>40763</v>
      </c>
      <c r="EG292" s="24">
        <v>0.23619212962962963</v>
      </c>
      <c r="EI292" s="24">
        <v>0.2467013888888889</v>
      </c>
      <c r="EJ292" s="24">
        <v>0.24806712962962962</v>
      </c>
      <c r="EK292" s="24">
        <v>0.28038194444444448</v>
      </c>
      <c r="FF292" s="42" t="s">
        <v>1935</v>
      </c>
      <c r="FG292" s="43">
        <v>70111</v>
      </c>
      <c r="FH292" s="44">
        <v>31841.280666666698</v>
      </c>
      <c r="FI292" s="45">
        <v>15.944557169087</v>
      </c>
      <c r="FJ292" s="45">
        <v>689.81</v>
      </c>
      <c r="FK292" s="45">
        <v>0.55419609235829803</v>
      </c>
      <c r="FL292" s="44">
        <v>100475.545</v>
      </c>
      <c r="FM292" s="45">
        <v>50.313242363545299</v>
      </c>
      <c r="FN292" s="45">
        <v>661.18</v>
      </c>
      <c r="FO292" s="45">
        <v>0.39050033114272298</v>
      </c>
      <c r="FP292" s="44">
        <v>87350.813999999998</v>
      </c>
      <c r="FQ292" s="45">
        <v>43.741018527791702</v>
      </c>
      <c r="FR292" s="45">
        <v>660.8</v>
      </c>
      <c r="FS292" s="45">
        <v>0.36379715829590897</v>
      </c>
      <c r="FT292" s="44">
        <v>49767.438999999998</v>
      </c>
      <c r="FU292" s="45">
        <v>24.921101151727601</v>
      </c>
      <c r="FV292" s="45">
        <v>627.46</v>
      </c>
      <c r="FW292" s="46">
        <v>0.486771676633523</v>
      </c>
    </row>
    <row r="293" spans="1:179" s="16" customFormat="1" ht="15">
      <c r="B293" s="16" t="s">
        <v>212</v>
      </c>
      <c r="C293" s="16" t="s">
        <v>213</v>
      </c>
      <c r="D293" s="16" t="s">
        <v>429</v>
      </c>
      <c r="E293" s="16" t="s">
        <v>344</v>
      </c>
      <c r="F293" s="16" t="s">
        <v>410</v>
      </c>
      <c r="G293" s="16" t="s">
        <v>431</v>
      </c>
      <c r="H293" s="22"/>
      <c r="L293" s="18">
        <v>40725</v>
      </c>
      <c r="M293" s="19">
        <v>182</v>
      </c>
      <c r="N293" s="16" t="s">
        <v>119</v>
      </c>
      <c r="O293" s="16" t="s">
        <v>414</v>
      </c>
      <c r="P293" s="16" t="s">
        <v>433</v>
      </c>
      <c r="Q293" s="16" t="s">
        <v>346</v>
      </c>
      <c r="R293" s="16" t="s">
        <v>433</v>
      </c>
      <c r="T293" s="23">
        <v>1</v>
      </c>
      <c r="U293" s="23">
        <v>7</v>
      </c>
      <c r="V293" s="16">
        <v>2011</v>
      </c>
      <c r="X293" s="21"/>
      <c r="BU293" s="18">
        <v>40725</v>
      </c>
      <c r="BV293" s="16">
        <v>119</v>
      </c>
      <c r="BW293" s="16">
        <v>119</v>
      </c>
      <c r="BX293" s="16">
        <v>118.5</v>
      </c>
      <c r="BY293" s="16">
        <f t="shared" si="48"/>
        <v>118.83333333333333</v>
      </c>
      <c r="BZ293" s="16">
        <v>86</v>
      </c>
      <c r="CA293" s="16">
        <v>85.5</v>
      </c>
      <c r="CB293" s="16">
        <v>85.5</v>
      </c>
      <c r="CC293" s="16">
        <f t="shared" si="44"/>
        <v>85.666666666666671</v>
      </c>
      <c r="CD293" s="16" t="s">
        <v>579</v>
      </c>
      <c r="CE293" s="16">
        <v>87</v>
      </c>
      <c r="CF293" s="16">
        <v>87</v>
      </c>
      <c r="CG293" s="16">
        <v>86.5</v>
      </c>
      <c r="CH293" s="16">
        <f t="shared" si="46"/>
        <v>86.833333333333329</v>
      </c>
      <c r="CI293" s="16" t="s">
        <v>583</v>
      </c>
      <c r="CJ293" s="16">
        <v>17.75</v>
      </c>
      <c r="CK293" s="16" t="s">
        <v>583</v>
      </c>
      <c r="CL293" s="16" t="s">
        <v>582</v>
      </c>
      <c r="CM293" s="18"/>
      <c r="CO293" s="18"/>
      <c r="CQ293" s="21"/>
      <c r="CS293" s="21"/>
      <c r="FF293" s="42" t="s">
        <v>1936</v>
      </c>
      <c r="FG293" s="43">
        <v>70111</v>
      </c>
      <c r="FH293" s="44">
        <v>28850.071</v>
      </c>
      <c r="FI293" s="45">
        <v>14.4467055583375</v>
      </c>
      <c r="FJ293" s="45">
        <v>679.06666666666695</v>
      </c>
      <c r="FK293" s="45">
        <v>0.53859689173805203</v>
      </c>
      <c r="FL293" s="44">
        <v>63648.352666666702</v>
      </c>
      <c r="FM293" s="45">
        <v>31.871984309797998</v>
      </c>
      <c r="FN293" s="45">
        <v>644.83000000000004</v>
      </c>
      <c r="FO293" s="45">
        <v>0.441405304307666</v>
      </c>
      <c r="FP293" s="44">
        <v>50975.037333333297</v>
      </c>
      <c r="FQ293" s="45">
        <v>25.525807377733301</v>
      </c>
      <c r="FR293" s="45">
        <v>653.82666666666705</v>
      </c>
      <c r="FS293" s="45">
        <v>0.48062443055653797</v>
      </c>
      <c r="FT293" s="44">
        <v>27011.01</v>
      </c>
      <c r="FU293" s="45">
        <v>13.525793690535799</v>
      </c>
      <c r="FV293" s="45">
        <v>674.76</v>
      </c>
      <c r="FW293" s="46">
        <v>0.55853432732127195</v>
      </c>
    </row>
    <row r="294" spans="1:179" s="16" customFormat="1" ht="15">
      <c r="B294" s="16" t="s">
        <v>120</v>
      </c>
      <c r="C294" s="16" t="s">
        <v>121</v>
      </c>
      <c r="D294" s="16" t="s">
        <v>408</v>
      </c>
      <c r="E294" s="16" t="s">
        <v>409</v>
      </c>
      <c r="F294" s="16" t="s">
        <v>410</v>
      </c>
      <c r="G294" s="16" t="s">
        <v>431</v>
      </c>
      <c r="L294" s="18">
        <v>40725</v>
      </c>
      <c r="M294" s="19">
        <v>182</v>
      </c>
      <c r="N294" s="16" t="s">
        <v>446</v>
      </c>
      <c r="O294" s="16" t="s">
        <v>433</v>
      </c>
      <c r="P294" s="16" t="s">
        <v>122</v>
      </c>
      <c r="Q294" s="16" t="s">
        <v>123</v>
      </c>
      <c r="R294" s="16" t="s">
        <v>346</v>
      </c>
      <c r="T294" s="23">
        <v>1</v>
      </c>
      <c r="U294" s="23">
        <v>7</v>
      </c>
      <c r="V294" s="16">
        <v>2011</v>
      </c>
      <c r="W294" s="16" t="s">
        <v>125</v>
      </c>
      <c r="X294" s="21">
        <v>38</v>
      </c>
      <c r="Y294" s="16" t="s">
        <v>124</v>
      </c>
      <c r="Z294" s="22">
        <v>40704</v>
      </c>
      <c r="AA294" s="16" t="str">
        <f>TEXT(DATEVALUE(TEXT(Z294,"m/d/yyyy"))-DATEVALUE("1/1/2011")+1,"000")</f>
        <v>161</v>
      </c>
      <c r="AB294" s="16">
        <v>5</v>
      </c>
      <c r="AC294" s="16">
        <v>3</v>
      </c>
      <c r="AD294" s="16">
        <v>3</v>
      </c>
      <c r="AE294" s="16" t="s">
        <v>578</v>
      </c>
      <c r="AG294" s="16" t="s">
        <v>579</v>
      </c>
      <c r="AH294" s="16" t="s">
        <v>579</v>
      </c>
      <c r="AI294" s="16" t="s">
        <v>580</v>
      </c>
      <c r="AJ294" s="16" t="s">
        <v>127</v>
      </c>
      <c r="AK294" s="16" t="s">
        <v>126</v>
      </c>
      <c r="AL294" s="16" t="s">
        <v>579</v>
      </c>
      <c r="AM294" s="16" t="s">
        <v>454</v>
      </c>
      <c r="AN294" s="22">
        <v>40750</v>
      </c>
      <c r="AP294" s="16">
        <v>5</v>
      </c>
      <c r="AQ294" s="16">
        <v>5</v>
      </c>
      <c r="AR294" s="16">
        <v>5</v>
      </c>
      <c r="AS294" s="16" t="s">
        <v>578</v>
      </c>
      <c r="AU294" s="16" t="s">
        <v>582</v>
      </c>
      <c r="BT294" s="16">
        <v>8</v>
      </c>
      <c r="BU294" s="18">
        <v>40725</v>
      </c>
      <c r="BV294" s="16">
        <v>118</v>
      </c>
      <c r="BW294" s="16">
        <v>118</v>
      </c>
      <c r="BX294" s="16">
        <v>118</v>
      </c>
      <c r="BY294" s="16">
        <f t="shared" si="48"/>
        <v>118</v>
      </c>
      <c r="BZ294" s="16">
        <v>80</v>
      </c>
      <c r="CA294" s="16">
        <v>80</v>
      </c>
      <c r="CB294" s="16">
        <v>80</v>
      </c>
      <c r="CC294" s="16">
        <f t="shared" si="44"/>
        <v>80</v>
      </c>
      <c r="CD294" s="16" t="s">
        <v>583</v>
      </c>
      <c r="CE294" s="16">
        <v>80</v>
      </c>
      <c r="CF294" s="16">
        <v>80</v>
      </c>
      <c r="CG294" s="16">
        <v>80</v>
      </c>
      <c r="CH294" s="16">
        <f t="shared" si="46"/>
        <v>80</v>
      </c>
      <c r="CI294" s="16" t="s">
        <v>583</v>
      </c>
      <c r="CJ294" s="16">
        <v>17.5</v>
      </c>
      <c r="CK294" s="16" t="s">
        <v>583</v>
      </c>
      <c r="CL294" s="16" t="s">
        <v>583</v>
      </c>
      <c r="CM294" s="18">
        <v>40725</v>
      </c>
      <c r="CO294" s="18"/>
      <c r="CQ294" s="21"/>
      <c r="CS294" s="21"/>
      <c r="FF294" s="42" t="s">
        <v>1937</v>
      </c>
      <c r="FG294" s="43">
        <v>70111</v>
      </c>
      <c r="FH294" s="44">
        <v>32461.524666666701</v>
      </c>
      <c r="FI294" s="45">
        <v>16.2551450509097</v>
      </c>
      <c r="FJ294" s="45">
        <v>631.75333333333299</v>
      </c>
      <c r="FK294" s="45">
        <v>0.54622874537110899</v>
      </c>
      <c r="FL294" s="44">
        <v>73548.347666666697</v>
      </c>
      <c r="FM294" s="45">
        <v>36.829417960273702</v>
      </c>
      <c r="FN294" s="45">
        <v>614.76</v>
      </c>
      <c r="FO294" s="45">
        <v>0.43143151226408599</v>
      </c>
      <c r="FP294" s="44">
        <v>72126.058999999994</v>
      </c>
      <c r="FQ294" s="45">
        <v>36.117205307961903</v>
      </c>
      <c r="FR294" s="45">
        <v>594.756666666667</v>
      </c>
      <c r="FS294" s="45">
        <v>0.42087259093080398</v>
      </c>
      <c r="FT294" s="44">
        <v>40006.848333333299</v>
      </c>
      <c r="FU294" s="45">
        <v>20.033474378234001</v>
      </c>
      <c r="FV294" s="45">
        <v>629.09</v>
      </c>
      <c r="FW294" s="46">
        <v>0.53934811713382702</v>
      </c>
    </row>
    <row r="295" spans="1:179" s="16" customFormat="1" ht="15">
      <c r="B295" s="16" t="s">
        <v>128</v>
      </c>
      <c r="C295" s="16" t="s">
        <v>129</v>
      </c>
      <c r="D295" s="16" t="s">
        <v>408</v>
      </c>
      <c r="E295" s="16" t="s">
        <v>344</v>
      </c>
      <c r="F295" s="16" t="s">
        <v>410</v>
      </c>
      <c r="G295" s="16" t="s">
        <v>582</v>
      </c>
      <c r="L295" s="18">
        <v>40725</v>
      </c>
      <c r="M295" s="19">
        <v>182</v>
      </c>
      <c r="N295" s="16" t="s">
        <v>130</v>
      </c>
      <c r="O295" s="16" t="s">
        <v>433</v>
      </c>
      <c r="P295" s="16" t="s">
        <v>433</v>
      </c>
      <c r="Q295" s="16" t="s">
        <v>434</v>
      </c>
      <c r="R295" s="16" t="s">
        <v>506</v>
      </c>
      <c r="T295" s="23">
        <v>1</v>
      </c>
      <c r="U295" s="23">
        <v>7</v>
      </c>
      <c r="V295" s="16">
        <v>2011</v>
      </c>
      <c r="W295" s="16" t="s">
        <v>131</v>
      </c>
      <c r="X295" s="21">
        <v>37</v>
      </c>
      <c r="Y295" s="16" t="s">
        <v>450</v>
      </c>
      <c r="Z295" s="22">
        <v>40699</v>
      </c>
      <c r="AA295" s="16" t="str">
        <f>TEXT(DATEVALUE(TEXT(Z295,"m/d/yyyy"))-DATEVALUE("1/1/2011")+1,"000")</f>
        <v>156</v>
      </c>
      <c r="AB295" s="16">
        <v>5</v>
      </c>
      <c r="AC295" s="16">
        <v>4</v>
      </c>
      <c r="AD295" s="16">
        <v>3</v>
      </c>
      <c r="AE295" s="16" t="s">
        <v>578</v>
      </c>
      <c r="AG295" s="16" t="s">
        <v>579</v>
      </c>
      <c r="AH295" s="16" t="s">
        <v>579</v>
      </c>
      <c r="AJ295" s="16" t="s">
        <v>131</v>
      </c>
      <c r="AK295" s="16">
        <v>119</v>
      </c>
      <c r="AL295" s="16" t="s">
        <v>582</v>
      </c>
      <c r="AM295" s="16" t="s">
        <v>581</v>
      </c>
      <c r="AN295" s="22">
        <v>40749</v>
      </c>
      <c r="AP295" s="16">
        <v>4</v>
      </c>
      <c r="AQ295" s="16">
        <v>4</v>
      </c>
      <c r="AR295" s="16">
        <v>4</v>
      </c>
      <c r="AS295" s="16" t="s">
        <v>578</v>
      </c>
      <c r="AU295" s="16" t="s">
        <v>582</v>
      </c>
      <c r="BT295" s="16">
        <v>7</v>
      </c>
      <c r="BU295" s="18">
        <v>40725</v>
      </c>
      <c r="BV295" s="16">
        <v>113.5</v>
      </c>
      <c r="BW295" s="16">
        <v>113.5</v>
      </c>
      <c r="BX295" s="16">
        <v>113.5</v>
      </c>
      <c r="BY295" s="16">
        <f t="shared" si="48"/>
        <v>113.5</v>
      </c>
      <c r="BZ295" s="16">
        <v>74</v>
      </c>
      <c r="CA295" s="16">
        <v>74</v>
      </c>
      <c r="CB295" s="16">
        <v>74</v>
      </c>
      <c r="CC295" s="16">
        <f t="shared" si="44"/>
        <v>74</v>
      </c>
      <c r="CD295" s="16" t="s">
        <v>583</v>
      </c>
      <c r="CE295" s="16">
        <v>75.5</v>
      </c>
      <c r="CF295" s="16">
        <v>75.5</v>
      </c>
      <c r="CG295" s="16">
        <v>75</v>
      </c>
      <c r="CH295" s="16">
        <f t="shared" si="46"/>
        <v>75.333333333333329</v>
      </c>
      <c r="CI295" s="16" t="s">
        <v>579</v>
      </c>
      <c r="CJ295" s="16">
        <v>20</v>
      </c>
      <c r="CK295" s="16" t="s">
        <v>579</v>
      </c>
      <c r="CL295" s="16" t="s">
        <v>579</v>
      </c>
      <c r="CM295" s="18">
        <v>40725</v>
      </c>
      <c r="CO295" s="18"/>
      <c r="CQ295" s="21"/>
      <c r="CS295" s="21"/>
      <c r="FF295" s="42" t="s">
        <v>1938</v>
      </c>
      <c r="FG295" s="43">
        <v>70111</v>
      </c>
      <c r="FH295" s="44">
        <v>28374.432333333301</v>
      </c>
      <c r="FI295" s="45">
        <v>14.208528960106801</v>
      </c>
      <c r="FJ295" s="45">
        <v>682.07666666666705</v>
      </c>
      <c r="FK295" s="45">
        <v>0.585181488554398</v>
      </c>
      <c r="FL295" s="44">
        <v>75695.660999999993</v>
      </c>
      <c r="FM295" s="45">
        <v>37.904687531296901</v>
      </c>
      <c r="FN295" s="45">
        <v>582.41666666666697</v>
      </c>
      <c r="FO295" s="45">
        <v>0.39520911882720899</v>
      </c>
      <c r="FP295" s="44">
        <v>70294.012333333303</v>
      </c>
      <c r="FQ295" s="45">
        <v>35.199805875479903</v>
      </c>
      <c r="FR295" s="45">
        <v>559.72666666666703</v>
      </c>
      <c r="FS295" s="45">
        <v>0.41272568132232501</v>
      </c>
      <c r="FT295" s="44">
        <v>53957.01</v>
      </c>
      <c r="FU295" s="45">
        <v>27.019033550325499</v>
      </c>
      <c r="FV295" s="45">
        <v>586.39333333333298</v>
      </c>
      <c r="FW295" s="46">
        <v>0.45277639968439698</v>
      </c>
    </row>
    <row r="296" spans="1:179" s="16" customFormat="1" ht="15">
      <c r="A296" s="16" t="s">
        <v>1116</v>
      </c>
      <c r="B296" s="17" t="s">
        <v>132</v>
      </c>
      <c r="C296" s="16" t="s">
        <v>133</v>
      </c>
      <c r="D296" s="16" t="s">
        <v>429</v>
      </c>
      <c r="E296" s="16" t="s">
        <v>1294</v>
      </c>
      <c r="F296" s="16" t="s">
        <v>410</v>
      </c>
      <c r="G296" s="16" t="s">
        <v>134</v>
      </c>
      <c r="H296" s="22">
        <v>40736</v>
      </c>
      <c r="J296" s="16" t="s">
        <v>412</v>
      </c>
      <c r="L296" s="18">
        <v>40725</v>
      </c>
      <c r="M296" s="19">
        <v>182</v>
      </c>
      <c r="N296" s="16" t="s">
        <v>135</v>
      </c>
      <c r="O296" s="16" t="s">
        <v>136</v>
      </c>
      <c r="P296" s="16" t="s">
        <v>136</v>
      </c>
      <c r="Q296" s="16" t="s">
        <v>300</v>
      </c>
      <c r="R296" s="16" t="s">
        <v>506</v>
      </c>
      <c r="T296" s="23">
        <v>1</v>
      </c>
      <c r="U296" s="23">
        <v>7</v>
      </c>
      <c r="V296" s="16">
        <v>2011</v>
      </c>
      <c r="X296" s="21"/>
      <c r="BU296" s="18">
        <v>40725</v>
      </c>
      <c r="BV296" s="16">
        <v>117.5</v>
      </c>
      <c r="BW296" s="16">
        <v>117.5</v>
      </c>
      <c r="BX296" s="16">
        <v>117.5</v>
      </c>
      <c r="BY296" s="16">
        <f t="shared" si="48"/>
        <v>117.5</v>
      </c>
      <c r="BZ296" s="16">
        <v>82</v>
      </c>
      <c r="CA296" s="16">
        <v>82</v>
      </c>
      <c r="CB296" s="16">
        <v>82</v>
      </c>
      <c r="CC296" s="16">
        <f t="shared" si="44"/>
        <v>82</v>
      </c>
      <c r="CD296" s="16" t="s">
        <v>579</v>
      </c>
      <c r="CE296" s="16">
        <v>85</v>
      </c>
      <c r="CF296" s="16">
        <v>85</v>
      </c>
      <c r="CG296" s="16">
        <v>85</v>
      </c>
      <c r="CH296" s="16">
        <f t="shared" si="46"/>
        <v>85</v>
      </c>
      <c r="CI296" s="16" t="s">
        <v>583</v>
      </c>
      <c r="CJ296" s="16">
        <v>16</v>
      </c>
      <c r="CK296" s="16" t="s">
        <v>583</v>
      </c>
      <c r="CL296" s="16" t="s">
        <v>583</v>
      </c>
      <c r="CM296" s="18">
        <v>40725</v>
      </c>
      <c r="CO296" s="18">
        <v>40736</v>
      </c>
      <c r="CQ296" s="21"/>
      <c r="CS296" s="21"/>
      <c r="DD296" s="16">
        <v>16.5</v>
      </c>
      <c r="DF296" s="22">
        <v>40763</v>
      </c>
      <c r="DG296" s="16">
        <v>118.5</v>
      </c>
      <c r="DH296" s="16">
        <v>118.5</v>
      </c>
      <c r="DI296" s="16">
        <v>118.5</v>
      </c>
      <c r="DJ296" s="16">
        <v>118.5</v>
      </c>
      <c r="DK296" s="16">
        <v>82.5</v>
      </c>
      <c r="DL296" s="16">
        <v>83</v>
      </c>
      <c r="DM296" s="16">
        <v>82.5</v>
      </c>
      <c r="DN296" s="16">
        <v>82.666700000000006</v>
      </c>
      <c r="DO296" s="16" t="s">
        <v>583</v>
      </c>
      <c r="DP296" s="16">
        <v>85</v>
      </c>
      <c r="DQ296" s="16">
        <v>85</v>
      </c>
      <c r="DR296" s="16">
        <v>85</v>
      </c>
      <c r="DS296" s="16">
        <v>85</v>
      </c>
      <c r="DT296" s="16" t="s">
        <v>583</v>
      </c>
      <c r="DU296" s="16">
        <v>16.5</v>
      </c>
      <c r="EB296" s="22">
        <v>40736</v>
      </c>
      <c r="EG296" s="24">
        <v>0.21565972222222221</v>
      </c>
      <c r="EI296" s="24">
        <v>0.22655092592592593</v>
      </c>
      <c r="EJ296" s="24">
        <v>0.22810185185185183</v>
      </c>
      <c r="EK296" s="24">
        <v>0.25972222222222224</v>
      </c>
      <c r="FF296" s="42" t="s">
        <v>1939</v>
      </c>
      <c r="FG296" s="43">
        <v>70211</v>
      </c>
      <c r="FH296" s="44">
        <v>25894.2886666667</v>
      </c>
      <c r="FI296" s="45">
        <v>12.966594224670301</v>
      </c>
      <c r="FJ296" s="45">
        <v>636.73</v>
      </c>
      <c r="FK296" s="45">
        <v>0.55032013972481597</v>
      </c>
      <c r="FL296" s="44">
        <v>53909.868999999999</v>
      </c>
      <c r="FM296" s="45">
        <v>26.9954276414622</v>
      </c>
      <c r="FN296" s="45">
        <v>638.05999999999995</v>
      </c>
      <c r="FO296" s="45">
        <v>0.43719968327105702</v>
      </c>
      <c r="FP296" s="44">
        <v>55671.649666666701</v>
      </c>
      <c r="FQ296" s="45">
        <v>27.877641295276199</v>
      </c>
      <c r="FR296" s="45">
        <v>608.77666666666698</v>
      </c>
      <c r="FS296" s="45">
        <v>0.45791504055364302</v>
      </c>
      <c r="FT296" s="44">
        <v>38287.703666666697</v>
      </c>
      <c r="FU296" s="45">
        <v>19.172610749457501</v>
      </c>
      <c r="FV296" s="45">
        <v>622.46</v>
      </c>
      <c r="FW296" s="46">
        <v>0.50544811549248403</v>
      </c>
    </row>
    <row r="297" spans="1:179" s="16" customFormat="1" ht="15">
      <c r="B297" s="16" t="s">
        <v>17</v>
      </c>
      <c r="C297" s="16" t="s">
        <v>276</v>
      </c>
      <c r="D297" s="16" t="s">
        <v>264</v>
      </c>
      <c r="E297" s="16" t="s">
        <v>18</v>
      </c>
      <c r="F297" s="16" t="s">
        <v>238</v>
      </c>
      <c r="G297" s="16" t="s">
        <v>95</v>
      </c>
      <c r="H297" s="22">
        <v>40732</v>
      </c>
      <c r="J297" s="16" t="s">
        <v>19</v>
      </c>
      <c r="L297" s="18">
        <v>40732</v>
      </c>
      <c r="M297" s="19">
        <v>189</v>
      </c>
      <c r="N297" s="16" t="s">
        <v>183</v>
      </c>
      <c r="O297" s="16" t="s">
        <v>269</v>
      </c>
      <c r="P297" s="16" t="s">
        <v>183</v>
      </c>
      <c r="Q297" s="16" t="s">
        <v>271</v>
      </c>
      <c r="R297" s="16" t="s">
        <v>57</v>
      </c>
      <c r="T297" s="20">
        <v>8</v>
      </c>
      <c r="U297" s="20">
        <v>7</v>
      </c>
      <c r="V297" s="16">
        <v>2011</v>
      </c>
      <c r="W297" s="16" t="s">
        <v>0</v>
      </c>
      <c r="X297" s="21">
        <v>74</v>
      </c>
      <c r="Y297" s="16" t="s">
        <v>273</v>
      </c>
      <c r="Z297" s="22">
        <v>40736</v>
      </c>
      <c r="AA297" s="16" t="str">
        <f>TEXT(DATEVALUE(TEXT(Z297,"m/d/yyyy"))-DATEVALUE("1/1/2011")+1,"000")</f>
        <v>193</v>
      </c>
      <c r="AB297" s="16">
        <v>4</v>
      </c>
      <c r="AC297" s="16">
        <v>4</v>
      </c>
      <c r="AD297" s="16">
        <v>4</v>
      </c>
      <c r="AE297" s="16" t="s">
        <v>324</v>
      </c>
      <c r="AG297" s="16" t="s">
        <v>276</v>
      </c>
      <c r="AH297" s="16" t="s">
        <v>276</v>
      </c>
      <c r="BT297" s="16">
        <v>4</v>
      </c>
      <c r="BU297" s="18">
        <v>40732</v>
      </c>
      <c r="BV297" s="16">
        <v>117</v>
      </c>
      <c r="BW297" s="16">
        <v>117</v>
      </c>
      <c r="BX297" s="16">
        <v>117</v>
      </c>
      <c r="BY297" s="16">
        <f t="shared" si="48"/>
        <v>117</v>
      </c>
      <c r="BZ297" s="16">
        <v>77</v>
      </c>
      <c r="CA297" s="16">
        <v>77</v>
      </c>
      <c r="CB297" s="16">
        <v>77</v>
      </c>
      <c r="CC297" s="16">
        <f t="shared" si="44"/>
        <v>77</v>
      </c>
      <c r="CD297" s="16" t="s">
        <v>277</v>
      </c>
      <c r="CE297" s="16">
        <v>78</v>
      </c>
      <c r="CF297" s="16">
        <v>78</v>
      </c>
      <c r="CG297" s="16">
        <v>78</v>
      </c>
      <c r="CH297" s="16">
        <f t="shared" si="46"/>
        <v>78</v>
      </c>
      <c r="CI297" s="16" t="s">
        <v>277</v>
      </c>
      <c r="CJ297" s="16">
        <v>19</v>
      </c>
      <c r="CK297" s="16" t="s">
        <v>277</v>
      </c>
      <c r="CL297" s="16" t="s">
        <v>277</v>
      </c>
      <c r="CM297" s="18">
        <v>40732</v>
      </c>
      <c r="CO297" s="18"/>
      <c r="CQ297" s="21"/>
      <c r="CS297" s="21"/>
      <c r="EB297" s="22">
        <v>40732</v>
      </c>
      <c r="EG297" s="24">
        <v>0.20554398148148148</v>
      </c>
      <c r="EI297" s="24">
        <v>0.21601851851851853</v>
      </c>
      <c r="EJ297" s="24">
        <v>0.21875</v>
      </c>
      <c r="EK297" s="24">
        <v>0.25157407407407406</v>
      </c>
      <c r="FF297" s="42" t="s">
        <v>1940</v>
      </c>
      <c r="FG297" s="43">
        <v>70811</v>
      </c>
      <c r="FH297" s="44">
        <v>31407.6096666667</v>
      </c>
      <c r="FI297" s="45">
        <v>15.727395927224199</v>
      </c>
      <c r="FJ297" s="45">
        <v>638.05999999999995</v>
      </c>
      <c r="FK297" s="45">
        <v>0.57011335904201599</v>
      </c>
      <c r="FL297" s="44">
        <v>38476.524333333298</v>
      </c>
      <c r="FM297" s="45">
        <v>19.2671629110332</v>
      </c>
      <c r="FN297" s="45">
        <v>636.78</v>
      </c>
      <c r="FO297" s="45">
        <v>0.54985146748295799</v>
      </c>
      <c r="FP297" s="44">
        <v>62463.163666666696</v>
      </c>
      <c r="FQ297" s="45">
        <v>31.278499582707401</v>
      </c>
      <c r="FR297" s="45">
        <v>587.10333333333301</v>
      </c>
      <c r="FS297" s="45">
        <v>0.46124225096796101</v>
      </c>
      <c r="FT297" s="44">
        <v>50422.832666666698</v>
      </c>
      <c r="FU297" s="45">
        <v>25.249290268736399</v>
      </c>
      <c r="FV297" s="45">
        <v>610.10666666666702</v>
      </c>
      <c r="FW297" s="46">
        <v>0.49549978746555101</v>
      </c>
    </row>
    <row r="298" spans="1:179" s="16" customFormat="1" ht="15">
      <c r="B298" s="16" t="s">
        <v>20</v>
      </c>
      <c r="C298" s="16" t="s">
        <v>276</v>
      </c>
      <c r="D298" s="16" t="s">
        <v>264</v>
      </c>
      <c r="E298" s="16" t="s">
        <v>21</v>
      </c>
      <c r="F298" s="16" t="s">
        <v>238</v>
      </c>
      <c r="G298" s="16" t="s">
        <v>95</v>
      </c>
      <c r="H298" s="22">
        <v>40732</v>
      </c>
      <c r="J298" s="16" t="s">
        <v>19</v>
      </c>
      <c r="L298" s="18">
        <v>40732</v>
      </c>
      <c r="M298" s="19">
        <v>189</v>
      </c>
      <c r="N298" s="16" t="s">
        <v>330</v>
      </c>
      <c r="O298" s="16" t="s">
        <v>269</v>
      </c>
      <c r="P298" s="16" t="s">
        <v>22</v>
      </c>
      <c r="Q298" s="16" t="s">
        <v>23</v>
      </c>
      <c r="R298" s="16" t="s">
        <v>24</v>
      </c>
      <c r="T298" s="20">
        <v>8</v>
      </c>
      <c r="U298" s="20">
        <v>7</v>
      </c>
      <c r="V298" s="16">
        <v>2011</v>
      </c>
      <c r="X298" s="21"/>
      <c r="BU298" s="18">
        <v>40732</v>
      </c>
      <c r="BV298" s="16">
        <v>117</v>
      </c>
      <c r="BW298" s="16">
        <v>117.5</v>
      </c>
      <c r="BX298" s="16">
        <v>117</v>
      </c>
      <c r="BY298" s="16">
        <f t="shared" si="48"/>
        <v>117.16666666666667</v>
      </c>
      <c r="BZ298" s="16">
        <v>79</v>
      </c>
      <c r="CA298" s="16">
        <v>79</v>
      </c>
      <c r="CB298" s="16">
        <v>79</v>
      </c>
      <c r="CC298" s="16">
        <f t="shared" si="44"/>
        <v>79</v>
      </c>
      <c r="CD298" s="16" t="s">
        <v>277</v>
      </c>
      <c r="CE298" s="16">
        <v>80</v>
      </c>
      <c r="CF298" s="16">
        <v>80</v>
      </c>
      <c r="CG298" s="16">
        <v>80</v>
      </c>
      <c r="CH298" s="16">
        <f t="shared" si="46"/>
        <v>80</v>
      </c>
      <c r="CI298" s="16" t="s">
        <v>97</v>
      </c>
      <c r="CJ298" s="16">
        <v>17.75</v>
      </c>
      <c r="CK298" s="16" t="s">
        <v>97</v>
      </c>
      <c r="CL298" s="16" t="s">
        <v>97</v>
      </c>
      <c r="CM298" s="18">
        <v>40732</v>
      </c>
      <c r="CO298" s="18"/>
      <c r="CQ298" s="21"/>
      <c r="CS298" s="21"/>
      <c r="EB298" s="22">
        <v>40732</v>
      </c>
      <c r="EG298" s="24">
        <v>0.25997685185185188</v>
      </c>
      <c r="EI298" s="24">
        <v>0.27039351851851851</v>
      </c>
      <c r="EJ298" s="24">
        <v>0.27121527777777776</v>
      </c>
      <c r="EK298" s="24">
        <v>0.3049189814814815</v>
      </c>
      <c r="FF298" s="42" t="s">
        <v>1941</v>
      </c>
      <c r="FG298" s="43">
        <v>70811</v>
      </c>
      <c r="FH298" s="44">
        <v>35168.359333333297</v>
      </c>
      <c r="FI298" s="45">
        <v>17.610595560006701</v>
      </c>
      <c r="FJ298" s="45">
        <v>674.01333333333298</v>
      </c>
      <c r="FK298" s="45">
        <v>0.52815910794141996</v>
      </c>
      <c r="FL298" s="44">
        <v>65073.963000000003</v>
      </c>
      <c r="FM298" s="45">
        <v>32.585860290435697</v>
      </c>
      <c r="FN298" s="45">
        <v>584.05999999999995</v>
      </c>
      <c r="FO298" s="45">
        <v>0.44252162640426201</v>
      </c>
      <c r="FP298" s="44">
        <v>56970.616333333302</v>
      </c>
      <c r="FQ298" s="45">
        <v>28.5281003171424</v>
      </c>
      <c r="FR298" s="45">
        <v>590.72</v>
      </c>
      <c r="FS298" s="45">
        <v>0.44201289286098999</v>
      </c>
      <c r="FT298" s="44">
        <v>58181.711000000003</v>
      </c>
      <c r="FU298" s="45">
        <v>29.134557336004001</v>
      </c>
      <c r="FV298" s="45">
        <v>570.72333333333302</v>
      </c>
      <c r="FW298" s="46">
        <v>0.44702334507844099</v>
      </c>
    </row>
    <row r="299" spans="1:179" s="16" customFormat="1" ht="15">
      <c r="A299" s="16" t="s">
        <v>1116</v>
      </c>
      <c r="B299" s="17" t="s">
        <v>301</v>
      </c>
      <c r="C299" s="16" t="s">
        <v>582</v>
      </c>
      <c r="D299" s="16" t="s">
        <v>429</v>
      </c>
      <c r="E299" s="16" t="s">
        <v>1116</v>
      </c>
      <c r="F299" s="16" t="s">
        <v>410</v>
      </c>
      <c r="G299" s="16" t="s">
        <v>411</v>
      </c>
      <c r="H299" s="22">
        <v>40736</v>
      </c>
      <c r="J299" s="16">
        <v>5000</v>
      </c>
      <c r="L299" s="18">
        <v>40736</v>
      </c>
      <c r="M299" s="19">
        <v>193</v>
      </c>
      <c r="N299" s="16" t="s">
        <v>302</v>
      </c>
      <c r="O299" s="16" t="s">
        <v>433</v>
      </c>
      <c r="P299" s="16" t="s">
        <v>433</v>
      </c>
      <c r="Q299" s="16" t="s">
        <v>433</v>
      </c>
      <c r="R299" s="16" t="s">
        <v>303</v>
      </c>
      <c r="T299" s="23">
        <v>12</v>
      </c>
      <c r="U299" s="23">
        <v>7</v>
      </c>
      <c r="V299" s="16">
        <v>2011</v>
      </c>
      <c r="W299" s="16" t="s">
        <v>304</v>
      </c>
      <c r="X299" s="21">
        <v>111</v>
      </c>
      <c r="Y299" s="16" t="s">
        <v>1593</v>
      </c>
      <c r="Z299" s="22">
        <v>40724</v>
      </c>
      <c r="AA299" s="16" t="str">
        <f>TEXT(DATEVALUE(TEXT(Z299,"m/d/yyyy"))-DATEVALUE("1/1/2011")+1,"000")</f>
        <v>181</v>
      </c>
      <c r="AB299" s="16">
        <v>4</v>
      </c>
      <c r="AC299" s="16">
        <v>4</v>
      </c>
      <c r="AD299" s="16">
        <v>3</v>
      </c>
      <c r="AE299" s="16" t="s">
        <v>578</v>
      </c>
      <c r="AG299" s="16" t="s">
        <v>582</v>
      </c>
      <c r="AH299" s="16" t="s">
        <v>582</v>
      </c>
      <c r="BT299" s="16">
        <v>3</v>
      </c>
      <c r="BU299" s="18">
        <v>40736</v>
      </c>
      <c r="BV299" s="16">
        <v>117</v>
      </c>
      <c r="BW299" s="16">
        <v>117.5</v>
      </c>
      <c r="BX299" s="16">
        <v>117</v>
      </c>
      <c r="BY299" s="16">
        <f t="shared" si="48"/>
        <v>117.16666666666667</v>
      </c>
      <c r="BZ299" s="16">
        <v>86.5</v>
      </c>
      <c r="CA299" s="16">
        <v>87</v>
      </c>
      <c r="CB299" s="16">
        <v>87</v>
      </c>
      <c r="CC299" s="16">
        <f t="shared" si="44"/>
        <v>86.833333333333329</v>
      </c>
      <c r="CD299" s="16" t="s">
        <v>583</v>
      </c>
      <c r="CE299" s="16">
        <v>86</v>
      </c>
      <c r="CF299" s="16">
        <v>86</v>
      </c>
      <c r="CG299" s="16">
        <v>86</v>
      </c>
      <c r="CH299" s="16">
        <f t="shared" si="46"/>
        <v>86</v>
      </c>
      <c r="CI299" s="16" t="s">
        <v>579</v>
      </c>
      <c r="CJ299" s="16">
        <v>17.5</v>
      </c>
      <c r="CK299" s="16" t="s">
        <v>579</v>
      </c>
      <c r="CL299" s="16" t="s">
        <v>579</v>
      </c>
      <c r="CM299" s="18">
        <v>40736</v>
      </c>
      <c r="CO299" s="18">
        <v>40763</v>
      </c>
      <c r="CQ299" s="21"/>
      <c r="CS299" s="21"/>
      <c r="DD299" s="16">
        <v>16.5</v>
      </c>
      <c r="EB299" s="22">
        <v>40706</v>
      </c>
      <c r="EG299" s="24">
        <v>0.22965277777777779</v>
      </c>
      <c r="EI299" s="24">
        <v>0.24016203703703706</v>
      </c>
      <c r="EJ299" s="24">
        <v>0.24179398148148148</v>
      </c>
      <c r="EK299" s="24">
        <v>0.27395833333333336</v>
      </c>
      <c r="FF299" s="42" t="s">
        <v>1942</v>
      </c>
      <c r="FG299" s="43">
        <v>71211</v>
      </c>
      <c r="FH299" s="44">
        <v>19559.515666666699</v>
      </c>
      <c r="FI299" s="45">
        <v>9.7944495075947309</v>
      </c>
      <c r="FJ299" s="45">
        <v>660.78333333333296</v>
      </c>
      <c r="FK299" s="45">
        <v>0.59361924562887702</v>
      </c>
      <c r="FL299" s="44">
        <v>49428.7103333333</v>
      </c>
      <c r="FM299" s="45">
        <v>24.751482390252001</v>
      </c>
      <c r="FN299" s="45">
        <v>660.43</v>
      </c>
      <c r="FO299" s="45">
        <v>0.48358033918293297</v>
      </c>
      <c r="FP299" s="44">
        <v>51058.303999999996</v>
      </c>
      <c r="FQ299" s="45">
        <v>25.5675032548823</v>
      </c>
      <c r="FR299" s="45">
        <v>624.05333333333294</v>
      </c>
      <c r="FS299" s="45">
        <v>0.46317505986630197</v>
      </c>
      <c r="FT299" s="44">
        <v>36071.457666666698</v>
      </c>
      <c r="FU299" s="45">
        <v>18.062823067935199</v>
      </c>
      <c r="FV299" s="45">
        <v>676.71</v>
      </c>
      <c r="FW299" s="46">
        <v>0.53826875791887596</v>
      </c>
    </row>
    <row r="300" spans="1:179" s="16" customFormat="1" ht="15">
      <c r="B300" s="16" t="s">
        <v>305</v>
      </c>
      <c r="C300" s="16" t="s">
        <v>306</v>
      </c>
      <c r="D300" s="16" t="s">
        <v>408</v>
      </c>
      <c r="E300" s="16" t="s">
        <v>409</v>
      </c>
      <c r="F300" s="16" t="s">
        <v>410</v>
      </c>
      <c r="G300" s="16" t="s">
        <v>582</v>
      </c>
      <c r="L300" s="18">
        <v>40736</v>
      </c>
      <c r="M300" s="19">
        <v>193</v>
      </c>
      <c r="N300" s="16" t="s">
        <v>446</v>
      </c>
      <c r="O300" s="16" t="s">
        <v>433</v>
      </c>
      <c r="P300" s="16" t="s">
        <v>433</v>
      </c>
      <c r="Q300" s="16" t="s">
        <v>303</v>
      </c>
      <c r="R300" s="16" t="s">
        <v>300</v>
      </c>
      <c r="T300" s="23">
        <v>12</v>
      </c>
      <c r="U300" s="23">
        <v>7</v>
      </c>
      <c r="V300" s="16">
        <v>2011</v>
      </c>
      <c r="W300" s="16" t="s">
        <v>307</v>
      </c>
      <c r="X300" s="21">
        <v>120</v>
      </c>
      <c r="Y300" s="16" t="s">
        <v>416</v>
      </c>
      <c r="Z300" s="22">
        <v>40739</v>
      </c>
      <c r="AA300" s="16" t="str">
        <f>TEXT(DATEVALUE(TEXT(Z300,"m/d/yyyy"))-DATEVALUE("1/1/2011")+1,"000")</f>
        <v>196</v>
      </c>
      <c r="AB300" s="16" t="s">
        <v>308</v>
      </c>
      <c r="AC300" s="16">
        <v>2</v>
      </c>
      <c r="AD300" s="16">
        <v>2</v>
      </c>
      <c r="AE300" s="16" t="s">
        <v>309</v>
      </c>
      <c r="AG300" s="16" t="s">
        <v>582</v>
      </c>
      <c r="AH300" s="16" t="s">
        <v>582</v>
      </c>
      <c r="BT300" s="16">
        <v>2</v>
      </c>
      <c r="BU300" s="18">
        <v>40736</v>
      </c>
      <c r="BV300" s="16">
        <v>119</v>
      </c>
      <c r="BW300" s="16">
        <v>119</v>
      </c>
      <c r="BX300" s="16">
        <v>119</v>
      </c>
      <c r="BY300" s="16">
        <f t="shared" si="48"/>
        <v>119</v>
      </c>
      <c r="CD300" s="16" t="s">
        <v>500</v>
      </c>
      <c r="CE300" s="16">
        <v>76</v>
      </c>
      <c r="CF300" s="16">
        <v>76</v>
      </c>
      <c r="CG300" s="16">
        <v>76</v>
      </c>
      <c r="CH300" s="16">
        <f t="shared" si="46"/>
        <v>76</v>
      </c>
      <c r="CI300" s="16" t="s">
        <v>583</v>
      </c>
      <c r="CJ300" s="16">
        <v>19.5</v>
      </c>
      <c r="CK300" s="16" t="s">
        <v>583</v>
      </c>
      <c r="CL300" s="16" t="s">
        <v>579</v>
      </c>
      <c r="CM300" s="18">
        <v>40736</v>
      </c>
      <c r="CO300" s="18"/>
      <c r="CQ300" s="21"/>
      <c r="CS300" s="21"/>
      <c r="EB300" s="22"/>
      <c r="FF300" s="42" t="s">
        <v>1943</v>
      </c>
      <c r="FG300" s="43">
        <v>71211</v>
      </c>
      <c r="FH300" s="44">
        <v>53581.850666666702</v>
      </c>
      <c r="FI300" s="45">
        <v>26.831172091470499</v>
      </c>
      <c r="FJ300" s="45">
        <v>641.43666666666695</v>
      </c>
      <c r="FK300" s="45">
        <v>0.47961139425812199</v>
      </c>
      <c r="FL300" s="44">
        <v>64011.8956666667</v>
      </c>
      <c r="FM300" s="45">
        <v>32.054028876648303</v>
      </c>
      <c r="FN300" s="45">
        <v>586.39666666666699</v>
      </c>
      <c r="FO300" s="45">
        <v>0.40177233594503697</v>
      </c>
      <c r="FP300" s="44">
        <v>52110.008666666698</v>
      </c>
      <c r="FQ300" s="45">
        <v>26.094145551660802</v>
      </c>
      <c r="FR300" s="45">
        <v>560.70333333333303</v>
      </c>
      <c r="FS300" s="45">
        <v>0.40514667878501098</v>
      </c>
      <c r="FT300" s="44">
        <v>62229.8046666667</v>
      </c>
      <c r="FU300" s="45">
        <v>31.161644800534098</v>
      </c>
      <c r="FV300" s="45">
        <v>641.06333333333305</v>
      </c>
      <c r="FW300" s="46">
        <v>0.45652209542732303</v>
      </c>
    </row>
    <row r="301" spans="1:179" s="16" customFormat="1" ht="15">
      <c r="B301" s="16" t="s">
        <v>310</v>
      </c>
      <c r="C301" s="16" t="s">
        <v>311</v>
      </c>
      <c r="D301" s="16" t="s">
        <v>408</v>
      </c>
      <c r="E301" s="16" t="s">
        <v>409</v>
      </c>
      <c r="F301" s="16" t="s">
        <v>410</v>
      </c>
      <c r="G301" s="16" t="s">
        <v>431</v>
      </c>
      <c r="L301" s="18">
        <v>40736</v>
      </c>
      <c r="M301" s="19">
        <v>193</v>
      </c>
      <c r="N301" s="16" t="s">
        <v>104</v>
      </c>
      <c r="O301" s="16" t="s">
        <v>414</v>
      </c>
      <c r="P301" s="16" t="s">
        <v>433</v>
      </c>
      <c r="Q301" s="16" t="s">
        <v>303</v>
      </c>
      <c r="R301" s="16" t="s">
        <v>434</v>
      </c>
      <c r="T301" s="23">
        <v>12</v>
      </c>
      <c r="U301" s="23">
        <v>7</v>
      </c>
      <c r="V301" s="16">
        <v>2011</v>
      </c>
      <c r="X301" s="21"/>
      <c r="BU301" s="18">
        <v>40736</v>
      </c>
      <c r="BV301" s="16">
        <v>119</v>
      </c>
      <c r="BW301" s="16">
        <v>119</v>
      </c>
      <c r="BX301" s="16">
        <v>119</v>
      </c>
      <c r="BY301" s="16">
        <f t="shared" si="48"/>
        <v>119</v>
      </c>
      <c r="CD301" s="16" t="s">
        <v>582</v>
      </c>
      <c r="CE301" s="16">
        <v>80.5</v>
      </c>
      <c r="CF301" s="16">
        <v>80.5</v>
      </c>
      <c r="CG301" s="16">
        <v>80.5</v>
      </c>
      <c r="CH301" s="16">
        <f t="shared" si="46"/>
        <v>80.5</v>
      </c>
      <c r="CI301" s="16" t="s">
        <v>583</v>
      </c>
      <c r="CJ301" s="16">
        <f>22.5-4.5</f>
        <v>18</v>
      </c>
      <c r="CK301" s="16" t="s">
        <v>583</v>
      </c>
      <c r="CL301" s="16" t="s">
        <v>582</v>
      </c>
      <c r="CM301" s="18"/>
      <c r="CO301" s="18"/>
      <c r="CQ301" s="21"/>
      <c r="CS301" s="21"/>
      <c r="FF301" s="42" t="s">
        <v>1944</v>
      </c>
      <c r="FG301" s="43">
        <v>71211</v>
      </c>
      <c r="FH301" s="44">
        <v>40522.053999999996</v>
      </c>
      <c r="FI301" s="45">
        <v>20.291464196294399</v>
      </c>
      <c r="FJ301" s="45">
        <v>631.136666666667</v>
      </c>
      <c r="FK301" s="45">
        <v>0.51249763216448396</v>
      </c>
      <c r="FL301" s="44">
        <v>65480.135333333303</v>
      </c>
      <c r="FM301" s="45">
        <v>32.789251543982601</v>
      </c>
      <c r="FN301" s="45">
        <v>643.73666666666702</v>
      </c>
      <c r="FO301" s="45">
        <v>0.40335439776779303</v>
      </c>
      <c r="FP301" s="44">
        <v>57607.753333333298</v>
      </c>
      <c r="FQ301" s="45">
        <v>28.847147387748301</v>
      </c>
      <c r="FR301" s="45">
        <v>594.45333333333303</v>
      </c>
      <c r="FS301" s="45">
        <v>0.40283721531581002</v>
      </c>
      <c r="FT301" s="44">
        <v>55390.6</v>
      </c>
      <c r="FU301" s="45">
        <v>27.736905358037099</v>
      </c>
      <c r="FV301" s="45">
        <v>624.756666666667</v>
      </c>
      <c r="FW301" s="46">
        <v>0.46187799929198398</v>
      </c>
    </row>
    <row r="302" spans="1:179" s="16" customFormat="1" ht="15">
      <c r="A302" s="16" t="s">
        <v>1116</v>
      </c>
      <c r="B302" s="17" t="s">
        <v>312</v>
      </c>
      <c r="C302" s="16" t="s">
        <v>582</v>
      </c>
      <c r="D302" s="16" t="s">
        <v>429</v>
      </c>
      <c r="E302" s="16" t="s">
        <v>1116</v>
      </c>
      <c r="F302" s="16" t="s">
        <v>410</v>
      </c>
      <c r="G302" s="16" t="s">
        <v>411</v>
      </c>
      <c r="H302" s="22">
        <v>40736</v>
      </c>
      <c r="J302" s="16">
        <v>5000</v>
      </c>
      <c r="L302" s="18">
        <v>40736</v>
      </c>
      <c r="M302" s="19">
        <v>193</v>
      </c>
      <c r="N302" s="16" t="s">
        <v>313</v>
      </c>
      <c r="O302" s="16" t="s">
        <v>442</v>
      </c>
      <c r="P302" s="16" t="s">
        <v>433</v>
      </c>
      <c r="Q302" s="16" t="s">
        <v>346</v>
      </c>
      <c r="R302" s="16" t="s">
        <v>300</v>
      </c>
      <c r="T302" s="23">
        <v>12</v>
      </c>
      <c r="U302" s="23">
        <v>7</v>
      </c>
      <c r="V302" s="16">
        <v>2011</v>
      </c>
      <c r="X302" s="21"/>
      <c r="BU302" s="18">
        <v>40736</v>
      </c>
      <c r="BV302" s="16">
        <v>116.5</v>
      </c>
      <c r="BW302" s="16">
        <v>116</v>
      </c>
      <c r="BX302" s="16">
        <v>116.5</v>
      </c>
      <c r="BY302" s="16">
        <f t="shared" si="48"/>
        <v>116.33333333333333</v>
      </c>
      <c r="BZ302" s="16">
        <v>93</v>
      </c>
      <c r="CA302" s="16">
        <v>92</v>
      </c>
      <c r="CB302" s="16">
        <v>92.5</v>
      </c>
      <c r="CC302" s="16">
        <f t="shared" ref="CC302:CC324" si="49">(BZ302+CA302+CB302)/3</f>
        <v>92.5</v>
      </c>
      <c r="CD302" s="16" t="s">
        <v>579</v>
      </c>
      <c r="CE302" s="16">
        <v>91</v>
      </c>
      <c r="CF302" s="16">
        <v>91.5</v>
      </c>
      <c r="CG302" s="16">
        <v>91</v>
      </c>
      <c r="CH302" s="16">
        <f t="shared" si="46"/>
        <v>91.166666666666671</v>
      </c>
      <c r="CI302" s="16" t="s">
        <v>579</v>
      </c>
      <c r="CJ302" s="16">
        <v>17</v>
      </c>
      <c r="CK302" s="16" t="s">
        <v>579</v>
      </c>
      <c r="CL302" s="16" t="s">
        <v>579</v>
      </c>
      <c r="CM302" s="18">
        <v>40736</v>
      </c>
      <c r="CO302" s="18"/>
      <c r="CQ302" s="21"/>
      <c r="CS302" s="21"/>
      <c r="EB302" s="22">
        <v>40736</v>
      </c>
      <c r="EG302" s="24">
        <v>0.25524305555555554</v>
      </c>
      <c r="EI302" s="24">
        <v>0.26556712962962964</v>
      </c>
      <c r="EJ302" s="24">
        <v>0.26733796296296297</v>
      </c>
      <c r="EK302" s="24">
        <v>0.29997685185185186</v>
      </c>
      <c r="FF302" s="42" t="s">
        <v>1945</v>
      </c>
      <c r="FG302" s="43">
        <v>71211</v>
      </c>
      <c r="FH302" s="44">
        <v>27535.982</v>
      </c>
      <c r="FI302" s="45">
        <v>13.7886740110165</v>
      </c>
      <c r="FJ302" s="45">
        <v>675.79333333333295</v>
      </c>
      <c r="FK302" s="45">
        <v>0.56321379040628405</v>
      </c>
      <c r="FL302" s="44">
        <v>44406.985333333301</v>
      </c>
      <c r="FM302" s="45">
        <v>22.236847938574499</v>
      </c>
      <c r="FN302" s="45">
        <v>658.42</v>
      </c>
      <c r="FO302" s="45">
        <v>0.50743661707549703</v>
      </c>
      <c r="FP302" s="44">
        <v>43600.847666666697</v>
      </c>
      <c r="FQ302" s="45">
        <v>21.833173593723899</v>
      </c>
      <c r="FR302" s="45">
        <v>678.1</v>
      </c>
      <c r="FS302" s="45">
        <v>0.491843344436664</v>
      </c>
      <c r="FT302" s="44">
        <v>41210.6743333333</v>
      </c>
      <c r="FU302" s="45">
        <v>20.636291604072799</v>
      </c>
      <c r="FV302" s="45">
        <v>659.76666666666699</v>
      </c>
      <c r="FW302" s="46">
        <v>0.51129749882440201</v>
      </c>
    </row>
    <row r="303" spans="1:179" s="16" customFormat="1" ht="15">
      <c r="B303" s="16" t="s">
        <v>1071</v>
      </c>
      <c r="C303" s="16" t="s">
        <v>657</v>
      </c>
      <c r="D303" s="16" t="s">
        <v>660</v>
      </c>
      <c r="E303" s="16" t="s">
        <v>1048</v>
      </c>
      <c r="F303" s="16" t="s">
        <v>410</v>
      </c>
      <c r="G303" s="16" t="s">
        <v>657</v>
      </c>
      <c r="K303" s="16" t="s">
        <v>883</v>
      </c>
      <c r="L303" s="18">
        <v>40780</v>
      </c>
      <c r="M303" s="19">
        <v>237</v>
      </c>
      <c r="T303" s="23">
        <v>25</v>
      </c>
      <c r="U303" s="23">
        <v>8</v>
      </c>
      <c r="V303" s="16">
        <v>2011</v>
      </c>
      <c r="X303" s="21"/>
      <c r="BU303" s="18"/>
      <c r="BY303" s="16">
        <f t="shared" si="48"/>
        <v>0</v>
      </c>
      <c r="CC303" s="16">
        <f t="shared" si="49"/>
        <v>0</v>
      </c>
      <c r="CH303" s="16">
        <f t="shared" si="46"/>
        <v>0</v>
      </c>
      <c r="CM303" s="18"/>
      <c r="CO303" s="18"/>
      <c r="CQ303" s="21"/>
      <c r="CS303" s="21"/>
      <c r="FF303" s="42"/>
      <c r="FG303" s="43"/>
      <c r="FH303" s="44"/>
      <c r="FI303" s="45"/>
      <c r="FJ303" s="45"/>
      <c r="FK303" s="45"/>
      <c r="FL303" s="44"/>
      <c r="FM303" s="45"/>
      <c r="FN303" s="45"/>
      <c r="FO303" s="45"/>
      <c r="FP303" s="44"/>
      <c r="FQ303" s="45"/>
      <c r="FR303" s="45"/>
      <c r="FS303" s="45"/>
      <c r="FT303" s="44"/>
      <c r="FU303" s="45"/>
      <c r="FV303" s="45"/>
      <c r="FW303" s="46"/>
    </row>
    <row r="304" spans="1:179" s="16" customFormat="1" ht="15">
      <c r="B304" s="16" t="s">
        <v>1072</v>
      </c>
      <c r="C304" s="16" t="s">
        <v>657</v>
      </c>
      <c r="D304" s="16" t="s">
        <v>908</v>
      </c>
      <c r="E304" s="16" t="s">
        <v>1048</v>
      </c>
      <c r="F304" s="16" t="s">
        <v>410</v>
      </c>
      <c r="G304" s="16" t="s">
        <v>657</v>
      </c>
      <c r="K304" s="16" t="s">
        <v>883</v>
      </c>
      <c r="L304" s="18">
        <v>40780</v>
      </c>
      <c r="M304" s="19">
        <v>237</v>
      </c>
      <c r="T304" s="23">
        <v>25</v>
      </c>
      <c r="U304" s="23">
        <v>8</v>
      </c>
      <c r="V304" s="16">
        <v>2011</v>
      </c>
      <c r="X304" s="21"/>
      <c r="BU304" s="18"/>
      <c r="CC304" s="16">
        <f t="shared" si="49"/>
        <v>0</v>
      </c>
      <c r="CH304" s="16">
        <f t="shared" si="46"/>
        <v>0</v>
      </c>
      <c r="CM304" s="18"/>
      <c r="CO304" s="18"/>
      <c r="CQ304" s="21"/>
      <c r="CS304" s="21"/>
      <c r="FF304" s="42"/>
      <c r="FG304" s="43"/>
      <c r="FH304" s="44"/>
      <c r="FI304" s="45"/>
      <c r="FJ304" s="45"/>
      <c r="FK304" s="45"/>
      <c r="FL304" s="44"/>
      <c r="FM304" s="45"/>
      <c r="FN304" s="45"/>
      <c r="FO304" s="45"/>
      <c r="FP304" s="44"/>
      <c r="FQ304" s="45"/>
      <c r="FR304" s="45"/>
      <c r="FS304" s="45"/>
      <c r="FT304" s="44"/>
      <c r="FU304" s="45"/>
      <c r="FV304" s="45"/>
      <c r="FW304" s="46"/>
    </row>
    <row r="305" spans="1:179" s="16" customFormat="1" ht="15">
      <c r="B305" s="16" t="s">
        <v>1073</v>
      </c>
      <c r="C305" s="16" t="s">
        <v>657</v>
      </c>
      <c r="D305" s="16" t="s">
        <v>650</v>
      </c>
      <c r="E305" s="16" t="s">
        <v>1048</v>
      </c>
      <c r="F305" s="16" t="s">
        <v>410</v>
      </c>
      <c r="G305" s="16" t="s">
        <v>657</v>
      </c>
      <c r="K305" s="16" t="s">
        <v>883</v>
      </c>
      <c r="L305" s="18">
        <v>40780</v>
      </c>
      <c r="M305" s="19">
        <v>237</v>
      </c>
      <c r="T305" s="23">
        <v>25</v>
      </c>
      <c r="U305" s="23">
        <v>8</v>
      </c>
      <c r="V305" s="16">
        <v>2011</v>
      </c>
      <c r="X305" s="21"/>
      <c r="BU305" s="18"/>
      <c r="CC305" s="16">
        <f t="shared" si="49"/>
        <v>0</v>
      </c>
      <c r="CH305" s="16">
        <f t="shared" si="46"/>
        <v>0</v>
      </c>
      <c r="CM305" s="18"/>
      <c r="CO305" s="18"/>
      <c r="CQ305" s="21"/>
      <c r="CS305" s="21"/>
      <c r="FF305" s="42"/>
      <c r="FG305" s="43"/>
      <c r="FH305" s="44"/>
      <c r="FI305" s="45"/>
      <c r="FJ305" s="45"/>
      <c r="FK305" s="45"/>
      <c r="FL305" s="44"/>
      <c r="FM305" s="45"/>
      <c r="FN305" s="45"/>
      <c r="FO305" s="45"/>
      <c r="FP305" s="44"/>
      <c r="FQ305" s="45"/>
      <c r="FR305" s="45"/>
      <c r="FS305" s="45"/>
      <c r="FT305" s="44"/>
      <c r="FU305" s="45"/>
      <c r="FV305" s="45"/>
      <c r="FW305" s="46"/>
    </row>
    <row r="306" spans="1:179" s="16" customFormat="1" ht="15">
      <c r="B306" s="17" t="s">
        <v>25</v>
      </c>
      <c r="C306" s="16" t="s">
        <v>276</v>
      </c>
      <c r="D306" s="16" t="s">
        <v>328</v>
      </c>
      <c r="E306" s="16" t="s">
        <v>241</v>
      </c>
      <c r="F306" s="16" t="s">
        <v>238</v>
      </c>
      <c r="G306" s="16" t="s">
        <v>276</v>
      </c>
      <c r="L306" s="18">
        <v>40696</v>
      </c>
      <c r="M306" s="19">
        <v>153</v>
      </c>
      <c r="N306" s="16" t="s">
        <v>252</v>
      </c>
      <c r="O306" s="16" t="s">
        <v>269</v>
      </c>
      <c r="P306" s="16" t="s">
        <v>269</v>
      </c>
      <c r="Q306" s="16" t="s">
        <v>271</v>
      </c>
      <c r="R306" s="16" t="s">
        <v>271</v>
      </c>
      <c r="T306" s="20">
        <v>2</v>
      </c>
      <c r="U306" s="20">
        <v>6</v>
      </c>
      <c r="V306" s="16">
        <v>2011</v>
      </c>
      <c r="X306" s="21"/>
      <c r="BU306" s="18">
        <v>40696</v>
      </c>
      <c r="BV306" s="16">
        <v>119</v>
      </c>
      <c r="BW306" s="16">
        <v>119</v>
      </c>
      <c r="BX306" s="16">
        <v>119.5</v>
      </c>
      <c r="BY306" s="16">
        <f t="shared" ref="BY306:BY337" si="50">(BV306+BW306+BX306)/3</f>
        <v>119.16666666666667</v>
      </c>
      <c r="BZ306" s="16">
        <v>88</v>
      </c>
      <c r="CA306" s="16">
        <v>88</v>
      </c>
      <c r="CB306" s="16">
        <v>88</v>
      </c>
      <c r="CC306" s="16">
        <f t="shared" si="49"/>
        <v>88</v>
      </c>
      <c r="CD306" s="16" t="s">
        <v>277</v>
      </c>
      <c r="CE306" s="16">
        <v>90</v>
      </c>
      <c r="CF306" s="16">
        <v>89.5</v>
      </c>
      <c r="CG306" s="16">
        <v>89.5</v>
      </c>
      <c r="CH306" s="16">
        <f t="shared" si="46"/>
        <v>89.666666666666671</v>
      </c>
      <c r="CI306" s="16" t="s">
        <v>97</v>
      </c>
      <c r="CJ306" s="16">
        <v>18.25</v>
      </c>
      <c r="CK306" s="16" t="s">
        <v>97</v>
      </c>
      <c r="CL306" s="22" t="s">
        <v>97</v>
      </c>
      <c r="CM306" s="18">
        <v>40696</v>
      </c>
      <c r="CO306" s="18">
        <v>40709</v>
      </c>
      <c r="CQ306" s="21"/>
      <c r="CS306" s="21"/>
      <c r="DD306" s="16">
        <v>17</v>
      </c>
      <c r="FF306" s="42" t="s">
        <v>1946</v>
      </c>
      <c r="FG306" s="43">
        <v>60211</v>
      </c>
      <c r="FH306" s="44">
        <v>16362.285666666699</v>
      </c>
      <c r="FI306" s="45">
        <v>8.1934329828075505</v>
      </c>
      <c r="FJ306" s="45">
        <v>694.15</v>
      </c>
      <c r="FK306" s="45">
        <v>0.61073600965223196</v>
      </c>
      <c r="FL306" s="44">
        <v>40969.208333333299</v>
      </c>
      <c r="FM306" s="45">
        <v>20.515377232515402</v>
      </c>
      <c r="FN306" s="45">
        <v>664.79666666666697</v>
      </c>
      <c r="FO306" s="45">
        <v>0.50685946680336902</v>
      </c>
      <c r="FP306" s="44">
        <v>38650.692999999999</v>
      </c>
      <c r="FQ306" s="45">
        <v>19.354378067100701</v>
      </c>
      <c r="FR306" s="45">
        <v>664.79666666666697</v>
      </c>
      <c r="FS306" s="45">
        <v>0.522889995577693</v>
      </c>
      <c r="FT306" s="44">
        <v>40592.3523333333</v>
      </c>
      <c r="FU306" s="45">
        <v>20.326666165915501</v>
      </c>
      <c r="FV306" s="45">
        <v>674.09333333333302</v>
      </c>
      <c r="FW306" s="46">
        <v>0.49160799848834402</v>
      </c>
    </row>
    <row r="307" spans="1:179" s="16" customFormat="1" ht="15">
      <c r="B307" s="17" t="s">
        <v>26</v>
      </c>
      <c r="C307" s="16" t="s">
        <v>276</v>
      </c>
      <c r="D307" s="16" t="s">
        <v>1394</v>
      </c>
      <c r="E307" s="16" t="s">
        <v>27</v>
      </c>
      <c r="F307" s="16" t="s">
        <v>238</v>
      </c>
      <c r="G307" s="16" t="s">
        <v>95</v>
      </c>
      <c r="H307" s="22">
        <v>40709</v>
      </c>
      <c r="J307" s="16">
        <v>2000</v>
      </c>
      <c r="L307" s="18">
        <v>40696</v>
      </c>
      <c r="M307" s="19">
        <v>153</v>
      </c>
      <c r="N307" s="16" t="s">
        <v>75</v>
      </c>
      <c r="O307" s="16" t="s">
        <v>28</v>
      </c>
      <c r="P307" s="16" t="s">
        <v>57</v>
      </c>
      <c r="Q307" s="16" t="s">
        <v>103</v>
      </c>
      <c r="R307" s="16" t="s">
        <v>103</v>
      </c>
      <c r="T307" s="20">
        <v>2</v>
      </c>
      <c r="U307" s="20">
        <v>6</v>
      </c>
      <c r="V307" s="16">
        <v>2011</v>
      </c>
      <c r="X307" s="21"/>
      <c r="BU307" s="18">
        <v>40696</v>
      </c>
      <c r="BV307" s="16">
        <v>118.5</v>
      </c>
      <c r="BW307" s="16">
        <v>118</v>
      </c>
      <c r="BX307" s="16">
        <v>118</v>
      </c>
      <c r="BY307" s="16">
        <f t="shared" si="50"/>
        <v>118.16666666666667</v>
      </c>
      <c r="BZ307" s="16">
        <v>91</v>
      </c>
      <c r="CA307" s="16">
        <v>91.5</v>
      </c>
      <c r="CB307" s="16">
        <v>91.5</v>
      </c>
      <c r="CC307" s="16">
        <f t="shared" si="49"/>
        <v>91.333333333333329</v>
      </c>
      <c r="CD307" s="16" t="s">
        <v>277</v>
      </c>
      <c r="CE307" s="16">
        <v>92.5</v>
      </c>
      <c r="CF307" s="16">
        <v>92.5</v>
      </c>
      <c r="CG307" s="16">
        <v>92.5</v>
      </c>
      <c r="CH307" s="16">
        <f t="shared" si="46"/>
        <v>92.5</v>
      </c>
      <c r="CI307" s="16" t="s">
        <v>277</v>
      </c>
      <c r="CJ307" s="16">
        <v>21</v>
      </c>
      <c r="CK307" s="16" t="s">
        <v>277</v>
      </c>
      <c r="CL307" s="16" t="s">
        <v>277</v>
      </c>
      <c r="CM307" s="18">
        <v>40696</v>
      </c>
      <c r="CO307" s="18">
        <v>40709</v>
      </c>
      <c r="CQ307" s="21"/>
      <c r="CS307" s="21"/>
      <c r="DD307" s="16">
        <v>12.25</v>
      </c>
      <c r="EB307" s="22">
        <v>40709</v>
      </c>
      <c r="EG307" s="24">
        <v>0.24488425925925927</v>
      </c>
      <c r="EI307" s="24">
        <v>0.25538194444444445</v>
      </c>
      <c r="EJ307" s="24">
        <v>0.25815972222222222</v>
      </c>
      <c r="EK307" s="24">
        <v>0.28993055555555552</v>
      </c>
      <c r="FF307" s="42" t="s">
        <v>1947</v>
      </c>
      <c r="FG307" s="43">
        <v>60211</v>
      </c>
      <c r="FH307" s="44">
        <v>28493.776000000002</v>
      </c>
      <c r="FI307" s="45">
        <v>14.268290435653499</v>
      </c>
      <c r="FJ307" s="45">
        <v>649.06666666666695</v>
      </c>
      <c r="FK307" s="45">
        <v>0.54370284988859796</v>
      </c>
      <c r="FL307" s="44">
        <v>33095.673333333303</v>
      </c>
      <c r="FM307" s="45">
        <v>16.572695710232001</v>
      </c>
      <c r="FN307" s="45">
        <v>672.77333333333297</v>
      </c>
      <c r="FO307" s="45">
        <v>0.51878655325078504</v>
      </c>
      <c r="FP307" s="44"/>
      <c r="FQ307" s="45"/>
      <c r="FR307" s="45"/>
      <c r="FS307" s="45"/>
      <c r="FT307" s="44">
        <v>36367.163999999997</v>
      </c>
      <c r="FU307" s="45">
        <v>18.210898347521301</v>
      </c>
      <c r="FV307" s="45">
        <v>652.05666666666696</v>
      </c>
      <c r="FW307" s="46">
        <v>0.52916419631104905</v>
      </c>
    </row>
    <row r="308" spans="1:179" s="16" customFormat="1" ht="15">
      <c r="B308" s="17" t="s">
        <v>29</v>
      </c>
      <c r="C308" s="16" t="s">
        <v>276</v>
      </c>
      <c r="D308" s="16" t="s">
        <v>1394</v>
      </c>
      <c r="E308" s="16" t="s">
        <v>30</v>
      </c>
      <c r="F308" s="16" t="s">
        <v>238</v>
      </c>
      <c r="G308" s="16" t="s">
        <v>276</v>
      </c>
      <c r="L308" s="18">
        <v>40696</v>
      </c>
      <c r="M308" s="19">
        <v>153</v>
      </c>
      <c r="N308" s="16" t="s">
        <v>270</v>
      </c>
      <c r="O308" s="16" t="s">
        <v>270</v>
      </c>
      <c r="P308" s="16" t="s">
        <v>269</v>
      </c>
      <c r="Q308" s="16" t="s">
        <v>270</v>
      </c>
      <c r="R308" s="16" t="s">
        <v>322</v>
      </c>
      <c r="T308" s="20">
        <v>2</v>
      </c>
      <c r="U308" s="20">
        <v>6</v>
      </c>
      <c r="V308" s="16">
        <v>2011</v>
      </c>
      <c r="X308" s="21"/>
      <c r="BU308" s="18">
        <v>40696</v>
      </c>
      <c r="BV308" s="16">
        <v>120</v>
      </c>
      <c r="BW308" s="16">
        <v>120</v>
      </c>
      <c r="BX308" s="16">
        <v>120</v>
      </c>
      <c r="BY308" s="16">
        <f t="shared" si="50"/>
        <v>120</v>
      </c>
      <c r="BZ308" s="16">
        <v>79</v>
      </c>
      <c r="CA308" s="16">
        <v>79</v>
      </c>
      <c r="CB308" s="16">
        <v>79</v>
      </c>
      <c r="CC308" s="16">
        <f t="shared" si="49"/>
        <v>79</v>
      </c>
      <c r="CD308" s="16" t="s">
        <v>277</v>
      </c>
      <c r="CE308" s="16">
        <v>81</v>
      </c>
      <c r="CF308" s="16">
        <v>81</v>
      </c>
      <c r="CG308" s="16">
        <v>81</v>
      </c>
      <c r="CH308" s="16">
        <f t="shared" ref="CH308:CH318" si="51">(CE308+CF308+CG308)/3</f>
        <v>81</v>
      </c>
      <c r="CI308" s="16" t="s">
        <v>97</v>
      </c>
      <c r="CJ308" s="16">
        <v>21.5</v>
      </c>
      <c r="CK308" s="16" t="s">
        <v>97</v>
      </c>
      <c r="CL308" s="16" t="s">
        <v>97</v>
      </c>
      <c r="CM308" s="18">
        <v>40696</v>
      </c>
      <c r="CO308" s="18"/>
      <c r="CQ308" s="21"/>
      <c r="CS308" s="21"/>
      <c r="FF308" s="42" t="s">
        <v>1948</v>
      </c>
      <c r="FG308" s="43">
        <v>60211</v>
      </c>
      <c r="FH308" s="44">
        <v>27610.834999999999</v>
      </c>
      <c r="FI308" s="45">
        <v>13.8261567351027</v>
      </c>
      <c r="FJ308" s="45">
        <v>662.38333333333298</v>
      </c>
      <c r="FK308" s="45">
        <v>0.54760799399225701</v>
      </c>
      <c r="FL308" s="44">
        <v>67637.166333333298</v>
      </c>
      <c r="FM308" s="45">
        <v>33.869387247538</v>
      </c>
      <c r="FN308" s="45">
        <v>587.04999999999995</v>
      </c>
      <c r="FO308" s="45">
        <v>0.435071003166207</v>
      </c>
      <c r="FP308" s="44">
        <v>67248.435333333298</v>
      </c>
      <c r="FQ308" s="45">
        <v>33.674729761308598</v>
      </c>
      <c r="FR308" s="45">
        <v>602.1</v>
      </c>
      <c r="FS308" s="45">
        <v>0.41476620978075401</v>
      </c>
      <c r="FT308" s="44">
        <v>49087.642</v>
      </c>
      <c r="FU308" s="45">
        <v>24.580692038057101</v>
      </c>
      <c r="FV308" s="45">
        <v>641.40666666666698</v>
      </c>
      <c r="FW308" s="46">
        <v>0.48200238041687998</v>
      </c>
    </row>
    <row r="309" spans="1:179" s="16" customFormat="1" ht="15">
      <c r="B309" s="16" t="s">
        <v>36</v>
      </c>
      <c r="C309" s="16" t="s">
        <v>276</v>
      </c>
      <c r="D309" s="16" t="s">
        <v>264</v>
      </c>
      <c r="E309" s="16" t="s">
        <v>37</v>
      </c>
      <c r="F309" s="16" t="s">
        <v>238</v>
      </c>
      <c r="G309" s="16" t="s">
        <v>95</v>
      </c>
      <c r="H309" s="22">
        <v>40709</v>
      </c>
      <c r="J309" s="16" t="s">
        <v>19</v>
      </c>
      <c r="L309" s="18">
        <v>40709</v>
      </c>
      <c r="M309" s="19">
        <v>166</v>
      </c>
      <c r="N309" s="16" t="s">
        <v>75</v>
      </c>
      <c r="O309" s="16" t="s">
        <v>331</v>
      </c>
      <c r="P309" s="16" t="s">
        <v>269</v>
      </c>
      <c r="Q309" s="16" t="s">
        <v>270</v>
      </c>
      <c r="R309" s="16" t="s">
        <v>270</v>
      </c>
      <c r="T309" s="20">
        <v>15</v>
      </c>
      <c r="U309" s="20">
        <v>6</v>
      </c>
      <c r="V309" s="16">
        <v>2011</v>
      </c>
      <c r="W309" s="16" t="s">
        <v>245</v>
      </c>
      <c r="X309" s="21">
        <v>53</v>
      </c>
      <c r="Y309" s="16" t="s">
        <v>273</v>
      </c>
      <c r="Z309" s="22">
        <v>40699</v>
      </c>
      <c r="AA309" s="16" t="str">
        <f>TEXT(DATEVALUE(TEXT(Z309,"m/d/yyyy"))-DATEVALUE("1/1/2011")+1,"000")</f>
        <v>156</v>
      </c>
      <c r="AB309" s="16">
        <v>3</v>
      </c>
      <c r="AC309" s="16">
        <v>0</v>
      </c>
      <c r="AD309" s="16">
        <v>0</v>
      </c>
      <c r="AE309" s="16" t="s">
        <v>179</v>
      </c>
      <c r="AG309" s="16" t="s">
        <v>276</v>
      </c>
      <c r="AH309" s="16" t="s">
        <v>97</v>
      </c>
      <c r="AJ309" s="16" t="s">
        <v>39</v>
      </c>
      <c r="AK309" s="16" t="s">
        <v>38</v>
      </c>
      <c r="AL309" s="16" t="s">
        <v>276</v>
      </c>
      <c r="AM309" s="16" t="s">
        <v>326</v>
      </c>
      <c r="AN309" s="22">
        <v>40694</v>
      </c>
      <c r="AP309" s="16">
        <v>4</v>
      </c>
      <c r="AQ309" s="16">
        <v>0</v>
      </c>
      <c r="AR309" s="16">
        <v>0</v>
      </c>
      <c r="AS309" s="16" t="s">
        <v>239</v>
      </c>
      <c r="AU309" s="16" t="s">
        <v>277</v>
      </c>
      <c r="AV309" s="16" t="s">
        <v>325</v>
      </c>
      <c r="AW309" s="16" t="s">
        <v>41</v>
      </c>
      <c r="AX309" s="16" t="s">
        <v>40</v>
      </c>
      <c r="AY309" s="16" t="s">
        <v>277</v>
      </c>
      <c r="AZ309" s="16" t="s">
        <v>326</v>
      </c>
      <c r="BA309" s="22">
        <v>40729</v>
      </c>
      <c r="BC309" s="16">
        <v>4</v>
      </c>
      <c r="BD309" s="16">
        <v>4</v>
      </c>
      <c r="BE309" s="16">
        <v>4</v>
      </c>
      <c r="BF309" s="16" t="s">
        <v>275</v>
      </c>
      <c r="BH309" s="16" t="s">
        <v>276</v>
      </c>
      <c r="BT309" s="16">
        <v>4</v>
      </c>
      <c r="BU309" s="18">
        <v>40696</v>
      </c>
      <c r="BV309" s="16">
        <v>116.5</v>
      </c>
      <c r="BW309" s="16">
        <v>116</v>
      </c>
      <c r="BX309" s="16">
        <v>116</v>
      </c>
      <c r="BY309" s="16">
        <f t="shared" si="50"/>
        <v>116.16666666666667</v>
      </c>
      <c r="BZ309" s="16">
        <v>76</v>
      </c>
      <c r="CA309" s="16">
        <v>76</v>
      </c>
      <c r="CB309" s="16">
        <v>76</v>
      </c>
      <c r="CC309" s="16">
        <f t="shared" si="49"/>
        <v>76</v>
      </c>
      <c r="CD309" s="16" t="s">
        <v>277</v>
      </c>
      <c r="CE309" s="16">
        <v>78</v>
      </c>
      <c r="CF309" s="16">
        <v>78</v>
      </c>
      <c r="CG309" s="16">
        <v>78</v>
      </c>
      <c r="CH309" s="16">
        <f t="shared" si="51"/>
        <v>78</v>
      </c>
      <c r="CI309" s="16" t="s">
        <v>277</v>
      </c>
      <c r="CJ309" s="16">
        <v>17.25</v>
      </c>
      <c r="CK309" s="16" t="s">
        <v>277</v>
      </c>
      <c r="CL309" s="16" t="s">
        <v>277</v>
      </c>
      <c r="CM309" s="18">
        <v>40709</v>
      </c>
      <c r="CO309" s="18">
        <v>40709</v>
      </c>
      <c r="CQ309" s="21"/>
      <c r="CS309" s="21"/>
      <c r="DD309" s="16">
        <v>16.75</v>
      </c>
      <c r="DF309" s="22">
        <v>40732</v>
      </c>
      <c r="DG309" s="16">
        <v>118</v>
      </c>
      <c r="DH309" s="16">
        <v>118.5</v>
      </c>
      <c r="DI309" s="16">
        <v>118</v>
      </c>
      <c r="DJ309" s="16">
        <v>118.16667</v>
      </c>
      <c r="DK309" s="16">
        <v>76</v>
      </c>
      <c r="DL309" s="16">
        <v>76</v>
      </c>
      <c r="DM309" s="16">
        <v>76</v>
      </c>
      <c r="DN309" s="16">
        <v>76</v>
      </c>
      <c r="DO309" s="16" t="s">
        <v>97</v>
      </c>
      <c r="DP309" s="16">
        <v>77</v>
      </c>
      <c r="DQ309" s="16">
        <v>77</v>
      </c>
      <c r="DR309" s="16">
        <v>77</v>
      </c>
      <c r="DS309" s="16">
        <v>77</v>
      </c>
      <c r="DT309" s="16" t="s">
        <v>97</v>
      </c>
      <c r="DU309" s="16">
        <v>18</v>
      </c>
      <c r="EB309" s="22">
        <v>40709</v>
      </c>
      <c r="EG309" s="24">
        <v>0.23015046296296296</v>
      </c>
      <c r="EI309" s="24">
        <v>0.24010416666666667</v>
      </c>
      <c r="EJ309" s="24">
        <v>0.2366898148148148</v>
      </c>
      <c r="EK309" s="24">
        <v>0.27430555555555552</v>
      </c>
      <c r="FF309" s="42" t="s">
        <v>1949</v>
      </c>
      <c r="FG309" s="43">
        <v>60211</v>
      </c>
      <c r="FH309" s="44">
        <v>26450.592000000001</v>
      </c>
      <c r="FI309" s="45">
        <v>13.245163745618401</v>
      </c>
      <c r="FJ309" s="45">
        <v>667.37</v>
      </c>
      <c r="FK309" s="45">
        <v>0.52840441476849098</v>
      </c>
      <c r="FL309" s="44">
        <v>73846.282666666695</v>
      </c>
      <c r="FM309" s="45">
        <v>36.978609247204098</v>
      </c>
      <c r="FN309" s="45">
        <v>628.16</v>
      </c>
      <c r="FO309" s="45">
        <v>0.39991063757564499</v>
      </c>
      <c r="FP309" s="44">
        <v>69274.463000000003</v>
      </c>
      <c r="FQ309" s="45">
        <v>34.689265398097099</v>
      </c>
      <c r="FR309" s="45">
        <v>618.09666666666703</v>
      </c>
      <c r="FS309" s="45">
        <v>0.42009988688454297</v>
      </c>
      <c r="FT309" s="44">
        <v>40391.042333333302</v>
      </c>
      <c r="FU309" s="45">
        <v>20.2258599566016</v>
      </c>
      <c r="FV309" s="45">
        <v>643.363333333333</v>
      </c>
      <c r="FW309" s="46">
        <v>0.481473813897975</v>
      </c>
    </row>
    <row r="310" spans="1:179" s="16" customFormat="1" ht="15">
      <c r="B310" s="17" t="s">
        <v>48</v>
      </c>
      <c r="C310" s="16" t="s">
        <v>276</v>
      </c>
      <c r="D310" s="16" t="s">
        <v>328</v>
      </c>
      <c r="E310" s="16" t="s">
        <v>49</v>
      </c>
      <c r="F310" s="16" t="s">
        <v>238</v>
      </c>
      <c r="G310" s="16" t="s">
        <v>276</v>
      </c>
      <c r="H310" s="22"/>
      <c r="L310" s="18">
        <v>40696</v>
      </c>
      <c r="M310" s="19">
        <v>153</v>
      </c>
      <c r="N310" s="16" t="s">
        <v>269</v>
      </c>
      <c r="O310" s="16" t="s">
        <v>269</v>
      </c>
      <c r="P310" s="16" t="s">
        <v>269</v>
      </c>
      <c r="Q310" s="16" t="s">
        <v>322</v>
      </c>
      <c r="R310" s="16" t="s">
        <v>272</v>
      </c>
      <c r="T310" s="20">
        <v>2</v>
      </c>
      <c r="U310" s="20">
        <v>6</v>
      </c>
      <c r="V310" s="16">
        <v>2011</v>
      </c>
      <c r="W310" s="16" t="s">
        <v>50</v>
      </c>
      <c r="X310" s="21">
        <v>52</v>
      </c>
      <c r="Y310" s="16" t="s">
        <v>273</v>
      </c>
      <c r="Z310" s="22">
        <v>40729</v>
      </c>
      <c r="AA310" s="16" t="str">
        <f>TEXT(DATEVALUE(TEXT(Z310,"m/d/yyyy"))-DATEVALUE("1/1/2011")+1,"000")</f>
        <v>186</v>
      </c>
      <c r="AB310" s="16">
        <v>4</v>
      </c>
      <c r="AC310" s="16">
        <v>4</v>
      </c>
      <c r="AD310" s="16">
        <v>4</v>
      </c>
      <c r="AE310" s="16" t="s">
        <v>324</v>
      </c>
      <c r="AG310" s="16" t="s">
        <v>277</v>
      </c>
      <c r="AH310" s="16" t="s">
        <v>277</v>
      </c>
      <c r="AJ310" s="16" t="s">
        <v>52</v>
      </c>
      <c r="AK310" s="16" t="s">
        <v>51</v>
      </c>
      <c r="AL310" s="16" t="s">
        <v>276</v>
      </c>
      <c r="AM310" s="16" t="s">
        <v>326</v>
      </c>
      <c r="AN310" s="22">
        <v>40732</v>
      </c>
      <c r="AP310" s="16">
        <v>3</v>
      </c>
      <c r="AQ310" s="16">
        <v>3</v>
      </c>
      <c r="AR310" s="16">
        <v>3</v>
      </c>
      <c r="AS310" s="16" t="s">
        <v>324</v>
      </c>
      <c r="BT310" s="16">
        <v>7</v>
      </c>
      <c r="BU310" s="18">
        <v>40696</v>
      </c>
      <c r="BV310" s="16">
        <v>125</v>
      </c>
      <c r="BW310" s="16">
        <v>125</v>
      </c>
      <c r="BX310" s="16">
        <v>125</v>
      </c>
      <c r="BY310" s="16">
        <f t="shared" si="50"/>
        <v>125</v>
      </c>
      <c r="BZ310" s="16">
        <v>102</v>
      </c>
      <c r="CA310" s="16">
        <v>102</v>
      </c>
      <c r="CB310" s="16">
        <v>103</v>
      </c>
      <c r="CC310" s="16">
        <f t="shared" si="49"/>
        <v>102.33333333333333</v>
      </c>
      <c r="CD310" s="16" t="s">
        <v>277</v>
      </c>
      <c r="CE310" s="16">
        <v>102</v>
      </c>
      <c r="CF310" s="16">
        <v>102</v>
      </c>
      <c r="CG310" s="16">
        <v>102</v>
      </c>
      <c r="CH310" s="16">
        <f t="shared" si="51"/>
        <v>102</v>
      </c>
      <c r="CI310" s="16" t="s">
        <v>277</v>
      </c>
      <c r="CJ310" s="16">
        <v>16.25</v>
      </c>
      <c r="CK310" s="16" t="s">
        <v>277</v>
      </c>
      <c r="CL310" s="16" t="s">
        <v>1575</v>
      </c>
      <c r="CM310" s="18"/>
      <c r="CO310" s="18">
        <v>40709</v>
      </c>
      <c r="CQ310" s="21"/>
      <c r="CS310" s="21"/>
      <c r="DD310" s="16">
        <v>16.5</v>
      </c>
      <c r="FF310" s="42" t="s">
        <v>1950</v>
      </c>
      <c r="FG310" s="43">
        <v>60211</v>
      </c>
      <c r="FH310" s="44">
        <v>21338.844333333302</v>
      </c>
      <c r="FI310" s="45">
        <v>10.6854503421799</v>
      </c>
      <c r="FJ310" s="45">
        <v>674.7</v>
      </c>
      <c r="FK310" s="45">
        <v>0.53569561401263499</v>
      </c>
      <c r="FL310" s="44">
        <v>41982.623666666703</v>
      </c>
      <c r="FM310" s="45">
        <v>21.022846102487101</v>
      </c>
      <c r="FN310" s="45">
        <v>644.51</v>
      </c>
      <c r="FO310" s="45">
        <v>0.51679556200557497</v>
      </c>
      <c r="FP310" s="44">
        <v>41430.095666666697</v>
      </c>
      <c r="FQ310" s="45">
        <v>20.7461670839593</v>
      </c>
      <c r="FR310" s="45">
        <v>651.4</v>
      </c>
      <c r="FS310" s="45">
        <v>0.47946000953253998</v>
      </c>
      <c r="FT310" s="44">
        <v>35104.3596666667</v>
      </c>
      <c r="FU310" s="45">
        <v>17.578547654815601</v>
      </c>
      <c r="FV310" s="45">
        <v>684.39666666666699</v>
      </c>
      <c r="FW310" s="46">
        <v>0.51743860654329599</v>
      </c>
    </row>
    <row r="311" spans="1:179" s="16" customFormat="1" ht="15">
      <c r="B311" s="17" t="s">
        <v>53</v>
      </c>
      <c r="C311" s="16" t="s">
        <v>276</v>
      </c>
      <c r="D311" s="16" t="s">
        <v>1394</v>
      </c>
      <c r="E311" s="16" t="s">
        <v>54</v>
      </c>
      <c r="F311" s="16" t="s">
        <v>238</v>
      </c>
      <c r="G311" s="16" t="s">
        <v>276</v>
      </c>
      <c r="L311" s="18">
        <v>40696</v>
      </c>
      <c r="M311" s="19">
        <v>153</v>
      </c>
      <c r="N311" s="16" t="s">
        <v>269</v>
      </c>
      <c r="O311" s="16" t="s">
        <v>269</v>
      </c>
      <c r="P311" s="16" t="s">
        <v>269</v>
      </c>
      <c r="Q311" s="16" t="s">
        <v>322</v>
      </c>
      <c r="R311" s="16" t="s">
        <v>57</v>
      </c>
      <c r="T311" s="20">
        <v>2</v>
      </c>
      <c r="U311" s="20">
        <v>6</v>
      </c>
      <c r="V311" s="16">
        <v>2011</v>
      </c>
      <c r="W311" s="16" t="s">
        <v>79</v>
      </c>
      <c r="X311" s="21">
        <v>52</v>
      </c>
      <c r="Y311" s="16" t="s">
        <v>273</v>
      </c>
      <c r="Z311" s="22">
        <v>40729</v>
      </c>
      <c r="AA311" s="16" t="str">
        <f>TEXT(DATEVALUE(TEXT(Z311,"m/d/yyyy"))-DATEVALUE("1/1/2011")+1,"000")</f>
        <v>186</v>
      </c>
      <c r="AB311" s="16">
        <v>4</v>
      </c>
      <c r="AC311" s="16">
        <v>4</v>
      </c>
      <c r="AD311" s="16">
        <v>4</v>
      </c>
      <c r="AE311" s="16" t="s">
        <v>324</v>
      </c>
      <c r="AG311" s="16" t="s">
        <v>276</v>
      </c>
      <c r="AH311" s="16" t="s">
        <v>276</v>
      </c>
      <c r="BT311" s="16">
        <v>4</v>
      </c>
      <c r="BU311" s="18">
        <v>40696</v>
      </c>
      <c r="BV311" s="16">
        <v>119.5</v>
      </c>
      <c r="BW311" s="16">
        <v>119.5</v>
      </c>
      <c r="BX311" s="16">
        <v>119.5</v>
      </c>
      <c r="BY311" s="16">
        <f t="shared" si="50"/>
        <v>119.5</v>
      </c>
      <c r="BZ311" s="16">
        <v>76</v>
      </c>
      <c r="CA311" s="16">
        <v>76</v>
      </c>
      <c r="CB311" s="16">
        <v>76</v>
      </c>
      <c r="CC311" s="16">
        <f t="shared" si="49"/>
        <v>76</v>
      </c>
      <c r="CD311" s="16" t="s">
        <v>277</v>
      </c>
      <c r="CE311" s="16">
        <v>77</v>
      </c>
      <c r="CF311" s="16">
        <v>77</v>
      </c>
      <c r="CG311" s="16">
        <v>77</v>
      </c>
      <c r="CH311" s="16">
        <f t="shared" si="51"/>
        <v>77</v>
      </c>
      <c r="CI311" s="16" t="s">
        <v>97</v>
      </c>
      <c r="CJ311" s="16">
        <f>23.5-4.75</f>
        <v>18.75</v>
      </c>
      <c r="CK311" s="16" t="s">
        <v>277</v>
      </c>
      <c r="CL311" s="16" t="s">
        <v>277</v>
      </c>
      <c r="CM311" s="18">
        <v>40696</v>
      </c>
      <c r="CO311" s="18"/>
      <c r="CQ311" s="21"/>
      <c r="CS311" s="21"/>
      <c r="FF311" s="42" t="s">
        <v>1951</v>
      </c>
      <c r="FG311" s="43">
        <v>60211</v>
      </c>
      <c r="FH311" s="44">
        <v>33023.728999999999</v>
      </c>
      <c r="FI311" s="45">
        <v>16.536669504256398</v>
      </c>
      <c r="FJ311" s="45">
        <v>689.37333333333299</v>
      </c>
      <c r="FK311" s="45">
        <v>0.55336400800083396</v>
      </c>
      <c r="FL311" s="44">
        <v>89555.340333333297</v>
      </c>
      <c r="FM311" s="45">
        <v>44.844937573026201</v>
      </c>
      <c r="FN311" s="45">
        <v>644.83000000000004</v>
      </c>
      <c r="FO311" s="45">
        <v>0.39782374724750003</v>
      </c>
      <c r="FP311" s="44">
        <v>71035.573333333305</v>
      </c>
      <c r="FQ311" s="45">
        <v>35.571143381739297</v>
      </c>
      <c r="FR311" s="45">
        <v>627.07333333333304</v>
      </c>
      <c r="FS311" s="45">
        <v>0.41248689366282598</v>
      </c>
      <c r="FT311" s="44">
        <v>43235.249333333297</v>
      </c>
      <c r="FU311" s="45">
        <v>21.6500998163913</v>
      </c>
      <c r="FV311" s="45">
        <v>652.44666666666706</v>
      </c>
      <c r="FW311" s="46">
        <v>0.47322547489170302</v>
      </c>
    </row>
    <row r="312" spans="1:179" s="16" customFormat="1" ht="15">
      <c r="B312" s="17" t="s">
        <v>137</v>
      </c>
      <c r="C312" s="16" t="s">
        <v>138</v>
      </c>
      <c r="D312" s="16" t="s">
        <v>264</v>
      </c>
      <c r="E312" s="16" t="s">
        <v>139</v>
      </c>
      <c r="F312" s="16" t="s">
        <v>238</v>
      </c>
      <c r="G312" s="16" t="s">
        <v>276</v>
      </c>
      <c r="L312" s="18">
        <v>40696</v>
      </c>
      <c r="M312" s="19">
        <v>153</v>
      </c>
      <c r="N312" s="16" t="s">
        <v>269</v>
      </c>
      <c r="O312" s="16" t="s">
        <v>269</v>
      </c>
      <c r="P312" s="16" t="s">
        <v>269</v>
      </c>
      <c r="Q312" s="16" t="s">
        <v>103</v>
      </c>
      <c r="R312" s="16" t="s">
        <v>322</v>
      </c>
      <c r="T312" s="20">
        <v>2</v>
      </c>
      <c r="U312" s="20">
        <v>6</v>
      </c>
      <c r="V312" s="16">
        <v>2011</v>
      </c>
      <c r="X312" s="21"/>
      <c r="BU312" s="18">
        <v>40696</v>
      </c>
      <c r="BV312" s="16">
        <v>115</v>
      </c>
      <c r="BW312" s="16">
        <v>115</v>
      </c>
      <c r="BX312" s="16">
        <v>115</v>
      </c>
      <c r="BY312" s="16">
        <f t="shared" si="50"/>
        <v>115</v>
      </c>
      <c r="BZ312" s="16">
        <v>79</v>
      </c>
      <c r="CA312" s="16">
        <v>79</v>
      </c>
      <c r="CB312" s="16">
        <v>79</v>
      </c>
      <c r="CC312" s="16">
        <f t="shared" si="49"/>
        <v>79</v>
      </c>
      <c r="CD312" s="16" t="s">
        <v>277</v>
      </c>
      <c r="CE312" s="16">
        <v>77</v>
      </c>
      <c r="CF312" s="16">
        <v>77</v>
      </c>
      <c r="CG312" s="16">
        <v>77</v>
      </c>
      <c r="CH312" s="16">
        <f t="shared" si="51"/>
        <v>77</v>
      </c>
      <c r="CI312" s="16" t="s">
        <v>97</v>
      </c>
      <c r="CJ312" s="16">
        <v>16</v>
      </c>
      <c r="CK312" s="16" t="s">
        <v>97</v>
      </c>
      <c r="CL312" s="16" t="s">
        <v>97</v>
      </c>
      <c r="CM312" s="18">
        <v>40696</v>
      </c>
      <c r="CO312" s="18"/>
      <c r="CQ312" s="21"/>
      <c r="CS312" s="21"/>
      <c r="FF312" s="42" t="s">
        <v>1952</v>
      </c>
      <c r="FG312" s="43">
        <v>60211</v>
      </c>
      <c r="FH312" s="44">
        <v>35360.672666666702</v>
      </c>
      <c r="FI312" s="45">
        <v>17.706896678350901</v>
      </c>
      <c r="FJ312" s="45">
        <v>667.37</v>
      </c>
      <c r="FK312" s="45">
        <v>0.54209815509486403</v>
      </c>
      <c r="FL312" s="44">
        <v>61703.853666666699</v>
      </c>
      <c r="FM312" s="45">
        <v>30.898274244700399</v>
      </c>
      <c r="FN312" s="45">
        <v>660.04</v>
      </c>
      <c r="FO312" s="45">
        <v>0.44719169271752501</v>
      </c>
      <c r="FP312" s="44">
        <v>55411.778333333299</v>
      </c>
      <c r="FQ312" s="45">
        <v>27.747510432315099</v>
      </c>
      <c r="FR312" s="45">
        <v>627.78</v>
      </c>
      <c r="FS312" s="45">
        <v>0.46838535698525502</v>
      </c>
      <c r="FT312" s="44">
        <v>48108.52</v>
      </c>
      <c r="FU312" s="45">
        <v>24.090395593390099</v>
      </c>
      <c r="FV312" s="45">
        <v>614.506666666667</v>
      </c>
      <c r="FW312" s="46">
        <v>0.49565249940538098</v>
      </c>
    </row>
    <row r="313" spans="1:179" s="16" customFormat="1" ht="15">
      <c r="B313" s="17" t="s">
        <v>42</v>
      </c>
      <c r="C313" s="16" t="s">
        <v>276</v>
      </c>
      <c r="D313" s="16" t="s">
        <v>328</v>
      </c>
      <c r="E313" s="16" t="s">
        <v>43</v>
      </c>
      <c r="F313" s="16" t="s">
        <v>238</v>
      </c>
      <c r="G313" s="16" t="s">
        <v>95</v>
      </c>
      <c r="H313" s="22">
        <v>40732</v>
      </c>
      <c r="J313" s="16">
        <v>5000</v>
      </c>
      <c r="L313" s="18">
        <v>40696</v>
      </c>
      <c r="M313" s="19">
        <v>153</v>
      </c>
      <c r="N313" s="16" t="s">
        <v>102</v>
      </c>
      <c r="O313" s="16" t="s">
        <v>269</v>
      </c>
      <c r="P313" s="16" t="s">
        <v>269</v>
      </c>
      <c r="Q313" s="16" t="s">
        <v>103</v>
      </c>
      <c r="R313" s="16" t="s">
        <v>272</v>
      </c>
      <c r="T313" s="20">
        <v>2</v>
      </c>
      <c r="U313" s="20">
        <v>6</v>
      </c>
      <c r="V313" s="16">
        <v>2011</v>
      </c>
      <c r="W313" s="16" t="s">
        <v>44</v>
      </c>
      <c r="X313" s="21">
        <v>29</v>
      </c>
      <c r="Y313" s="16" t="s">
        <v>273</v>
      </c>
      <c r="Z313" s="22">
        <v>40732</v>
      </c>
      <c r="AA313" s="16" t="str">
        <f t="shared" ref="AA313:AA318" si="52">TEXT(DATEVALUE(TEXT(Z313,"m/d/yyyy"))-DATEVALUE("1/1/2011")+1,"000")</f>
        <v>189</v>
      </c>
      <c r="AB313" s="16">
        <v>3</v>
      </c>
      <c r="AC313" s="16">
        <v>3</v>
      </c>
      <c r="AD313" s="16">
        <v>3</v>
      </c>
      <c r="AE313" s="16" t="s">
        <v>324</v>
      </c>
      <c r="AG313" s="16" t="s">
        <v>276</v>
      </c>
      <c r="AH313" s="16" t="s">
        <v>276</v>
      </c>
      <c r="BT313" s="16">
        <v>3</v>
      </c>
      <c r="BU313" s="18">
        <v>40696</v>
      </c>
      <c r="BV313" s="16">
        <v>117</v>
      </c>
      <c r="BW313" s="16">
        <v>117</v>
      </c>
      <c r="BX313" s="16">
        <v>117</v>
      </c>
      <c r="BY313" s="16">
        <f t="shared" si="50"/>
        <v>117</v>
      </c>
      <c r="BZ313" s="16">
        <v>85</v>
      </c>
      <c r="CA313" s="16">
        <v>85</v>
      </c>
      <c r="CB313" s="16">
        <v>85</v>
      </c>
      <c r="CC313" s="16">
        <f t="shared" si="49"/>
        <v>85</v>
      </c>
      <c r="CD313" s="16" t="s">
        <v>277</v>
      </c>
      <c r="CE313" s="16">
        <v>88</v>
      </c>
      <c r="CF313" s="16">
        <v>88</v>
      </c>
      <c r="CG313" s="16">
        <v>88</v>
      </c>
      <c r="CH313" s="16">
        <f t="shared" si="51"/>
        <v>88</v>
      </c>
      <c r="CI313" s="16" t="s">
        <v>97</v>
      </c>
      <c r="CJ313" s="16">
        <v>16.5</v>
      </c>
      <c r="CK313" s="16" t="s">
        <v>277</v>
      </c>
      <c r="CL313" s="16" t="s">
        <v>277</v>
      </c>
      <c r="CM313" s="18">
        <v>40696</v>
      </c>
      <c r="CO313" s="18">
        <v>40709</v>
      </c>
      <c r="CQ313" s="21"/>
      <c r="CS313" s="21"/>
      <c r="DD313" s="16">
        <v>16.25</v>
      </c>
      <c r="DF313" s="22">
        <v>40732</v>
      </c>
      <c r="DG313" s="16">
        <v>118</v>
      </c>
      <c r="DH313" s="16">
        <v>118</v>
      </c>
      <c r="DI313" s="16">
        <v>118</v>
      </c>
      <c r="DJ313" s="16">
        <v>118</v>
      </c>
      <c r="DK313" s="16">
        <v>86</v>
      </c>
      <c r="DL313" s="16">
        <v>86</v>
      </c>
      <c r="DM313" s="16">
        <v>86</v>
      </c>
      <c r="DN313" s="16">
        <v>86</v>
      </c>
      <c r="DO313" s="16" t="s">
        <v>277</v>
      </c>
      <c r="DP313" s="16">
        <v>88</v>
      </c>
      <c r="DQ313" s="16">
        <v>89</v>
      </c>
      <c r="DR313" s="16">
        <v>88</v>
      </c>
      <c r="DS313" s="16">
        <v>88.332999999999998</v>
      </c>
      <c r="DT313" s="16" t="s">
        <v>277</v>
      </c>
      <c r="DU313" s="16">
        <v>16.5</v>
      </c>
      <c r="EB313" s="22">
        <v>40732</v>
      </c>
      <c r="EG313" s="24">
        <v>0.20040509259259257</v>
      </c>
      <c r="EI313" s="24">
        <v>0.21082175925925925</v>
      </c>
      <c r="EJ313" s="24">
        <v>0.21296296296296294</v>
      </c>
      <c r="EK313" s="24">
        <v>0.2457175925925926</v>
      </c>
      <c r="FF313" s="42" t="s">
        <v>1953</v>
      </c>
      <c r="FG313" s="43">
        <v>60211</v>
      </c>
      <c r="FH313" s="44">
        <v>43769.597999999998</v>
      </c>
      <c r="FI313" s="45">
        <v>21.917675513269899</v>
      </c>
      <c r="FJ313" s="45">
        <v>644.45000000000005</v>
      </c>
      <c r="FK313" s="45">
        <v>0.481911445460385</v>
      </c>
      <c r="FL313" s="44">
        <v>87583.250666666703</v>
      </c>
      <c r="FM313" s="45">
        <v>43.857411450509098</v>
      </c>
      <c r="FN313" s="45">
        <v>628.41999999999996</v>
      </c>
      <c r="FO313" s="45">
        <v>0.38236851667849597</v>
      </c>
      <c r="FP313" s="44">
        <v>65076.796666666698</v>
      </c>
      <c r="FQ313" s="45">
        <v>32.587279252211701</v>
      </c>
      <c r="FR313" s="45">
        <v>601.45333333333303</v>
      </c>
      <c r="FS313" s="45">
        <v>0.43838080352882702</v>
      </c>
      <c r="FT313" s="44">
        <v>55950.228000000003</v>
      </c>
      <c r="FU313" s="45">
        <v>28.017139709564301</v>
      </c>
      <c r="FV313" s="45">
        <v>630.76333333333298</v>
      </c>
      <c r="FW313" s="46">
        <v>0.48500445178908902</v>
      </c>
    </row>
    <row r="314" spans="1:179" s="16" customFormat="1" ht="15">
      <c r="B314" s="17" t="s">
        <v>140</v>
      </c>
      <c r="C314" s="16" t="s">
        <v>276</v>
      </c>
      <c r="D314" s="16" t="s">
        <v>264</v>
      </c>
      <c r="E314" s="16" t="s">
        <v>141</v>
      </c>
      <c r="F314" s="16" t="s">
        <v>238</v>
      </c>
      <c r="G314" s="16" t="s">
        <v>276</v>
      </c>
      <c r="L314" s="18">
        <v>40696</v>
      </c>
      <c r="M314" s="19">
        <v>153</v>
      </c>
      <c r="N314" s="16" t="s">
        <v>269</v>
      </c>
      <c r="O314" s="16" t="s">
        <v>269</v>
      </c>
      <c r="P314" s="16" t="s">
        <v>269</v>
      </c>
      <c r="Q314" s="16" t="s">
        <v>271</v>
      </c>
      <c r="R314" s="16" t="s">
        <v>1559</v>
      </c>
      <c r="T314" s="20">
        <v>2</v>
      </c>
      <c r="U314" s="20">
        <v>6</v>
      </c>
      <c r="V314" s="16">
        <v>2011</v>
      </c>
      <c r="W314" s="16" t="s">
        <v>142</v>
      </c>
      <c r="X314" s="21">
        <v>29</v>
      </c>
      <c r="Y314" s="16" t="s">
        <v>1483</v>
      </c>
      <c r="Z314" s="22">
        <v>40732</v>
      </c>
      <c r="AA314" s="16" t="str">
        <f t="shared" si="52"/>
        <v>189</v>
      </c>
      <c r="AB314" s="16">
        <v>3</v>
      </c>
      <c r="AC314" s="16">
        <v>3</v>
      </c>
      <c r="AD314" s="16">
        <v>3</v>
      </c>
      <c r="AE314" s="16" t="s">
        <v>324</v>
      </c>
      <c r="AG314" s="16" t="s">
        <v>276</v>
      </c>
      <c r="AH314" s="16" t="s">
        <v>267</v>
      </c>
      <c r="BT314" s="16">
        <v>3</v>
      </c>
      <c r="BU314" s="18">
        <v>40696</v>
      </c>
      <c r="BV314" s="16">
        <v>116.5</v>
      </c>
      <c r="BW314" s="16">
        <v>116</v>
      </c>
      <c r="BX314" s="16">
        <v>116</v>
      </c>
      <c r="BY314" s="16">
        <f t="shared" si="50"/>
        <v>116.16666666666667</v>
      </c>
      <c r="BZ314" s="16">
        <v>76</v>
      </c>
      <c r="CA314" s="16">
        <v>75.5</v>
      </c>
      <c r="CB314" s="16">
        <v>76</v>
      </c>
      <c r="CC314" s="16">
        <f t="shared" si="49"/>
        <v>75.833333333333329</v>
      </c>
      <c r="CD314" s="16" t="s">
        <v>277</v>
      </c>
      <c r="CE314" s="16">
        <v>76</v>
      </c>
      <c r="CF314" s="16">
        <v>76</v>
      </c>
      <c r="CG314" s="16">
        <v>76</v>
      </c>
      <c r="CH314" s="16">
        <f t="shared" si="51"/>
        <v>76</v>
      </c>
      <c r="CI314" s="16" t="s">
        <v>97</v>
      </c>
      <c r="CJ314" s="16">
        <v>17.5</v>
      </c>
      <c r="CK314" s="16" t="s">
        <v>277</v>
      </c>
      <c r="CL314" s="16" t="s">
        <v>277</v>
      </c>
      <c r="CM314" s="18">
        <v>40696</v>
      </c>
      <c r="CO314" s="18">
        <v>40709</v>
      </c>
      <c r="CQ314" s="21"/>
      <c r="CS314" s="21"/>
      <c r="DD314" s="16">
        <v>21.25</v>
      </c>
      <c r="DF314" s="22">
        <v>40732</v>
      </c>
      <c r="DG314" s="16">
        <v>117</v>
      </c>
      <c r="DH314" s="16">
        <v>117</v>
      </c>
      <c r="DI314" s="16">
        <v>117</v>
      </c>
      <c r="DJ314" s="16">
        <v>117</v>
      </c>
      <c r="DK314" s="16">
        <v>76</v>
      </c>
      <c r="DL314" s="16">
        <v>76.5</v>
      </c>
      <c r="DM314" s="16">
        <v>76</v>
      </c>
      <c r="DN314" s="16">
        <v>76.166700000000006</v>
      </c>
      <c r="DO314" s="16" t="s">
        <v>97</v>
      </c>
      <c r="DP314" s="16">
        <v>76.5</v>
      </c>
      <c r="DQ314" s="16">
        <v>76.5</v>
      </c>
      <c r="DR314" s="16">
        <v>76.5</v>
      </c>
      <c r="DS314" s="16">
        <v>76.5</v>
      </c>
      <c r="DT314" s="16" t="s">
        <v>97</v>
      </c>
      <c r="DU314" s="16">
        <v>21.25</v>
      </c>
      <c r="FF314" s="42" t="s">
        <v>1954</v>
      </c>
      <c r="FG314" s="43">
        <v>60211</v>
      </c>
      <c r="FH314" s="44">
        <v>36014.811000000002</v>
      </c>
      <c r="FI314" s="45">
        <v>18.034457185778699</v>
      </c>
      <c r="FJ314" s="45">
        <v>684.39666666666699</v>
      </c>
      <c r="FK314" s="45">
        <v>0.52936871660412599</v>
      </c>
      <c r="FL314" s="44">
        <v>71642.028333333306</v>
      </c>
      <c r="FM314" s="45">
        <v>35.8748264062761</v>
      </c>
      <c r="FN314" s="45">
        <v>644.83000000000004</v>
      </c>
      <c r="FO314" s="45">
        <v>0.43934977290313698</v>
      </c>
      <c r="FP314" s="44">
        <v>71053.615000000005</v>
      </c>
      <c r="FQ314" s="45">
        <v>35.580177766650003</v>
      </c>
      <c r="FR314" s="45">
        <v>627.78</v>
      </c>
      <c r="FS314" s="45">
        <v>0.39778713369824698</v>
      </c>
      <c r="FT314" s="44">
        <v>53149.620666666699</v>
      </c>
      <c r="FU314" s="45">
        <v>26.614732431981299</v>
      </c>
      <c r="FV314" s="45">
        <v>643.743333333333</v>
      </c>
      <c r="FW314" s="46">
        <v>0.464460775813685</v>
      </c>
    </row>
    <row r="315" spans="1:179" s="16" customFormat="1" ht="15">
      <c r="B315" s="17" t="s">
        <v>1018</v>
      </c>
      <c r="C315" s="16" t="s">
        <v>596</v>
      </c>
      <c r="D315" s="16" t="s">
        <v>627</v>
      </c>
      <c r="E315" s="16" t="s">
        <v>1019</v>
      </c>
      <c r="F315" s="16" t="s">
        <v>1020</v>
      </c>
      <c r="G315" s="16" t="s">
        <v>367</v>
      </c>
      <c r="L315" s="18">
        <v>40696</v>
      </c>
      <c r="M315" s="19">
        <v>153</v>
      </c>
      <c r="N315" s="16" t="s">
        <v>1021</v>
      </c>
      <c r="O315" s="16" t="s">
        <v>1021</v>
      </c>
      <c r="P315" s="16" t="s">
        <v>1021</v>
      </c>
      <c r="Q315" s="16" t="s">
        <v>467</v>
      </c>
      <c r="R315" s="16" t="s">
        <v>711</v>
      </c>
      <c r="T315" s="20">
        <v>2</v>
      </c>
      <c r="U315" s="20">
        <v>6</v>
      </c>
      <c r="V315" s="16">
        <v>2011</v>
      </c>
      <c r="W315" s="16" t="s">
        <v>612</v>
      </c>
      <c r="X315" s="21">
        <v>1</v>
      </c>
      <c r="Y315" s="16" t="s">
        <v>602</v>
      </c>
      <c r="Z315" s="22">
        <v>40721</v>
      </c>
      <c r="AA315" s="16" t="str">
        <f t="shared" si="52"/>
        <v>178</v>
      </c>
      <c r="AB315" s="16">
        <v>4</v>
      </c>
      <c r="AC315" s="16">
        <v>4</v>
      </c>
      <c r="AD315" s="16">
        <v>2</v>
      </c>
      <c r="AE315" s="16" t="s">
        <v>1022</v>
      </c>
      <c r="AF315" s="16" t="s">
        <v>1023</v>
      </c>
      <c r="AG315" s="16" t="s">
        <v>596</v>
      </c>
      <c r="AH315" s="16" t="s">
        <v>596</v>
      </c>
      <c r="BT315" s="16">
        <v>2</v>
      </c>
      <c r="BU315" s="18">
        <v>40696</v>
      </c>
      <c r="BV315" s="16">
        <v>117</v>
      </c>
      <c r="BW315" s="16">
        <v>117</v>
      </c>
      <c r="BX315" s="16">
        <v>117</v>
      </c>
      <c r="BY315" s="16">
        <f t="shared" si="50"/>
        <v>117</v>
      </c>
      <c r="BZ315" s="16">
        <v>74</v>
      </c>
      <c r="CA315" s="16">
        <v>74</v>
      </c>
      <c r="CB315" s="16">
        <v>74</v>
      </c>
      <c r="CC315" s="16">
        <f t="shared" si="49"/>
        <v>74</v>
      </c>
      <c r="CD315" s="16" t="s">
        <v>593</v>
      </c>
      <c r="CE315" s="16">
        <v>75</v>
      </c>
      <c r="CF315" s="16">
        <v>75</v>
      </c>
      <c r="CG315" s="16">
        <v>75</v>
      </c>
      <c r="CH315" s="16">
        <f t="shared" si="51"/>
        <v>75</v>
      </c>
      <c r="CI315" s="16" t="s">
        <v>593</v>
      </c>
      <c r="CJ315" s="16">
        <v>16.5</v>
      </c>
      <c r="CK315" s="16" t="s">
        <v>593</v>
      </c>
      <c r="CL315" s="16" t="s">
        <v>612</v>
      </c>
      <c r="CM315" s="18"/>
      <c r="CO315" s="18"/>
      <c r="CQ315" s="21"/>
      <c r="CS315" s="21"/>
      <c r="EG315" s="24"/>
      <c r="EI315" s="26"/>
      <c r="EJ315" s="24"/>
      <c r="EK315" s="24"/>
      <c r="FF315" s="42" t="s">
        <v>1955</v>
      </c>
      <c r="FG315" s="43">
        <v>60211</v>
      </c>
      <c r="FH315" s="44">
        <v>32653.4516666667</v>
      </c>
      <c r="FI315" s="45">
        <v>16.351252712401902</v>
      </c>
      <c r="FJ315" s="45">
        <v>664.05666666666696</v>
      </c>
      <c r="FK315" s="45">
        <v>0.54995570111524195</v>
      </c>
      <c r="FL315" s="44">
        <v>62909.779000000002</v>
      </c>
      <c r="FM315" s="45">
        <v>31.502142714071098</v>
      </c>
      <c r="FN315" s="45">
        <v>620.40666666666698</v>
      </c>
      <c r="FO315" s="45">
        <v>0.46369682207572099</v>
      </c>
      <c r="FP315" s="44">
        <v>61967.358666666703</v>
      </c>
      <c r="FQ315" s="45">
        <v>31.0302246703388</v>
      </c>
      <c r="FR315" s="45">
        <v>598.05333333333294</v>
      </c>
      <c r="FS315" s="45">
        <v>0.44373666114017202</v>
      </c>
      <c r="FT315" s="44">
        <v>46019.8256666667</v>
      </c>
      <c r="FU315" s="45">
        <v>23.044479552662299</v>
      </c>
      <c r="FV315" s="45">
        <v>646.78333333333296</v>
      </c>
      <c r="FW315" s="46">
        <v>0.496777491837541</v>
      </c>
    </row>
    <row r="316" spans="1:179" s="16" customFormat="1" ht="15">
      <c r="B316" s="17" t="s">
        <v>143</v>
      </c>
      <c r="C316" s="16" t="s">
        <v>276</v>
      </c>
      <c r="D316" s="16" t="s">
        <v>1487</v>
      </c>
      <c r="E316" s="16" t="s">
        <v>144</v>
      </c>
      <c r="F316" s="16" t="s">
        <v>238</v>
      </c>
      <c r="G316" s="16" t="s">
        <v>276</v>
      </c>
      <c r="L316" s="18">
        <v>40696</v>
      </c>
      <c r="M316" s="19">
        <v>153</v>
      </c>
      <c r="N316" s="16" t="s">
        <v>269</v>
      </c>
      <c r="O316" s="16" t="s">
        <v>269</v>
      </c>
      <c r="P316" s="16" t="s">
        <v>269</v>
      </c>
      <c r="Q316" s="16" t="s">
        <v>271</v>
      </c>
      <c r="R316" s="16" t="s">
        <v>57</v>
      </c>
      <c r="T316" s="20">
        <v>2</v>
      </c>
      <c r="U316" s="20">
        <v>6</v>
      </c>
      <c r="V316" s="16">
        <v>2011</v>
      </c>
      <c r="W316" s="16" t="s">
        <v>1575</v>
      </c>
      <c r="X316" s="21">
        <v>1</v>
      </c>
      <c r="Y316" s="16" t="s">
        <v>273</v>
      </c>
      <c r="Z316" s="22">
        <v>40721</v>
      </c>
      <c r="AA316" s="16" t="str">
        <f t="shared" si="52"/>
        <v>178</v>
      </c>
      <c r="AB316" s="16">
        <v>4</v>
      </c>
      <c r="AC316" s="16">
        <v>4</v>
      </c>
      <c r="AD316" s="16">
        <v>2</v>
      </c>
      <c r="AE316" s="16" t="s">
        <v>145</v>
      </c>
      <c r="AF316" s="16" t="s">
        <v>146</v>
      </c>
      <c r="AG316" s="16" t="s">
        <v>267</v>
      </c>
      <c r="AH316" s="16" t="s">
        <v>276</v>
      </c>
      <c r="BT316" s="16">
        <v>2</v>
      </c>
      <c r="BU316" s="18">
        <v>40696</v>
      </c>
      <c r="BV316" s="16">
        <v>117</v>
      </c>
      <c r="BW316" s="16">
        <v>117</v>
      </c>
      <c r="BX316" s="16">
        <v>117</v>
      </c>
      <c r="BY316" s="16">
        <f t="shared" si="50"/>
        <v>117</v>
      </c>
      <c r="BZ316" s="16">
        <v>74</v>
      </c>
      <c r="CA316" s="16">
        <v>74</v>
      </c>
      <c r="CB316" s="16">
        <v>74</v>
      </c>
      <c r="CC316" s="16">
        <f t="shared" si="49"/>
        <v>74</v>
      </c>
      <c r="CD316" s="16" t="s">
        <v>97</v>
      </c>
      <c r="CE316" s="16">
        <v>75</v>
      </c>
      <c r="CF316" s="16">
        <v>75</v>
      </c>
      <c r="CG316" s="16">
        <v>75</v>
      </c>
      <c r="CH316" s="16">
        <f t="shared" si="51"/>
        <v>75</v>
      </c>
      <c r="CI316" s="16" t="s">
        <v>277</v>
      </c>
      <c r="CJ316" s="16">
        <v>16.5</v>
      </c>
      <c r="CK316" s="16" t="s">
        <v>277</v>
      </c>
      <c r="CL316" s="16" t="s">
        <v>1575</v>
      </c>
      <c r="CM316" s="18"/>
      <c r="CO316" s="18"/>
      <c r="CQ316" s="21"/>
      <c r="CS316" s="21"/>
      <c r="FF316" s="42"/>
      <c r="FG316" s="43"/>
      <c r="FH316" s="44"/>
      <c r="FI316" s="45"/>
      <c r="FJ316" s="45"/>
      <c r="FK316" s="45"/>
      <c r="FL316" s="44"/>
      <c r="FM316" s="45"/>
      <c r="FN316" s="45"/>
      <c r="FO316" s="45"/>
      <c r="FP316" s="44"/>
      <c r="FQ316" s="45"/>
      <c r="FR316" s="45"/>
      <c r="FS316" s="45"/>
      <c r="FT316" s="44"/>
      <c r="FU316" s="45"/>
      <c r="FV316" s="45"/>
      <c r="FW316" s="46"/>
    </row>
    <row r="317" spans="1:179" s="16" customFormat="1" ht="15">
      <c r="B317" s="17" t="s">
        <v>147</v>
      </c>
      <c r="C317" s="16" t="s">
        <v>276</v>
      </c>
      <c r="D317" s="16" t="s">
        <v>328</v>
      </c>
      <c r="E317" s="16" t="s">
        <v>148</v>
      </c>
      <c r="F317" s="16" t="s">
        <v>238</v>
      </c>
      <c r="G317" s="16" t="s">
        <v>276</v>
      </c>
      <c r="L317" s="18">
        <v>40696</v>
      </c>
      <c r="M317" s="19">
        <v>153</v>
      </c>
      <c r="N317" s="16" t="s">
        <v>183</v>
      </c>
      <c r="O317" s="16" t="s">
        <v>331</v>
      </c>
      <c r="P317" s="16" t="s">
        <v>269</v>
      </c>
      <c r="Q317" s="16" t="s">
        <v>270</v>
      </c>
      <c r="R317" s="16" t="s">
        <v>270</v>
      </c>
      <c r="T317" s="20">
        <v>2</v>
      </c>
      <c r="U317" s="20">
        <v>6</v>
      </c>
      <c r="V317" s="16">
        <v>2011</v>
      </c>
      <c r="W317" s="22" t="s">
        <v>170</v>
      </c>
      <c r="X317" s="21">
        <v>71</v>
      </c>
      <c r="Y317" s="16" t="s">
        <v>149</v>
      </c>
      <c r="Z317" s="22">
        <v>40714</v>
      </c>
      <c r="AA317" s="16" t="str">
        <f t="shared" si="52"/>
        <v>171</v>
      </c>
      <c r="AB317" s="16">
        <v>2</v>
      </c>
      <c r="AC317" s="16">
        <v>0</v>
      </c>
      <c r="AD317" s="16">
        <v>0</v>
      </c>
      <c r="AE317" s="16" t="s">
        <v>179</v>
      </c>
      <c r="AG317" s="16" t="s">
        <v>276</v>
      </c>
      <c r="AH317" s="16" t="s">
        <v>277</v>
      </c>
      <c r="AJ317" s="16" t="s">
        <v>150</v>
      </c>
      <c r="AK317" s="16">
        <v>74</v>
      </c>
      <c r="AL317" s="16" t="s">
        <v>276</v>
      </c>
      <c r="AM317" s="16" t="s">
        <v>326</v>
      </c>
      <c r="AN317" s="22">
        <v>40736</v>
      </c>
      <c r="AP317" s="16">
        <v>4</v>
      </c>
      <c r="AQ317" s="16">
        <v>4</v>
      </c>
      <c r="AR317" s="16">
        <v>4</v>
      </c>
      <c r="AS317" s="16" t="s">
        <v>275</v>
      </c>
      <c r="AU317" s="16" t="s">
        <v>1485</v>
      </c>
      <c r="BT317" s="16">
        <v>4</v>
      </c>
      <c r="BU317" s="18">
        <v>40696</v>
      </c>
      <c r="BV317" s="16">
        <v>112.5</v>
      </c>
      <c r="BW317" s="16">
        <v>113</v>
      </c>
      <c r="BX317" s="16">
        <v>113</v>
      </c>
      <c r="BY317" s="16">
        <f t="shared" si="50"/>
        <v>112.83333333333333</v>
      </c>
      <c r="BZ317" s="16">
        <v>80</v>
      </c>
      <c r="CA317" s="16">
        <v>80</v>
      </c>
      <c r="CB317" s="16">
        <v>80</v>
      </c>
      <c r="CC317" s="16">
        <f t="shared" si="49"/>
        <v>80</v>
      </c>
      <c r="CD317" s="16" t="s">
        <v>97</v>
      </c>
      <c r="CE317" s="16">
        <v>81</v>
      </c>
      <c r="CF317" s="16">
        <v>81</v>
      </c>
      <c r="CG317" s="16">
        <v>81</v>
      </c>
      <c r="CH317" s="16">
        <f t="shared" si="51"/>
        <v>81</v>
      </c>
      <c r="CI317" s="16" t="s">
        <v>277</v>
      </c>
      <c r="CJ317" s="16">
        <v>17.75</v>
      </c>
      <c r="CK317" s="16" t="s">
        <v>277</v>
      </c>
      <c r="CL317" s="16" t="s">
        <v>277</v>
      </c>
      <c r="CM317" s="18">
        <v>40696</v>
      </c>
      <c r="CO317" s="18">
        <v>40732</v>
      </c>
      <c r="CP317" s="16">
        <v>114</v>
      </c>
      <c r="CQ317" s="21">
        <v>114</v>
      </c>
      <c r="CR317" s="21">
        <v>114</v>
      </c>
      <c r="CS317" s="21">
        <v>114</v>
      </c>
      <c r="CT317" s="21">
        <v>80</v>
      </c>
      <c r="CU317" s="21">
        <v>80</v>
      </c>
      <c r="CV317" s="21">
        <v>80</v>
      </c>
      <c r="CW317" s="21">
        <v>80</v>
      </c>
      <c r="CX317" s="16" t="s">
        <v>277</v>
      </c>
      <c r="CY317" s="16">
        <v>80</v>
      </c>
      <c r="CZ317" s="16">
        <v>80</v>
      </c>
      <c r="DA317" s="16">
        <v>80</v>
      </c>
      <c r="DB317" s="16">
        <v>8</v>
      </c>
      <c r="DC317" s="16" t="s">
        <v>97</v>
      </c>
      <c r="DD317" s="16">
        <v>17.5</v>
      </c>
      <c r="FF317" s="42" t="s">
        <v>1956</v>
      </c>
      <c r="FG317" s="43">
        <v>60211</v>
      </c>
      <c r="FH317" s="44">
        <v>33337.437333333299</v>
      </c>
      <c r="FI317" s="45">
        <v>16.6937593056251</v>
      </c>
      <c r="FJ317" s="45">
        <v>644.09</v>
      </c>
      <c r="FK317" s="45">
        <v>0.53613690968306305</v>
      </c>
      <c r="FL317" s="44">
        <v>60722.746666666702</v>
      </c>
      <c r="FM317" s="45">
        <v>30.406983809046899</v>
      </c>
      <c r="FN317" s="45">
        <v>609.42666666666696</v>
      </c>
      <c r="FO317" s="45">
        <v>0.45781410042162601</v>
      </c>
      <c r="FP317" s="44">
        <v>48003.999333333297</v>
      </c>
      <c r="FQ317" s="45">
        <v>24.0380567517944</v>
      </c>
      <c r="FR317" s="45">
        <v>602.386666666667</v>
      </c>
      <c r="FS317" s="45">
        <v>0.45411583526680599</v>
      </c>
      <c r="FT317" s="44">
        <v>33376.192666666699</v>
      </c>
      <c r="FU317" s="45">
        <v>16.713166082457001</v>
      </c>
      <c r="FV317" s="45">
        <v>643.45000000000005</v>
      </c>
      <c r="FW317" s="46">
        <v>0.52510432474533597</v>
      </c>
    </row>
    <row r="318" spans="1:179" s="16" customFormat="1" ht="15">
      <c r="B318" s="17" t="s">
        <v>151</v>
      </c>
      <c r="C318" s="16" t="s">
        <v>276</v>
      </c>
      <c r="D318" s="16" t="s">
        <v>264</v>
      </c>
      <c r="E318" s="16" t="s">
        <v>152</v>
      </c>
      <c r="F318" s="16" t="s">
        <v>238</v>
      </c>
      <c r="G318" s="16" t="s">
        <v>276</v>
      </c>
      <c r="L318" s="18">
        <v>40696</v>
      </c>
      <c r="M318" s="19">
        <v>153</v>
      </c>
      <c r="N318" s="16" t="s">
        <v>183</v>
      </c>
      <c r="O318" s="16" t="s">
        <v>269</v>
      </c>
      <c r="P318" s="16" t="s">
        <v>183</v>
      </c>
      <c r="Q318" s="16" t="s">
        <v>322</v>
      </c>
      <c r="R318" s="16" t="s">
        <v>322</v>
      </c>
      <c r="T318" s="20">
        <v>2</v>
      </c>
      <c r="U318" s="20">
        <v>6</v>
      </c>
      <c r="V318" s="16">
        <v>2011</v>
      </c>
      <c r="W318" s="16" t="s">
        <v>245</v>
      </c>
      <c r="X318" s="21">
        <v>7</v>
      </c>
      <c r="Y318" s="16" t="s">
        <v>273</v>
      </c>
      <c r="Z318" s="22">
        <v>40699</v>
      </c>
      <c r="AA318" s="16" t="str">
        <f t="shared" si="52"/>
        <v>156</v>
      </c>
      <c r="AB318" s="16">
        <v>1</v>
      </c>
      <c r="AC318" s="16">
        <v>0</v>
      </c>
      <c r="AD318" s="16">
        <v>0</v>
      </c>
      <c r="AE318" s="16" t="s">
        <v>179</v>
      </c>
      <c r="AG318" s="16" t="s">
        <v>276</v>
      </c>
      <c r="AH318" s="16" t="s">
        <v>276</v>
      </c>
      <c r="BT318" s="16">
        <v>0</v>
      </c>
      <c r="BU318" s="18">
        <v>40696</v>
      </c>
      <c r="BV318" s="16">
        <v>118</v>
      </c>
      <c r="BW318" s="16">
        <v>118</v>
      </c>
      <c r="BX318" s="16">
        <v>118</v>
      </c>
      <c r="BY318" s="16">
        <f t="shared" si="50"/>
        <v>118</v>
      </c>
      <c r="BZ318" s="16">
        <v>77</v>
      </c>
      <c r="CA318" s="16">
        <v>77</v>
      </c>
      <c r="CB318" s="16">
        <v>77</v>
      </c>
      <c r="CC318" s="16">
        <f t="shared" si="49"/>
        <v>77</v>
      </c>
      <c r="CD318" s="16" t="s">
        <v>97</v>
      </c>
      <c r="CE318" s="16">
        <v>75.5</v>
      </c>
      <c r="CF318" s="16">
        <v>75.5</v>
      </c>
      <c r="CG318" s="16">
        <v>76</v>
      </c>
      <c r="CH318" s="16">
        <f t="shared" si="51"/>
        <v>75.666666666666671</v>
      </c>
      <c r="CI318" s="16" t="s">
        <v>277</v>
      </c>
      <c r="CJ318" s="16">
        <v>17.5</v>
      </c>
      <c r="CK318" s="16" t="s">
        <v>277</v>
      </c>
      <c r="CL318" s="16" t="s">
        <v>277</v>
      </c>
      <c r="CM318" s="18">
        <v>40696</v>
      </c>
      <c r="CO318" s="18">
        <v>40709</v>
      </c>
      <c r="CQ318" s="21"/>
      <c r="CS318" s="21"/>
      <c r="DD318" s="16">
        <v>18.5</v>
      </c>
      <c r="FF318" s="42" t="s">
        <v>1957</v>
      </c>
      <c r="FG318" s="43">
        <v>60211</v>
      </c>
      <c r="FH318" s="44">
        <v>29638.004333333301</v>
      </c>
      <c r="FI318" s="45">
        <v>14.8412640627608</v>
      </c>
      <c r="FJ318" s="45">
        <v>632.41333333333296</v>
      </c>
      <c r="FK318" s="45">
        <v>0.55205345523080496</v>
      </c>
      <c r="FL318" s="44">
        <v>71554.2313333333</v>
      </c>
      <c r="FM318" s="45">
        <v>35.830861959606104</v>
      </c>
      <c r="FN318" s="45">
        <v>573.70333333333303</v>
      </c>
      <c r="FO318" s="45">
        <v>0.440961214408015</v>
      </c>
      <c r="FP318" s="44">
        <v>71510.314333333299</v>
      </c>
      <c r="FQ318" s="45">
        <v>35.808870472375197</v>
      </c>
      <c r="FR318" s="45">
        <v>585.363333333333</v>
      </c>
      <c r="FS318" s="45">
        <v>0.430131821937214</v>
      </c>
      <c r="FT318" s="44">
        <v>49002.652000000002</v>
      </c>
      <c r="FU318" s="45">
        <v>24.538133199799699</v>
      </c>
      <c r="FV318" s="45">
        <v>605.14333333333298</v>
      </c>
      <c r="FW318" s="46">
        <v>0.50219822599573805</v>
      </c>
    </row>
    <row r="319" spans="1:179" s="16" customFormat="1" ht="15">
      <c r="A319" s="16" t="s">
        <v>144</v>
      </c>
      <c r="B319" s="16" t="s">
        <v>153</v>
      </c>
      <c r="C319" s="16" t="s">
        <v>277</v>
      </c>
      <c r="D319" s="16" t="s">
        <v>1487</v>
      </c>
      <c r="E319" s="16" t="s">
        <v>54</v>
      </c>
      <c r="F319" s="16" t="s">
        <v>238</v>
      </c>
      <c r="G319" s="16" t="s">
        <v>276</v>
      </c>
      <c r="L319" s="18">
        <v>40709</v>
      </c>
      <c r="M319" s="19">
        <v>166</v>
      </c>
      <c r="N319" s="16" t="s">
        <v>88</v>
      </c>
      <c r="O319" s="16" t="s">
        <v>270</v>
      </c>
      <c r="P319" s="16" t="s">
        <v>270</v>
      </c>
      <c r="Q319" s="16" t="s">
        <v>272</v>
      </c>
      <c r="R319" s="16" t="s">
        <v>154</v>
      </c>
      <c r="T319" s="20">
        <v>15</v>
      </c>
      <c r="U319" s="20">
        <v>6</v>
      </c>
      <c r="V319" s="16">
        <v>2011</v>
      </c>
      <c r="X319" s="21"/>
      <c r="BU319" s="18">
        <v>40709</v>
      </c>
      <c r="BV319" s="16">
        <v>112</v>
      </c>
      <c r="BW319" s="16">
        <v>112</v>
      </c>
      <c r="BX319" s="16">
        <v>112</v>
      </c>
      <c r="BY319" s="16">
        <f t="shared" si="50"/>
        <v>112</v>
      </c>
      <c r="BZ319" s="16">
        <v>71</v>
      </c>
      <c r="CA319" s="16">
        <v>71</v>
      </c>
      <c r="CB319" s="16">
        <v>71</v>
      </c>
      <c r="CC319" s="16">
        <f t="shared" si="49"/>
        <v>71</v>
      </c>
      <c r="CD319" s="16" t="s">
        <v>277</v>
      </c>
      <c r="CE319" s="16">
        <v>70</v>
      </c>
      <c r="CF319" s="16">
        <v>70</v>
      </c>
      <c r="CG319" s="16">
        <v>70</v>
      </c>
      <c r="CH319" s="16">
        <v>70</v>
      </c>
      <c r="CI319" s="16" t="s">
        <v>97</v>
      </c>
      <c r="CJ319" s="16">
        <v>17</v>
      </c>
      <c r="CK319" s="16" t="s">
        <v>277</v>
      </c>
      <c r="CL319" s="16" t="s">
        <v>277</v>
      </c>
      <c r="CM319" s="18">
        <v>40709</v>
      </c>
      <c r="CO319" s="18"/>
      <c r="CQ319" s="21"/>
      <c r="CS319" s="21"/>
      <c r="FF319" s="42" t="s">
        <v>1958</v>
      </c>
      <c r="FG319" s="43">
        <v>60211</v>
      </c>
      <c r="FH319" s="44">
        <v>26975.1593333333</v>
      </c>
      <c r="FI319" s="45">
        <v>13.5078414288099</v>
      </c>
      <c r="FJ319" s="45">
        <v>660.39333333333298</v>
      </c>
      <c r="FK319" s="45">
        <v>0.56657927671778796</v>
      </c>
      <c r="FL319" s="44">
        <v>69986.491333333295</v>
      </c>
      <c r="FM319" s="45">
        <v>35.045814388248999</v>
      </c>
      <c r="FN319" s="45">
        <v>626.37333333333299</v>
      </c>
      <c r="FO319" s="45">
        <v>0.40394342604787398</v>
      </c>
      <c r="FP319" s="44">
        <v>75074.493000000002</v>
      </c>
      <c r="FQ319" s="45">
        <v>37.593636955433098</v>
      </c>
      <c r="FR319" s="45">
        <v>571.08333333333303</v>
      </c>
      <c r="FS319" s="45">
        <v>0.41065493030889899</v>
      </c>
      <c r="FT319" s="44">
        <v>58367.963666666699</v>
      </c>
      <c r="FU319" s="45">
        <v>29.2278235686864</v>
      </c>
      <c r="FV319" s="45">
        <v>611.09666666666703</v>
      </c>
      <c r="FW319" s="46">
        <v>0.454858659157789</v>
      </c>
    </row>
    <row r="320" spans="1:179" s="16" customFormat="1" ht="15">
      <c r="B320" s="17" t="s">
        <v>314</v>
      </c>
      <c r="C320" s="16" t="s">
        <v>582</v>
      </c>
      <c r="D320" s="16" t="s">
        <v>504</v>
      </c>
      <c r="E320" s="16" t="s">
        <v>315</v>
      </c>
      <c r="F320" s="16" t="s">
        <v>410</v>
      </c>
      <c r="G320" s="16" t="s">
        <v>431</v>
      </c>
      <c r="L320" s="18">
        <v>40697</v>
      </c>
      <c r="M320" s="19">
        <v>154</v>
      </c>
      <c r="N320" s="16" t="s">
        <v>130</v>
      </c>
      <c r="O320" s="16" t="s">
        <v>433</v>
      </c>
      <c r="P320" s="16" t="s">
        <v>433</v>
      </c>
      <c r="Q320" s="16" t="s">
        <v>506</v>
      </c>
      <c r="R320" s="16" t="s">
        <v>300</v>
      </c>
      <c r="T320" s="23">
        <v>3</v>
      </c>
      <c r="U320" s="23">
        <v>6</v>
      </c>
      <c r="V320" s="16">
        <v>2011</v>
      </c>
      <c r="X320" s="21"/>
      <c r="BU320" s="18">
        <v>40697</v>
      </c>
      <c r="BV320" s="16">
        <v>113</v>
      </c>
      <c r="BW320" s="16">
        <v>112.5</v>
      </c>
      <c r="BX320" s="16">
        <v>112.5</v>
      </c>
      <c r="BY320" s="16">
        <f t="shared" si="50"/>
        <v>112.66666666666667</v>
      </c>
      <c r="BZ320" s="16">
        <v>80</v>
      </c>
      <c r="CA320" s="16">
        <v>80.5</v>
      </c>
      <c r="CB320" s="16">
        <v>80</v>
      </c>
      <c r="CC320" s="16">
        <f t="shared" si="49"/>
        <v>80.166666666666671</v>
      </c>
      <c r="CD320" s="16" t="s">
        <v>579</v>
      </c>
      <c r="CE320" s="16">
        <v>81</v>
      </c>
      <c r="CF320" s="16">
        <v>81</v>
      </c>
      <c r="CG320" s="16">
        <v>81</v>
      </c>
      <c r="CH320" s="16">
        <f t="shared" ref="CH320:CH328" si="53">(CE320+CF320+CG320)/3</f>
        <v>81</v>
      </c>
      <c r="CI320" s="16" t="s">
        <v>579</v>
      </c>
      <c r="CJ320" s="16">
        <v>16</v>
      </c>
      <c r="CK320" s="16" t="s">
        <v>579</v>
      </c>
      <c r="CL320" s="16" t="s">
        <v>579</v>
      </c>
      <c r="CM320" s="18">
        <v>40697</v>
      </c>
      <c r="CO320" s="18">
        <v>40725</v>
      </c>
      <c r="CQ320" s="21"/>
      <c r="CS320" s="21"/>
      <c r="DD320" s="16">
        <v>15.75</v>
      </c>
      <c r="FF320" s="42" t="s">
        <v>1959</v>
      </c>
      <c r="FG320" s="43">
        <v>60311</v>
      </c>
      <c r="FH320" s="44">
        <v>45569.133666666698</v>
      </c>
      <c r="FI320" s="45">
        <v>22.818795025872099</v>
      </c>
      <c r="FJ320" s="45">
        <v>669.39333333333298</v>
      </c>
      <c r="FK320" s="45">
        <v>0.47637507953296299</v>
      </c>
      <c r="FL320" s="44">
        <v>82516.822</v>
      </c>
      <c r="FM320" s="45">
        <v>41.320391587381103</v>
      </c>
      <c r="FN320" s="45">
        <v>603.08333333333303</v>
      </c>
      <c r="FO320" s="45">
        <v>0.42136112156951699</v>
      </c>
      <c r="FP320" s="44">
        <v>52635.602666666702</v>
      </c>
      <c r="FQ320" s="45">
        <v>26.357337339342301</v>
      </c>
      <c r="FR320" s="45">
        <v>593.09</v>
      </c>
      <c r="FS320" s="45">
        <v>0.42719792723060901</v>
      </c>
      <c r="FT320" s="44">
        <v>39451.548000000003</v>
      </c>
      <c r="FU320" s="45">
        <v>19.755407110665999</v>
      </c>
      <c r="FV320" s="45">
        <v>658.05333333333294</v>
      </c>
      <c r="FW320" s="46">
        <v>0.52767129290739501</v>
      </c>
    </row>
    <row r="321" spans="1:179" s="16" customFormat="1" ht="15">
      <c r="A321" s="16" t="s">
        <v>1116</v>
      </c>
      <c r="B321" s="17" t="s">
        <v>316</v>
      </c>
      <c r="C321" s="16" t="s">
        <v>317</v>
      </c>
      <c r="D321" s="16" t="s">
        <v>318</v>
      </c>
      <c r="E321" s="16" t="s">
        <v>319</v>
      </c>
      <c r="F321" s="16" t="s">
        <v>410</v>
      </c>
      <c r="G321" s="16" t="s">
        <v>411</v>
      </c>
      <c r="H321" s="22">
        <v>40708</v>
      </c>
      <c r="J321" s="16">
        <v>1000</v>
      </c>
      <c r="L321" s="18">
        <v>40697</v>
      </c>
      <c r="M321" s="19">
        <v>154</v>
      </c>
      <c r="N321" s="16" t="s">
        <v>441</v>
      </c>
      <c r="O321" s="16" t="s">
        <v>433</v>
      </c>
      <c r="P321" s="16" t="s">
        <v>433</v>
      </c>
      <c r="Q321" s="16" t="s">
        <v>346</v>
      </c>
      <c r="R321" s="16" t="s">
        <v>346</v>
      </c>
      <c r="T321" s="23">
        <v>3</v>
      </c>
      <c r="U321" s="23">
        <v>6</v>
      </c>
      <c r="V321" s="16">
        <v>2011</v>
      </c>
      <c r="W321" s="16" t="s">
        <v>320</v>
      </c>
      <c r="X321" s="21">
        <v>107</v>
      </c>
      <c r="Y321" s="16" t="s">
        <v>416</v>
      </c>
      <c r="Z321" s="22">
        <v>40713</v>
      </c>
      <c r="AA321" s="16" t="str">
        <f>TEXT(DATEVALUE(TEXT(Z321,"m/d/yyyy"))-DATEVALUE("1/1/2011")+1,"000")</f>
        <v>170</v>
      </c>
      <c r="AB321" s="16">
        <v>5</v>
      </c>
      <c r="AC321" s="16">
        <v>0</v>
      </c>
      <c r="AD321" s="16">
        <v>0</v>
      </c>
      <c r="AE321" s="16" t="s">
        <v>452</v>
      </c>
      <c r="AG321" s="16" t="s">
        <v>582</v>
      </c>
      <c r="AH321" s="16" t="s">
        <v>583</v>
      </c>
      <c r="AJ321" s="16" t="s">
        <v>321</v>
      </c>
      <c r="AK321" s="16">
        <v>49</v>
      </c>
      <c r="AL321" s="16" t="s">
        <v>500</v>
      </c>
      <c r="AM321" s="16" t="s">
        <v>581</v>
      </c>
      <c r="AN321" s="22">
        <v>40712</v>
      </c>
      <c r="AP321" s="16">
        <v>3</v>
      </c>
      <c r="AQ321" s="16">
        <v>0</v>
      </c>
      <c r="AR321" s="16">
        <v>0</v>
      </c>
      <c r="AS321" s="16" t="s">
        <v>452</v>
      </c>
      <c r="AU321" s="16" t="s">
        <v>579</v>
      </c>
      <c r="AW321" s="16" t="s">
        <v>320</v>
      </c>
      <c r="AX321" s="16">
        <v>113</v>
      </c>
      <c r="AY321" s="16" t="s">
        <v>500</v>
      </c>
      <c r="AZ321" s="16" t="s">
        <v>581</v>
      </c>
      <c r="BA321" s="22">
        <v>40732</v>
      </c>
      <c r="BC321" s="16">
        <v>4</v>
      </c>
      <c r="BD321" s="16">
        <v>4</v>
      </c>
      <c r="BE321" s="16">
        <v>4</v>
      </c>
      <c r="BF321" s="16" t="s">
        <v>278</v>
      </c>
      <c r="BH321" s="16" t="s">
        <v>582</v>
      </c>
      <c r="BT321" s="16">
        <v>4</v>
      </c>
      <c r="BU321" s="18">
        <v>40697</v>
      </c>
      <c r="BV321" s="16">
        <v>120</v>
      </c>
      <c r="BW321" s="16">
        <v>120</v>
      </c>
      <c r="BX321" s="16">
        <v>119.5</v>
      </c>
      <c r="BY321" s="16">
        <f t="shared" si="50"/>
        <v>119.83333333333333</v>
      </c>
      <c r="BZ321" s="16">
        <v>86</v>
      </c>
      <c r="CA321" s="16">
        <v>86</v>
      </c>
      <c r="CB321" s="16">
        <v>86</v>
      </c>
      <c r="CC321" s="16">
        <f t="shared" si="49"/>
        <v>86</v>
      </c>
      <c r="CD321" s="16" t="s">
        <v>579</v>
      </c>
      <c r="CE321" s="16">
        <v>87</v>
      </c>
      <c r="CF321" s="16">
        <v>87.5</v>
      </c>
      <c r="CG321" s="16">
        <v>87</v>
      </c>
      <c r="CH321" s="16">
        <f t="shared" si="53"/>
        <v>87.166666666666671</v>
      </c>
      <c r="CI321" s="16" t="s">
        <v>579</v>
      </c>
      <c r="CJ321" s="16">
        <v>19</v>
      </c>
      <c r="CK321" s="16" t="s">
        <v>579</v>
      </c>
      <c r="CL321" s="16" t="s">
        <v>579</v>
      </c>
      <c r="CM321" s="18">
        <v>40697</v>
      </c>
      <c r="CO321" s="18">
        <v>40708</v>
      </c>
      <c r="CQ321" s="21"/>
      <c r="CS321" s="21"/>
      <c r="DD321" s="16">
        <v>19</v>
      </c>
      <c r="EB321" s="22">
        <v>40708</v>
      </c>
      <c r="EF321" s="24"/>
      <c r="EG321" s="24">
        <v>0.20836805555555557</v>
      </c>
      <c r="EI321" s="24">
        <v>0.21886574074074075</v>
      </c>
      <c r="EJ321" s="24">
        <v>0.22089120370370371</v>
      </c>
      <c r="EK321" s="24">
        <v>0.25277777777777777</v>
      </c>
      <c r="FF321" s="42" t="s">
        <v>1960</v>
      </c>
      <c r="FG321" s="43">
        <v>60311</v>
      </c>
      <c r="FH321" s="44">
        <v>21180.867333333299</v>
      </c>
      <c r="FI321" s="45">
        <v>10.606343181438801</v>
      </c>
      <c r="FJ321" s="45">
        <v>679.40333333333297</v>
      </c>
      <c r="FK321" s="45">
        <v>0.58755762179576598</v>
      </c>
      <c r="FL321" s="44">
        <v>48987.833333333299</v>
      </c>
      <c r="FM321" s="45">
        <v>24.530712735770301</v>
      </c>
      <c r="FN321" s="45">
        <v>670.39333333333298</v>
      </c>
      <c r="FO321" s="45">
        <v>0.49670733263065497</v>
      </c>
      <c r="FP321" s="44">
        <v>39220.735333333301</v>
      </c>
      <c r="FQ321" s="45">
        <v>19.639827407778299</v>
      </c>
      <c r="FR321" s="45">
        <v>631.42999999999995</v>
      </c>
      <c r="FS321" s="45">
        <v>0.50148945673408996</v>
      </c>
      <c r="FT321" s="44">
        <v>34162.798999999999</v>
      </c>
      <c r="FU321" s="45">
        <v>17.107060090135199</v>
      </c>
      <c r="FV321" s="45">
        <v>684.08</v>
      </c>
      <c r="FW321" s="46">
        <v>0.54680018212794101</v>
      </c>
    </row>
    <row r="322" spans="1:179" s="16" customFormat="1" ht="15">
      <c r="A322" s="16" t="s">
        <v>1116</v>
      </c>
      <c r="B322" s="25" t="s">
        <v>1074</v>
      </c>
      <c r="C322" s="16" t="s">
        <v>1075</v>
      </c>
      <c r="D322" s="16" t="s">
        <v>1076</v>
      </c>
      <c r="E322" s="16" t="s">
        <v>1287</v>
      </c>
      <c r="F322" s="16" t="s">
        <v>410</v>
      </c>
      <c r="G322" s="16" t="s">
        <v>1077</v>
      </c>
      <c r="H322" s="22">
        <v>40697</v>
      </c>
      <c r="J322" s="16">
        <v>500</v>
      </c>
      <c r="L322" s="18">
        <v>40697</v>
      </c>
      <c r="M322" s="19">
        <v>154</v>
      </c>
      <c r="N322" s="16" t="s">
        <v>1078</v>
      </c>
      <c r="O322" s="16" t="s">
        <v>1078</v>
      </c>
      <c r="P322" s="16" t="s">
        <v>1079</v>
      </c>
      <c r="Q322" s="16" t="s">
        <v>1080</v>
      </c>
      <c r="R322" s="16" t="s">
        <v>1081</v>
      </c>
      <c r="T322" s="23">
        <v>3</v>
      </c>
      <c r="U322" s="23">
        <v>6</v>
      </c>
      <c r="V322" s="16">
        <v>2011</v>
      </c>
      <c r="W322" s="16" t="s">
        <v>1234</v>
      </c>
      <c r="X322" s="21">
        <v>2</v>
      </c>
      <c r="Y322" s="16" t="s">
        <v>1233</v>
      </c>
      <c r="Z322" s="22">
        <v>40726</v>
      </c>
      <c r="AA322" s="16" t="str">
        <f>TEXT(DATEVALUE(TEXT(Z322,"m/d/yyyy"))-DATEVALUE("1/1/2011")+1,"000")</f>
        <v>183</v>
      </c>
      <c r="AB322" s="16">
        <v>3</v>
      </c>
      <c r="AC322" s="16">
        <v>3</v>
      </c>
      <c r="AD322" s="16">
        <v>2</v>
      </c>
      <c r="AE322" s="16" t="s">
        <v>1235</v>
      </c>
      <c r="AG322" s="16" t="s">
        <v>1075</v>
      </c>
      <c r="AH322" s="16" t="s">
        <v>1236</v>
      </c>
      <c r="BT322" s="16">
        <v>2</v>
      </c>
      <c r="BU322" s="18">
        <v>40697</v>
      </c>
      <c r="BV322" s="16">
        <v>116</v>
      </c>
      <c r="BW322" s="16">
        <v>116</v>
      </c>
      <c r="BX322" s="16">
        <v>116</v>
      </c>
      <c r="BY322" s="16">
        <f t="shared" si="50"/>
        <v>116</v>
      </c>
      <c r="BZ322" s="16">
        <v>87</v>
      </c>
      <c r="CA322" s="16">
        <v>87</v>
      </c>
      <c r="CB322" s="16">
        <v>87</v>
      </c>
      <c r="CC322" s="16">
        <f t="shared" si="49"/>
        <v>87</v>
      </c>
      <c r="CD322" s="16" t="s">
        <v>1237</v>
      </c>
      <c r="CE322" s="16">
        <v>89</v>
      </c>
      <c r="CF322" s="16">
        <v>89</v>
      </c>
      <c r="CG322" s="16">
        <v>89</v>
      </c>
      <c r="CH322" s="16">
        <f t="shared" si="53"/>
        <v>89</v>
      </c>
      <c r="CI322" s="16" t="s">
        <v>1238</v>
      </c>
      <c r="CJ322" s="16">
        <v>18</v>
      </c>
      <c r="CK322" s="16" t="s">
        <v>1237</v>
      </c>
      <c r="CL322" s="16" t="s">
        <v>1237</v>
      </c>
      <c r="CM322" s="18">
        <v>40697</v>
      </c>
      <c r="CO322" s="18">
        <v>40725</v>
      </c>
      <c r="CP322" s="16">
        <v>115</v>
      </c>
      <c r="CQ322" s="21">
        <v>115</v>
      </c>
      <c r="CR322" s="16">
        <v>115</v>
      </c>
      <c r="CS322" s="21">
        <v>115</v>
      </c>
      <c r="CT322" s="21">
        <v>86</v>
      </c>
      <c r="CU322" s="21">
        <v>86</v>
      </c>
      <c r="CV322" s="21">
        <v>86</v>
      </c>
      <c r="CW322" s="21">
        <v>86</v>
      </c>
      <c r="CX322" s="16" t="s">
        <v>1237</v>
      </c>
      <c r="CY322" s="16">
        <v>88</v>
      </c>
      <c r="CZ322" s="16">
        <v>88</v>
      </c>
      <c r="DA322" s="16">
        <v>88</v>
      </c>
      <c r="DB322" s="16">
        <v>88</v>
      </c>
      <c r="DC322" s="16" t="s">
        <v>1237</v>
      </c>
      <c r="DD322" s="16">
        <v>17</v>
      </c>
      <c r="EB322" s="22">
        <v>40697</v>
      </c>
      <c r="EG322" s="24">
        <v>0.21181712962962962</v>
      </c>
      <c r="EI322" s="24">
        <v>0.22234953703703705</v>
      </c>
      <c r="EJ322" s="24">
        <v>0.22582175925925926</v>
      </c>
      <c r="EK322" s="24">
        <v>0.25833333333333336</v>
      </c>
      <c r="FF322" s="42" t="s">
        <v>1961</v>
      </c>
      <c r="FG322" s="43">
        <v>11</v>
      </c>
      <c r="FH322" s="44">
        <v>33676.422666666702</v>
      </c>
      <c r="FI322" s="45">
        <v>16.8635065932232</v>
      </c>
      <c r="FJ322" s="45">
        <v>684.08</v>
      </c>
      <c r="FK322" s="45">
        <v>0.53652882106605204</v>
      </c>
      <c r="FL322" s="44">
        <v>52709.705666666698</v>
      </c>
      <c r="FM322" s="45">
        <v>26.394444500083502</v>
      </c>
      <c r="FN322" s="45">
        <v>604.77</v>
      </c>
      <c r="FO322" s="45">
        <v>0.48213086267756999</v>
      </c>
      <c r="FP322" s="44">
        <v>50254.601333333303</v>
      </c>
      <c r="FQ322" s="45">
        <v>25.1650482390252</v>
      </c>
      <c r="FR322" s="45">
        <v>603.01333333333298</v>
      </c>
      <c r="FS322" s="45">
        <v>0.47415285661921402</v>
      </c>
      <c r="FT322" s="44">
        <v>35669.8203333333</v>
      </c>
      <c r="FU322" s="45">
        <v>17.8617027207478</v>
      </c>
      <c r="FV322" s="45">
        <v>673.69666666666706</v>
      </c>
      <c r="FW322" s="46">
        <v>0.53601922092379595</v>
      </c>
    </row>
    <row r="323" spans="1:179" s="16" customFormat="1" ht="15">
      <c r="B323" s="25" t="s">
        <v>1239</v>
      </c>
      <c r="C323" s="16" t="s">
        <v>1240</v>
      </c>
      <c r="D323" s="16" t="s">
        <v>1241</v>
      </c>
      <c r="E323" s="16" t="s">
        <v>1242</v>
      </c>
      <c r="F323" s="16" t="s">
        <v>410</v>
      </c>
      <c r="G323" s="16" t="s">
        <v>1243</v>
      </c>
      <c r="L323" s="18">
        <v>40697</v>
      </c>
      <c r="M323" s="19">
        <v>154</v>
      </c>
      <c r="N323" s="16" t="s">
        <v>1244</v>
      </c>
      <c r="O323" s="16" t="s">
        <v>1078</v>
      </c>
      <c r="P323" s="16" t="s">
        <v>1078</v>
      </c>
      <c r="Q323" s="16" t="s">
        <v>1245</v>
      </c>
      <c r="R323" s="16" t="s">
        <v>1079</v>
      </c>
      <c r="T323" s="23">
        <v>3</v>
      </c>
      <c r="U323" s="23">
        <v>6</v>
      </c>
      <c r="V323" s="16">
        <v>2011</v>
      </c>
      <c r="X323" s="21"/>
      <c r="BU323" s="18">
        <v>40697</v>
      </c>
      <c r="BV323" s="16">
        <v>122</v>
      </c>
      <c r="BW323" s="16">
        <v>123</v>
      </c>
      <c r="BX323" s="16">
        <v>123</v>
      </c>
      <c r="BY323" s="16">
        <f t="shared" si="50"/>
        <v>122.66666666666667</v>
      </c>
      <c r="BZ323" s="16">
        <v>90.5</v>
      </c>
      <c r="CA323" s="16">
        <v>91</v>
      </c>
      <c r="CB323" s="16">
        <v>90.5</v>
      </c>
      <c r="CC323" s="16">
        <f t="shared" si="49"/>
        <v>90.666666666666671</v>
      </c>
      <c r="CD323" s="16" t="s">
        <v>1246</v>
      </c>
      <c r="CE323" s="16">
        <v>86</v>
      </c>
      <c r="CF323" s="16">
        <v>86.5</v>
      </c>
      <c r="CG323" s="16">
        <v>86</v>
      </c>
      <c r="CH323" s="16">
        <f t="shared" si="53"/>
        <v>86.166666666666671</v>
      </c>
      <c r="CI323" s="16" t="s">
        <v>1237</v>
      </c>
      <c r="CJ323" s="16">
        <v>17.5</v>
      </c>
      <c r="CK323" s="16" t="s">
        <v>1246</v>
      </c>
      <c r="CL323" s="16" t="s">
        <v>1246</v>
      </c>
      <c r="CM323" s="18">
        <v>40697</v>
      </c>
      <c r="CO323" s="18"/>
      <c r="CQ323" s="21"/>
      <c r="CS323" s="21"/>
      <c r="FF323" s="42" t="s">
        <v>1962</v>
      </c>
      <c r="FG323" s="43">
        <v>11</v>
      </c>
      <c r="FH323" s="44">
        <v>39482.807999999997</v>
      </c>
      <c r="FI323" s="45">
        <v>19.7710605908863</v>
      </c>
      <c r="FJ323" s="45">
        <v>685.07</v>
      </c>
      <c r="FK323" s="45">
        <v>0.50159010145997696</v>
      </c>
      <c r="FL323" s="44">
        <v>66767.126333333305</v>
      </c>
      <c r="FM323" s="45">
        <v>33.433713737272598</v>
      </c>
      <c r="FN323" s="45">
        <v>596.41999999999996</v>
      </c>
      <c r="FO323" s="45">
        <v>0.45278522642430602</v>
      </c>
      <c r="FP323" s="44">
        <v>57134.550333333304</v>
      </c>
      <c r="FQ323" s="45">
        <v>28.610190452345201</v>
      </c>
      <c r="FR323" s="45">
        <v>597.07000000000005</v>
      </c>
      <c r="FS323" s="45">
        <v>0.44434485964046899</v>
      </c>
      <c r="FT323" s="44">
        <v>41395.597000000002</v>
      </c>
      <c r="FU323" s="45">
        <v>20.728891837756599</v>
      </c>
      <c r="FV323" s="45">
        <v>616.07000000000005</v>
      </c>
      <c r="FW323" s="46">
        <v>0.50843889671744502</v>
      </c>
    </row>
    <row r="324" spans="1:179" s="16" customFormat="1" ht="15">
      <c r="A324" s="16" t="s">
        <v>1116</v>
      </c>
      <c r="B324" s="25" t="s">
        <v>1247</v>
      </c>
      <c r="C324" s="16" t="s">
        <v>1075</v>
      </c>
      <c r="D324" s="16" t="s">
        <v>1076</v>
      </c>
      <c r="E324" s="16" t="s">
        <v>1288</v>
      </c>
      <c r="F324" s="16" t="s">
        <v>410</v>
      </c>
      <c r="G324" s="16" t="s">
        <v>1077</v>
      </c>
      <c r="H324" s="22">
        <v>40736</v>
      </c>
      <c r="J324" s="16" t="s">
        <v>1248</v>
      </c>
      <c r="L324" s="18">
        <v>40699</v>
      </c>
      <c r="M324" s="19">
        <v>156</v>
      </c>
      <c r="N324" s="16" t="s">
        <v>1078</v>
      </c>
      <c r="O324" s="16" t="s">
        <v>1078</v>
      </c>
      <c r="P324" s="16" t="s">
        <v>1245</v>
      </c>
      <c r="Q324" s="16" t="s">
        <v>1079</v>
      </c>
      <c r="R324" s="16" t="s">
        <v>1249</v>
      </c>
      <c r="T324" s="23">
        <v>5</v>
      </c>
      <c r="U324" s="23">
        <v>6</v>
      </c>
      <c r="V324" s="16">
        <v>2011</v>
      </c>
      <c r="X324" s="21"/>
      <c r="BU324" s="18">
        <v>40699</v>
      </c>
      <c r="BV324" s="16">
        <v>116.5</v>
      </c>
      <c r="BW324" s="16">
        <v>116.5</v>
      </c>
      <c r="BX324" s="16">
        <v>116.5</v>
      </c>
      <c r="BY324" s="16">
        <f t="shared" si="50"/>
        <v>116.5</v>
      </c>
      <c r="BZ324" s="16">
        <v>92</v>
      </c>
      <c r="CA324" s="16">
        <v>92.5</v>
      </c>
      <c r="CB324" s="16">
        <v>92</v>
      </c>
      <c r="CC324" s="16">
        <f t="shared" si="49"/>
        <v>92.166666666666671</v>
      </c>
      <c r="CD324" s="16" t="s">
        <v>1250</v>
      </c>
      <c r="CE324" s="16">
        <v>91</v>
      </c>
      <c r="CF324" s="16">
        <v>91</v>
      </c>
      <c r="CG324" s="16">
        <v>91</v>
      </c>
      <c r="CH324" s="16">
        <f t="shared" si="53"/>
        <v>91</v>
      </c>
      <c r="CI324" s="16" t="s">
        <v>1250</v>
      </c>
      <c r="CJ324" s="16">
        <v>16.5</v>
      </c>
      <c r="CK324" s="16" t="s">
        <v>1246</v>
      </c>
      <c r="CL324" s="16" t="s">
        <v>1246</v>
      </c>
      <c r="CM324" s="18">
        <v>40736</v>
      </c>
      <c r="CO324" s="18">
        <v>40708</v>
      </c>
      <c r="CQ324" s="21"/>
      <c r="CS324" s="21"/>
      <c r="DD324" s="16">
        <v>16</v>
      </c>
      <c r="DF324" s="22">
        <v>40736</v>
      </c>
      <c r="DG324" s="16">
        <v>117</v>
      </c>
      <c r="DH324" s="16">
        <v>117</v>
      </c>
      <c r="DI324" s="16">
        <v>117</v>
      </c>
      <c r="DJ324" s="16">
        <v>117</v>
      </c>
      <c r="DK324" s="16">
        <v>92</v>
      </c>
      <c r="DL324" s="16">
        <v>91.5</v>
      </c>
      <c r="DM324" s="16">
        <v>92</v>
      </c>
      <c r="DN324" s="16">
        <v>91.833299999999994</v>
      </c>
      <c r="DO324" s="16" t="s">
        <v>1237</v>
      </c>
      <c r="DP324" s="16">
        <v>91</v>
      </c>
      <c r="DQ324" s="16">
        <v>91</v>
      </c>
      <c r="DR324" s="16">
        <v>91</v>
      </c>
      <c r="DS324" s="16">
        <v>91</v>
      </c>
      <c r="DT324" s="16" t="s">
        <v>1246</v>
      </c>
      <c r="DU324" s="16">
        <v>16.5</v>
      </c>
      <c r="EB324" s="22">
        <v>40736</v>
      </c>
      <c r="EG324" s="24">
        <v>0.23418981481481482</v>
      </c>
      <c r="EI324" s="24">
        <v>0.24525462962962963</v>
      </c>
      <c r="EJ324" s="24">
        <v>0.24804398148148146</v>
      </c>
      <c r="EK324" s="24">
        <v>0.28121527777777777</v>
      </c>
      <c r="FF324" s="42" t="s">
        <v>1963</v>
      </c>
      <c r="FG324" s="43">
        <v>60311</v>
      </c>
      <c r="FH324" s="44">
        <v>30339.765666666699</v>
      </c>
      <c r="FI324" s="45">
        <v>15.192671841095001</v>
      </c>
      <c r="FJ324" s="45">
        <v>640.81333333333305</v>
      </c>
      <c r="FK324" s="45">
        <v>0.52351808020845403</v>
      </c>
      <c r="FL324" s="44">
        <v>55704.898999999998</v>
      </c>
      <c r="FM324" s="45">
        <v>27.894290936404602</v>
      </c>
      <c r="FN324" s="45">
        <v>628.38333333333298</v>
      </c>
      <c r="FO324" s="45">
        <v>0.46240592719769502</v>
      </c>
      <c r="FP324" s="44">
        <v>54283.486333333298</v>
      </c>
      <c r="FQ324" s="45">
        <v>27.182516942079801</v>
      </c>
      <c r="FR324" s="45">
        <v>612.43666666666695</v>
      </c>
      <c r="FS324" s="45">
        <v>0.43192649864248001</v>
      </c>
      <c r="FT324" s="44">
        <v>43440.059666666697</v>
      </c>
      <c r="FU324" s="45">
        <v>21.752658821565699</v>
      </c>
      <c r="FV324" s="45">
        <v>633.4</v>
      </c>
      <c r="FW324" s="46">
        <v>0.50283753374842999</v>
      </c>
    </row>
    <row r="325" spans="1:179" s="16" customFormat="1" ht="15">
      <c r="B325" s="25" t="s">
        <v>1251</v>
      </c>
      <c r="C325" s="16" t="s">
        <v>1252</v>
      </c>
      <c r="D325" s="16" t="s">
        <v>1076</v>
      </c>
      <c r="E325" s="16" t="s">
        <v>1253</v>
      </c>
      <c r="F325" s="16" t="s">
        <v>410</v>
      </c>
      <c r="G325" s="16" t="s">
        <v>1243</v>
      </c>
      <c r="L325" s="18">
        <v>40697</v>
      </c>
      <c r="M325" s="19">
        <v>154</v>
      </c>
      <c r="N325" s="16" t="s">
        <v>1254</v>
      </c>
      <c r="O325" s="16" t="s">
        <v>1078</v>
      </c>
      <c r="P325" s="16" t="s">
        <v>1245</v>
      </c>
      <c r="Q325" s="16" t="s">
        <v>1078</v>
      </c>
      <c r="R325" s="16" t="s">
        <v>1255</v>
      </c>
      <c r="T325" s="23">
        <v>3</v>
      </c>
      <c r="U325" s="23">
        <v>6</v>
      </c>
      <c r="V325" s="16">
        <v>2011</v>
      </c>
      <c r="X325" s="21"/>
      <c r="BU325" s="18">
        <v>40697</v>
      </c>
      <c r="BV325" s="16">
        <v>118.5</v>
      </c>
      <c r="BW325" s="16">
        <v>118</v>
      </c>
      <c r="BX325" s="16">
        <v>118.5</v>
      </c>
      <c r="BY325" s="16">
        <f t="shared" si="50"/>
        <v>118.33333333333333</v>
      </c>
      <c r="CD325" s="16" t="s">
        <v>1075</v>
      </c>
      <c r="CE325" s="16">
        <v>95</v>
      </c>
      <c r="CF325" s="16">
        <v>95</v>
      </c>
      <c r="CG325" s="16">
        <v>95</v>
      </c>
      <c r="CH325" s="16">
        <f t="shared" si="53"/>
        <v>95</v>
      </c>
      <c r="CI325" s="16" t="s">
        <v>1237</v>
      </c>
      <c r="CJ325" s="16">
        <v>19</v>
      </c>
      <c r="CK325" s="16" t="s">
        <v>1237</v>
      </c>
      <c r="CL325" s="16" t="s">
        <v>1246</v>
      </c>
      <c r="CM325" s="18">
        <v>40697</v>
      </c>
      <c r="CO325" s="18">
        <v>40725</v>
      </c>
      <c r="CQ325" s="21"/>
      <c r="CS325" s="21"/>
      <c r="DD325" s="16">
        <v>18</v>
      </c>
      <c r="EG325" s="24"/>
      <c r="EI325" s="24"/>
      <c r="EJ325" s="24"/>
      <c r="EK325" s="24"/>
      <c r="FF325" s="42" t="s">
        <v>1964</v>
      </c>
      <c r="FG325" s="43">
        <v>60311</v>
      </c>
      <c r="FH325" s="44">
        <v>17844.947333333301</v>
      </c>
      <c r="FI325" s="45">
        <v>8.9358774828909997</v>
      </c>
      <c r="FJ325" s="45">
        <v>694.15</v>
      </c>
      <c r="FK325" s="45">
        <v>0.59416732761268198</v>
      </c>
      <c r="FL325" s="44">
        <v>40557.3616666667</v>
      </c>
      <c r="FM325" s="45">
        <v>20.309144550158599</v>
      </c>
      <c r="FN325" s="45">
        <v>694.15</v>
      </c>
      <c r="FO325" s="45">
        <v>0.512818425206784</v>
      </c>
      <c r="FP325" s="44">
        <v>35608.378333333298</v>
      </c>
      <c r="FQ325" s="45">
        <v>17.830935570021701</v>
      </c>
      <c r="FR325" s="45">
        <v>664.11666666666702</v>
      </c>
      <c r="FS325" s="45">
        <v>0.51899129391142096</v>
      </c>
      <c r="FT325" s="44">
        <v>31260.238000000001</v>
      </c>
      <c r="FU325" s="45">
        <v>15.653599399098599</v>
      </c>
      <c r="FV325" s="45">
        <v>687.8</v>
      </c>
      <c r="FW325" s="46">
        <v>0.57351772046271299</v>
      </c>
    </row>
    <row r="326" spans="1:179" s="16" customFormat="1" ht="15">
      <c r="B326" s="25" t="s">
        <v>1744</v>
      </c>
      <c r="C326" s="16" t="s">
        <v>1252</v>
      </c>
      <c r="D326" s="16" t="s">
        <v>1256</v>
      </c>
      <c r="E326" s="16" t="s">
        <v>1257</v>
      </c>
      <c r="F326" s="16" t="s">
        <v>410</v>
      </c>
      <c r="G326" s="16" t="s">
        <v>1243</v>
      </c>
      <c r="L326" s="18">
        <v>40697</v>
      </c>
      <c r="M326" s="19">
        <v>154</v>
      </c>
      <c r="N326" s="16" t="s">
        <v>1258</v>
      </c>
      <c r="O326" s="16" t="s">
        <v>1078</v>
      </c>
      <c r="P326" s="16" t="s">
        <v>1078</v>
      </c>
      <c r="Q326" s="16" t="s">
        <v>1259</v>
      </c>
      <c r="R326" s="16" t="s">
        <v>1078</v>
      </c>
      <c r="T326" s="23">
        <v>3</v>
      </c>
      <c r="U326" s="23">
        <v>6</v>
      </c>
      <c r="V326" s="16">
        <v>2011</v>
      </c>
      <c r="X326" s="21"/>
      <c r="BU326" s="18">
        <v>40697</v>
      </c>
      <c r="BV326" s="16">
        <v>121.5</v>
      </c>
      <c r="BW326" s="16">
        <v>121</v>
      </c>
      <c r="BX326" s="16">
        <v>121</v>
      </c>
      <c r="BY326" s="16">
        <f t="shared" si="50"/>
        <v>121.16666666666667</v>
      </c>
      <c r="BZ326" s="16">
        <v>84</v>
      </c>
      <c r="CA326" s="16">
        <v>84</v>
      </c>
      <c r="CB326" s="16">
        <v>84</v>
      </c>
      <c r="CC326" s="16">
        <f t="shared" ref="CC326:CC363" si="54">(BZ326+CA326+CB326)/3</f>
        <v>84</v>
      </c>
      <c r="CD326" s="16" t="s">
        <v>1246</v>
      </c>
      <c r="CE326" s="16">
        <v>84</v>
      </c>
      <c r="CF326" s="16">
        <v>84</v>
      </c>
      <c r="CG326" s="16">
        <v>84</v>
      </c>
      <c r="CH326" s="16">
        <f t="shared" si="53"/>
        <v>84</v>
      </c>
      <c r="CI326" s="16" t="s">
        <v>1260</v>
      </c>
      <c r="CJ326" s="16">
        <v>16.5</v>
      </c>
      <c r="CK326" s="16" t="s">
        <v>1246</v>
      </c>
      <c r="CL326" s="16" t="s">
        <v>1261</v>
      </c>
      <c r="CM326" s="18"/>
      <c r="CO326" s="18"/>
      <c r="CQ326" s="21"/>
      <c r="CS326" s="21"/>
      <c r="FF326" s="42" t="s">
        <v>1744</v>
      </c>
      <c r="FG326" s="43">
        <v>60311</v>
      </c>
      <c r="FH326" s="44">
        <v>32627.617999999999</v>
      </c>
      <c r="FI326" s="45">
        <v>16.338316474712101</v>
      </c>
      <c r="FJ326" s="45">
        <v>694.15</v>
      </c>
      <c r="FK326" s="45">
        <v>0.51894035194224297</v>
      </c>
      <c r="FL326" s="44">
        <v>61838.815000000002</v>
      </c>
      <c r="FM326" s="45">
        <v>30.9658562844266</v>
      </c>
      <c r="FN326" s="45">
        <v>618.73</v>
      </c>
      <c r="FO326" s="45">
        <v>0.46283480075053601</v>
      </c>
      <c r="FP326" s="44">
        <v>36457.722000000002</v>
      </c>
      <c r="FQ326" s="45">
        <v>18.256245368052099</v>
      </c>
      <c r="FR326" s="45">
        <v>640.08666666666704</v>
      </c>
      <c r="FS326" s="45">
        <v>0.48942736847672602</v>
      </c>
      <c r="FT326" s="44">
        <v>41006.839666666703</v>
      </c>
      <c r="FU326" s="45">
        <v>20.534221165081</v>
      </c>
      <c r="FV326" s="45">
        <v>622.39333333333298</v>
      </c>
      <c r="FW326" s="46">
        <v>0.51951230075777499</v>
      </c>
    </row>
    <row r="327" spans="1:179" s="16" customFormat="1" ht="15">
      <c r="A327" s="16" t="s">
        <v>1116</v>
      </c>
      <c r="B327" s="25" t="s">
        <v>1262</v>
      </c>
      <c r="C327" s="16" t="s">
        <v>1252</v>
      </c>
      <c r="D327" s="16" t="s">
        <v>1263</v>
      </c>
      <c r="E327" s="16" t="s">
        <v>1264</v>
      </c>
      <c r="F327" s="16" t="s">
        <v>410</v>
      </c>
      <c r="G327" s="16" t="s">
        <v>1077</v>
      </c>
      <c r="H327" s="22">
        <v>40697</v>
      </c>
      <c r="J327" s="16">
        <v>1000</v>
      </c>
      <c r="L327" s="18">
        <v>40697</v>
      </c>
      <c r="M327" s="19">
        <v>154</v>
      </c>
      <c r="N327" s="16" t="s">
        <v>1078</v>
      </c>
      <c r="O327" s="16" t="s">
        <v>1078</v>
      </c>
      <c r="P327" s="16" t="s">
        <v>1245</v>
      </c>
      <c r="Q327" s="16" t="s">
        <v>1081</v>
      </c>
      <c r="R327" s="16" t="s">
        <v>1249</v>
      </c>
      <c r="T327" s="23">
        <v>3</v>
      </c>
      <c r="U327" s="23">
        <v>6</v>
      </c>
      <c r="V327" s="16">
        <v>2011</v>
      </c>
      <c r="X327" s="21"/>
      <c r="BU327" s="18">
        <v>40697</v>
      </c>
      <c r="BV327" s="16">
        <v>117.5</v>
      </c>
      <c r="BW327" s="16">
        <v>117.5</v>
      </c>
      <c r="BX327" s="16">
        <v>117.5</v>
      </c>
      <c r="BY327" s="16">
        <f t="shared" si="50"/>
        <v>117.5</v>
      </c>
      <c r="BZ327" s="16">
        <v>87</v>
      </c>
      <c r="CA327" s="16">
        <v>87</v>
      </c>
      <c r="CB327" s="16">
        <v>87</v>
      </c>
      <c r="CC327" s="16">
        <f t="shared" si="54"/>
        <v>87</v>
      </c>
      <c r="CD327" s="16" t="s">
        <v>1246</v>
      </c>
      <c r="CE327" s="16">
        <v>88</v>
      </c>
      <c r="CF327" s="16">
        <v>88</v>
      </c>
      <c r="CG327" s="16">
        <v>88</v>
      </c>
      <c r="CH327" s="16">
        <f t="shared" si="53"/>
        <v>88</v>
      </c>
      <c r="CI327" s="16" t="s">
        <v>1246</v>
      </c>
      <c r="CJ327" s="16">
        <v>18</v>
      </c>
      <c r="CK327" s="16" t="s">
        <v>1246</v>
      </c>
      <c r="CL327" s="16" t="s">
        <v>1246</v>
      </c>
      <c r="CM327" s="18">
        <v>40697</v>
      </c>
      <c r="CO327" s="18"/>
      <c r="CQ327" s="21"/>
      <c r="CS327" s="21"/>
      <c r="EB327" s="22">
        <v>40697</v>
      </c>
      <c r="EG327" s="24">
        <v>0.24041666666666664</v>
      </c>
      <c r="EI327" s="24">
        <v>0.25069444444444444</v>
      </c>
      <c r="EJ327" s="24">
        <v>0.2570601851851852</v>
      </c>
      <c r="EK327" s="24">
        <v>0.28944444444444445</v>
      </c>
      <c r="FF327" s="42" t="s">
        <v>1965</v>
      </c>
      <c r="FG327" s="43">
        <v>60311</v>
      </c>
      <c r="FH327" s="44">
        <v>35020.536666666703</v>
      </c>
      <c r="FI327" s="45">
        <v>17.536573193123001</v>
      </c>
      <c r="FJ327" s="45">
        <v>685.06666666666695</v>
      </c>
      <c r="FK327" s="45">
        <v>0.51845498459029704</v>
      </c>
      <c r="FL327" s="44">
        <v>63063.849000000002</v>
      </c>
      <c r="FM327" s="45">
        <v>31.5792934401602</v>
      </c>
      <c r="FN327" s="45">
        <v>622.08333333333303</v>
      </c>
      <c r="FO327" s="45">
        <v>0.44975474192207499</v>
      </c>
      <c r="FP327" s="44">
        <v>50087.967333333298</v>
      </c>
      <c r="FQ327" s="45">
        <v>25.0816060757803</v>
      </c>
      <c r="FR327" s="45">
        <v>614.79666666666697</v>
      </c>
      <c r="FS327" s="45">
        <v>0.47005040822260702</v>
      </c>
      <c r="FT327" s="44">
        <v>36203.303999999996</v>
      </c>
      <c r="FU327" s="45">
        <v>18.128845267901902</v>
      </c>
      <c r="FV327" s="45">
        <v>622.78</v>
      </c>
      <c r="FW327" s="46">
        <v>0.52846488953743298</v>
      </c>
    </row>
    <row r="328" spans="1:179" s="16" customFormat="1" ht="15">
      <c r="B328" s="25" t="s">
        <v>1265</v>
      </c>
      <c r="C328" s="16" t="s">
        <v>1266</v>
      </c>
      <c r="D328" s="16" t="s">
        <v>1101</v>
      </c>
      <c r="E328" s="16" t="s">
        <v>385</v>
      </c>
      <c r="F328" s="16" t="s">
        <v>410</v>
      </c>
      <c r="G328" s="16" t="s">
        <v>1075</v>
      </c>
      <c r="H328" s="22"/>
      <c r="L328" s="18">
        <v>40697</v>
      </c>
      <c r="M328" s="19">
        <v>154</v>
      </c>
      <c r="N328" s="16" t="s">
        <v>1267</v>
      </c>
      <c r="O328" s="16" t="s">
        <v>1078</v>
      </c>
      <c r="P328" s="16" t="s">
        <v>1078</v>
      </c>
      <c r="Q328" s="16" t="s">
        <v>1255</v>
      </c>
      <c r="R328" s="16" t="s">
        <v>1078</v>
      </c>
      <c r="T328" s="23">
        <v>3</v>
      </c>
      <c r="U328" s="23">
        <v>6</v>
      </c>
      <c r="V328" s="16">
        <v>2011</v>
      </c>
      <c r="W328" s="16" t="s">
        <v>1268</v>
      </c>
      <c r="X328" s="21">
        <v>107</v>
      </c>
      <c r="Y328" s="16" t="s">
        <v>1233</v>
      </c>
      <c r="Z328" s="22">
        <v>40713</v>
      </c>
      <c r="AA328" s="16" t="str">
        <f>TEXT(DATEVALUE(TEXT(Z328,"m/d/yyyy"))-DATEVALUE("1/1/2011")+1,"000")</f>
        <v>170</v>
      </c>
      <c r="AB328" s="16">
        <v>5</v>
      </c>
      <c r="AC328" s="16">
        <v>0</v>
      </c>
      <c r="AD328" s="16">
        <v>0</v>
      </c>
      <c r="AE328" s="16" t="s">
        <v>1269</v>
      </c>
      <c r="AG328" s="16" t="s">
        <v>1270</v>
      </c>
      <c r="AH328" s="16" t="s">
        <v>1246</v>
      </c>
      <c r="AJ328" s="16" t="s">
        <v>1268</v>
      </c>
      <c r="AK328" s="16">
        <v>113</v>
      </c>
      <c r="AL328" s="16" t="s">
        <v>1075</v>
      </c>
      <c r="AM328" s="16" t="s">
        <v>1271</v>
      </c>
      <c r="AN328" s="22">
        <v>40732</v>
      </c>
      <c r="AP328" s="16">
        <v>4</v>
      </c>
      <c r="AQ328" s="16">
        <v>4</v>
      </c>
      <c r="AR328" s="16">
        <v>4</v>
      </c>
      <c r="AS328" s="16" t="s">
        <v>1272</v>
      </c>
      <c r="AU328" s="16" t="s">
        <v>1075</v>
      </c>
      <c r="BT328" s="16">
        <v>4</v>
      </c>
      <c r="BU328" s="18">
        <v>40697</v>
      </c>
      <c r="BV328" s="16">
        <v>118</v>
      </c>
      <c r="BW328" s="16">
        <v>118</v>
      </c>
      <c r="BX328" s="16">
        <v>118</v>
      </c>
      <c r="BY328" s="16">
        <f t="shared" si="50"/>
        <v>118</v>
      </c>
      <c r="BZ328" s="16">
        <v>77</v>
      </c>
      <c r="CA328" s="16">
        <v>77</v>
      </c>
      <c r="CB328" s="16">
        <v>77</v>
      </c>
      <c r="CC328" s="16">
        <f t="shared" si="54"/>
        <v>77</v>
      </c>
      <c r="CD328" s="16" t="s">
        <v>1237</v>
      </c>
      <c r="CE328" s="16">
        <v>71</v>
      </c>
      <c r="CF328" s="16">
        <v>71</v>
      </c>
      <c r="CG328" s="16">
        <v>71</v>
      </c>
      <c r="CH328" s="16">
        <f t="shared" si="53"/>
        <v>71</v>
      </c>
      <c r="CI328" s="16" t="s">
        <v>1273</v>
      </c>
      <c r="CJ328" s="16">
        <v>19</v>
      </c>
      <c r="CK328" s="16" t="s">
        <v>1246</v>
      </c>
      <c r="CL328" s="16" t="s">
        <v>1246</v>
      </c>
      <c r="CM328" s="18">
        <v>40697</v>
      </c>
      <c r="CO328" s="18">
        <v>40725</v>
      </c>
      <c r="CQ328" s="21"/>
      <c r="CS328" s="21"/>
      <c r="DD328" s="16">
        <f>21.5-4</f>
        <v>17.5</v>
      </c>
      <c r="EG328" s="24"/>
      <c r="EI328" s="24"/>
      <c r="EJ328" s="24"/>
      <c r="EK328" s="24"/>
      <c r="FF328" s="42" t="s">
        <v>1966</v>
      </c>
      <c r="FG328" s="43">
        <v>60311</v>
      </c>
      <c r="FH328" s="44">
        <v>36086.391666666699</v>
      </c>
      <c r="FI328" s="45">
        <v>18.070301285261198</v>
      </c>
      <c r="FJ328" s="45">
        <v>660.06666666666695</v>
      </c>
      <c r="FK328" s="45">
        <v>0.52813640916358695</v>
      </c>
      <c r="FL328" s="44">
        <v>77317.537333333297</v>
      </c>
      <c r="FM328" s="45">
        <v>38.716843932565503</v>
      </c>
      <c r="FN328" s="45">
        <v>650.08666666666704</v>
      </c>
      <c r="FO328" s="45">
        <v>0.38693618639270999</v>
      </c>
      <c r="FP328" s="44">
        <v>76378.243333333303</v>
      </c>
      <c r="FQ328" s="45">
        <v>38.246491403772303</v>
      </c>
      <c r="FR328" s="45">
        <v>624.08000000000004</v>
      </c>
      <c r="FS328" s="45">
        <v>0.41434115764783003</v>
      </c>
      <c r="FT328" s="44">
        <v>51040.881000000001</v>
      </c>
      <c r="FU328" s="45">
        <v>25.558778668001999</v>
      </c>
      <c r="FV328" s="45">
        <v>657.71333333333303</v>
      </c>
      <c r="FW328" s="46">
        <v>0.47843499784265803</v>
      </c>
    </row>
    <row r="329" spans="1:179" s="16" customFormat="1" ht="15">
      <c r="B329" s="25" t="s">
        <v>1274</v>
      </c>
      <c r="C329" s="16" t="s">
        <v>1075</v>
      </c>
      <c r="D329" s="16" t="s">
        <v>1076</v>
      </c>
      <c r="E329" s="16" t="s">
        <v>1275</v>
      </c>
      <c r="F329" s="16" t="s">
        <v>410</v>
      </c>
      <c r="G329" s="16" t="s">
        <v>1075</v>
      </c>
      <c r="L329" s="18">
        <v>40697</v>
      </c>
      <c r="M329" s="19">
        <v>154</v>
      </c>
      <c r="N329" s="16" t="s">
        <v>1276</v>
      </c>
      <c r="O329" s="16" t="s">
        <v>1277</v>
      </c>
      <c r="P329" s="16" t="s">
        <v>1078</v>
      </c>
      <c r="Q329" s="16" t="s">
        <v>1249</v>
      </c>
      <c r="R329" s="16" t="s">
        <v>1245</v>
      </c>
      <c r="T329" s="23">
        <v>3</v>
      </c>
      <c r="U329" s="23">
        <v>6</v>
      </c>
      <c r="V329" s="16">
        <v>2011</v>
      </c>
      <c r="W329" s="16" t="s">
        <v>1278</v>
      </c>
      <c r="X329" s="21">
        <v>101</v>
      </c>
      <c r="Y329" s="16" t="s">
        <v>1233</v>
      </c>
      <c r="Z329" s="22">
        <v>40702</v>
      </c>
      <c r="AA329" s="16" t="str">
        <f>TEXT(DATEVALUE(TEXT(Z329,"m/d/yyyy"))-DATEVALUE("1/1/2011")+1,"000")</f>
        <v>159</v>
      </c>
      <c r="AB329" s="16">
        <v>3</v>
      </c>
      <c r="AC329" s="16">
        <v>3</v>
      </c>
      <c r="AD329" s="16">
        <v>3</v>
      </c>
      <c r="AE329" s="16" t="s">
        <v>1272</v>
      </c>
      <c r="AG329" s="16" t="s">
        <v>1075</v>
      </c>
      <c r="AH329" s="16" t="s">
        <v>1075</v>
      </c>
      <c r="BT329" s="16">
        <v>3</v>
      </c>
      <c r="BU329" s="18">
        <v>40697</v>
      </c>
      <c r="BV329" s="16">
        <v>121</v>
      </c>
      <c r="BW329" s="16">
        <v>121</v>
      </c>
      <c r="BX329" s="16">
        <v>121</v>
      </c>
      <c r="BY329" s="16">
        <f t="shared" si="50"/>
        <v>121</v>
      </c>
      <c r="BZ329" s="16">
        <v>96</v>
      </c>
      <c r="CA329" s="16">
        <v>96</v>
      </c>
      <c r="CB329" s="16">
        <v>96</v>
      </c>
      <c r="CC329" s="16">
        <f t="shared" si="54"/>
        <v>96</v>
      </c>
      <c r="CD329" s="16" t="s">
        <v>1237</v>
      </c>
      <c r="CI329" s="16" t="s">
        <v>1075</v>
      </c>
      <c r="CJ329" s="16">
        <v>17.5</v>
      </c>
      <c r="CK329" s="16" t="s">
        <v>1246</v>
      </c>
      <c r="CL329" s="16" t="s">
        <v>1246</v>
      </c>
      <c r="CM329" s="18">
        <v>40697</v>
      </c>
      <c r="CO329" s="18"/>
      <c r="CQ329" s="21"/>
      <c r="CS329" s="21"/>
      <c r="EB329" s="22"/>
      <c r="EG329" s="26"/>
      <c r="EH329" s="24"/>
      <c r="EI329" s="24"/>
      <c r="FF329" s="42" t="s">
        <v>1967</v>
      </c>
      <c r="FG329" s="43">
        <v>60311</v>
      </c>
      <c r="FH329" s="44">
        <v>22218.732</v>
      </c>
      <c r="FI329" s="45">
        <v>11.1260550826239</v>
      </c>
      <c r="FJ329" s="45">
        <v>689.13</v>
      </c>
      <c r="FK329" s="45">
        <v>0.56675063051348795</v>
      </c>
      <c r="FL329" s="44">
        <v>50618.785000000003</v>
      </c>
      <c r="FM329" s="45">
        <v>25.347413620430601</v>
      </c>
      <c r="FN329" s="45">
        <v>657.16333333333296</v>
      </c>
      <c r="FO329" s="45">
        <v>0.47346786469403002</v>
      </c>
      <c r="FP329" s="44">
        <v>35176.0853333333</v>
      </c>
      <c r="FQ329" s="45">
        <v>17.6144643632115</v>
      </c>
      <c r="FR329" s="45">
        <v>650.69666666666706</v>
      </c>
      <c r="FS329" s="45">
        <v>0.49376387480971101</v>
      </c>
      <c r="FT329" s="44">
        <v>26691.094666666701</v>
      </c>
      <c r="FU329" s="45">
        <v>13.365595726923701</v>
      </c>
      <c r="FV329" s="45">
        <v>636.41333333333296</v>
      </c>
      <c r="FW329" s="46">
        <v>0.53660483326245301</v>
      </c>
    </row>
    <row r="330" spans="1:179" s="16" customFormat="1" ht="15">
      <c r="B330" s="25" t="s">
        <v>1279</v>
      </c>
      <c r="C330" s="16" t="s">
        <v>1075</v>
      </c>
      <c r="D330" s="16" t="s">
        <v>1263</v>
      </c>
      <c r="E330" s="16" t="s">
        <v>1289</v>
      </c>
      <c r="F330" s="16" t="s">
        <v>410</v>
      </c>
      <c r="G330" s="16" t="s">
        <v>1243</v>
      </c>
      <c r="L330" s="18">
        <v>40697</v>
      </c>
      <c r="M330" s="19">
        <v>154</v>
      </c>
      <c r="N330" s="16" t="s">
        <v>1280</v>
      </c>
      <c r="O330" s="16" t="s">
        <v>1078</v>
      </c>
      <c r="P330" s="16" t="s">
        <v>1078</v>
      </c>
      <c r="Q330" s="16" t="s">
        <v>1245</v>
      </c>
      <c r="R330" s="16" t="s">
        <v>1081</v>
      </c>
      <c r="T330" s="23">
        <v>3</v>
      </c>
      <c r="U330" s="23">
        <v>6</v>
      </c>
      <c r="V330" s="16">
        <v>2011</v>
      </c>
      <c r="W330" s="16" t="s">
        <v>1278</v>
      </c>
      <c r="X330" s="21">
        <v>91</v>
      </c>
      <c r="Y330" s="16" t="s">
        <v>1281</v>
      </c>
      <c r="Z330" s="22">
        <v>40699</v>
      </c>
      <c r="AA330" s="16" t="str">
        <f>TEXT(DATEVALUE(TEXT(Z330,"m/d/yyyy"))-DATEVALUE("1/1/2011")+1,"000")</f>
        <v>156</v>
      </c>
      <c r="AB330" s="16">
        <v>2</v>
      </c>
      <c r="AC330" s="16">
        <v>2</v>
      </c>
      <c r="AD330" s="16">
        <v>1</v>
      </c>
      <c r="AE330" s="16" t="s">
        <v>1272</v>
      </c>
      <c r="AG330" s="16" t="s">
        <v>1246</v>
      </c>
      <c r="AH330" s="16" t="s">
        <v>1246</v>
      </c>
      <c r="AJ330" s="16" t="s">
        <v>1124</v>
      </c>
      <c r="AK330" s="16" t="s">
        <v>1282</v>
      </c>
      <c r="AL330" s="16" t="s">
        <v>1246</v>
      </c>
      <c r="AM330" s="16" t="s">
        <v>1271</v>
      </c>
      <c r="AN330" s="22">
        <v>40745</v>
      </c>
      <c r="AP330" s="16">
        <v>1</v>
      </c>
      <c r="AQ330" s="16">
        <v>0</v>
      </c>
      <c r="AR330" s="16">
        <v>0</v>
      </c>
      <c r="AS330" s="16" t="s">
        <v>1269</v>
      </c>
      <c r="AU330" s="16" t="s">
        <v>1246</v>
      </c>
      <c r="AV330" s="16" t="s">
        <v>1125</v>
      </c>
      <c r="AW330" s="16" t="s">
        <v>1124</v>
      </c>
      <c r="AX330" s="16" t="s">
        <v>1126</v>
      </c>
      <c r="AY330" s="16" t="s">
        <v>1246</v>
      </c>
      <c r="AZ330" s="16" t="s">
        <v>970</v>
      </c>
      <c r="BA330" s="22">
        <v>40754</v>
      </c>
      <c r="BC330" s="16">
        <v>3</v>
      </c>
      <c r="BD330" s="16">
        <v>3</v>
      </c>
      <c r="BE330" s="16">
        <v>3</v>
      </c>
      <c r="BF330" s="16" t="s">
        <v>1272</v>
      </c>
      <c r="BH330" s="16" t="s">
        <v>1075</v>
      </c>
      <c r="BT330" s="16">
        <v>4</v>
      </c>
      <c r="BU330" s="18">
        <v>40697</v>
      </c>
      <c r="BV330" s="16">
        <v>120</v>
      </c>
      <c r="BW330" s="16">
        <v>120</v>
      </c>
      <c r="BX330" s="16">
        <v>120</v>
      </c>
      <c r="BY330" s="16">
        <f t="shared" si="50"/>
        <v>120</v>
      </c>
      <c r="BZ330" s="16">
        <v>79</v>
      </c>
      <c r="CA330" s="16">
        <v>79</v>
      </c>
      <c r="CB330" s="16">
        <v>78.5</v>
      </c>
      <c r="CC330" s="16">
        <f t="shared" si="54"/>
        <v>78.833333333333329</v>
      </c>
      <c r="CD330" s="16" t="s">
        <v>1237</v>
      </c>
      <c r="CE330" s="16">
        <v>81</v>
      </c>
      <c r="CF330" s="16">
        <v>81</v>
      </c>
      <c r="CG330" s="16">
        <v>81.5</v>
      </c>
      <c r="CH330" s="16">
        <f t="shared" ref="CH330:CH368" si="55">(CE330+CF330+CG330)/3</f>
        <v>81.166666666666671</v>
      </c>
      <c r="CI330" s="16" t="s">
        <v>1237</v>
      </c>
      <c r="CJ330" s="16">
        <v>20</v>
      </c>
      <c r="CK330" s="16" t="s">
        <v>1237</v>
      </c>
      <c r="CL330" s="16" t="s">
        <v>1237</v>
      </c>
      <c r="CM330" s="18">
        <v>40697</v>
      </c>
      <c r="CO330" s="18">
        <v>40725</v>
      </c>
      <c r="CQ330" s="21"/>
      <c r="CS330" s="21"/>
      <c r="DD330" s="16">
        <v>16.5</v>
      </c>
      <c r="EB330" s="22"/>
      <c r="EG330" s="24"/>
      <c r="EH330" s="24"/>
      <c r="EI330" s="24"/>
      <c r="EL330" s="22"/>
      <c r="EQ330" s="24"/>
      <c r="ER330" s="24"/>
      <c r="ES330" s="24"/>
      <c r="FF330" s="42" t="s">
        <v>1968</v>
      </c>
      <c r="FG330" s="43">
        <v>60311</v>
      </c>
      <c r="FH330" s="44">
        <v>33607.491333333302</v>
      </c>
      <c r="FI330" s="45">
        <v>16.828989150392299</v>
      </c>
      <c r="FJ330" s="45">
        <v>686.76333333333298</v>
      </c>
      <c r="FK330" s="45">
        <v>0.53528970805187204</v>
      </c>
      <c r="FL330" s="44">
        <v>56415.454666666701</v>
      </c>
      <c r="FM330" s="45">
        <v>28.250102487063899</v>
      </c>
      <c r="FN330" s="45">
        <v>654.38333333333298</v>
      </c>
      <c r="FO330" s="45">
        <v>0.47866412942288999</v>
      </c>
      <c r="FP330" s="44">
        <v>55836.942666666699</v>
      </c>
      <c r="FQ330" s="45">
        <v>27.960411951260198</v>
      </c>
      <c r="FR330" s="45">
        <v>654.14666666666699</v>
      </c>
      <c r="FS330" s="45">
        <v>0.45980823466635901</v>
      </c>
      <c r="FT330" s="44">
        <v>45681.207666666698</v>
      </c>
      <c r="FU330" s="45">
        <v>22.874916207644802</v>
      </c>
      <c r="FV330" s="45">
        <v>657.47666666666703</v>
      </c>
      <c r="FW330" s="46">
        <v>0.49774426831670299</v>
      </c>
    </row>
    <row r="331" spans="1:179" s="16" customFormat="1" ht="15">
      <c r="B331" s="25" t="s">
        <v>971</v>
      </c>
      <c r="C331" s="16" t="s">
        <v>1266</v>
      </c>
      <c r="D331" s="16" t="s">
        <v>1076</v>
      </c>
      <c r="E331" s="16" t="s">
        <v>1290</v>
      </c>
      <c r="F331" s="16" t="s">
        <v>410</v>
      </c>
      <c r="G331" s="16" t="s">
        <v>1243</v>
      </c>
      <c r="L331" s="18">
        <v>40697</v>
      </c>
      <c r="M331" s="19">
        <v>154</v>
      </c>
      <c r="N331" s="16" t="s">
        <v>1244</v>
      </c>
      <c r="O331" s="16" t="s">
        <v>1078</v>
      </c>
      <c r="P331" s="16" t="s">
        <v>1078</v>
      </c>
      <c r="Q331" s="16" t="s">
        <v>1245</v>
      </c>
      <c r="R331" s="16" t="s">
        <v>1249</v>
      </c>
      <c r="T331" s="23">
        <v>3</v>
      </c>
      <c r="U331" s="23">
        <v>6</v>
      </c>
      <c r="V331" s="16">
        <v>2011</v>
      </c>
      <c r="W331" s="16" t="s">
        <v>1278</v>
      </c>
      <c r="X331" s="21">
        <v>7</v>
      </c>
      <c r="Y331" s="16" t="s">
        <v>1281</v>
      </c>
      <c r="Z331" s="22">
        <v>40735</v>
      </c>
      <c r="AA331" s="16" t="str">
        <f>TEXT(DATEVALUE(TEXT(Z331,"m/d/yyyy"))-DATEVALUE("1/1/2011")+1,"000")</f>
        <v>192</v>
      </c>
      <c r="AB331" s="16">
        <v>4</v>
      </c>
      <c r="AC331" s="16">
        <v>4</v>
      </c>
      <c r="AD331" s="16">
        <v>4</v>
      </c>
      <c r="AE331" s="16" t="s">
        <v>1272</v>
      </c>
      <c r="AG331" s="16" t="s">
        <v>1075</v>
      </c>
      <c r="AH331" s="16" t="s">
        <v>1075</v>
      </c>
      <c r="BT331" s="16">
        <v>4</v>
      </c>
      <c r="BU331" s="18">
        <v>40697</v>
      </c>
      <c r="BV331" s="16">
        <v>118.5</v>
      </c>
      <c r="BW331" s="16">
        <v>119</v>
      </c>
      <c r="BX331" s="16">
        <v>118.5</v>
      </c>
      <c r="BY331" s="16">
        <f t="shared" si="50"/>
        <v>118.66666666666667</v>
      </c>
      <c r="CC331" s="16">
        <f t="shared" si="54"/>
        <v>0</v>
      </c>
      <c r="CD331" s="16" t="s">
        <v>1237</v>
      </c>
      <c r="CE331" s="16">
        <v>94</v>
      </c>
      <c r="CF331" s="16">
        <v>95</v>
      </c>
      <c r="CG331" s="16">
        <v>95</v>
      </c>
      <c r="CH331" s="16">
        <f t="shared" si="55"/>
        <v>94.666666666666671</v>
      </c>
      <c r="CI331" s="16" t="s">
        <v>1237</v>
      </c>
      <c r="CJ331" s="16">
        <v>17.75</v>
      </c>
      <c r="CK331" s="16" t="s">
        <v>1246</v>
      </c>
      <c r="CL331" s="16" t="s">
        <v>1246</v>
      </c>
      <c r="CM331" s="18">
        <v>40697</v>
      </c>
      <c r="CO331" s="18">
        <v>40708</v>
      </c>
      <c r="CQ331" s="21"/>
      <c r="CS331" s="21"/>
      <c r="DD331" s="16">
        <v>17</v>
      </c>
      <c r="DF331" s="22">
        <v>40725</v>
      </c>
      <c r="DU331" s="16">
        <v>16</v>
      </c>
      <c r="EB331" s="22"/>
      <c r="EG331" s="24"/>
      <c r="EH331" s="24"/>
      <c r="EI331" s="24"/>
      <c r="FF331" s="42" t="s">
        <v>1969</v>
      </c>
      <c r="FG331" s="43">
        <v>60311</v>
      </c>
      <c r="FH331" s="44">
        <v>20350.989666666701</v>
      </c>
      <c r="FI331" s="45">
        <v>10.1907810048406</v>
      </c>
      <c r="FJ331" s="45">
        <v>689.13</v>
      </c>
      <c r="FK331" s="45">
        <v>0.53517226770971604</v>
      </c>
      <c r="FL331" s="44">
        <v>55576.608333333301</v>
      </c>
      <c r="FM331" s="45">
        <v>27.830049240527501</v>
      </c>
      <c r="FN331" s="45">
        <v>670.11666666666702</v>
      </c>
      <c r="FO331" s="45">
        <v>0.44066780017939</v>
      </c>
      <c r="FP331" s="44">
        <v>49179.115333333299</v>
      </c>
      <c r="FQ331" s="45">
        <v>24.626497412785799</v>
      </c>
      <c r="FR331" s="45">
        <v>633.09</v>
      </c>
      <c r="FS331" s="45">
        <v>0.44889883348168802</v>
      </c>
      <c r="FT331" s="44">
        <v>42891.762000000002</v>
      </c>
      <c r="FU331" s="45">
        <v>21.478098147220798</v>
      </c>
      <c r="FV331" s="45">
        <v>679.81333333333305</v>
      </c>
      <c r="FW331" s="46">
        <v>0.48455531363237903</v>
      </c>
    </row>
    <row r="332" spans="1:179" s="16" customFormat="1" ht="15">
      <c r="A332" s="16" t="s">
        <v>1116</v>
      </c>
      <c r="B332" s="25" t="s">
        <v>1478</v>
      </c>
      <c r="C332" s="16" t="s">
        <v>657</v>
      </c>
      <c r="D332" s="16" t="s">
        <v>402</v>
      </c>
      <c r="E332" s="16" t="s">
        <v>385</v>
      </c>
      <c r="F332" s="28" t="s">
        <v>1094</v>
      </c>
      <c r="G332" s="16" t="s">
        <v>691</v>
      </c>
      <c r="H332" s="22">
        <v>40697</v>
      </c>
      <c r="J332" s="16" t="s">
        <v>1040</v>
      </c>
      <c r="K332" s="16" t="s">
        <v>1750</v>
      </c>
      <c r="L332" s="18">
        <v>40697</v>
      </c>
      <c r="M332" s="19">
        <v>154</v>
      </c>
      <c r="N332" s="16" t="s">
        <v>692</v>
      </c>
      <c r="O332" s="16" t="s">
        <v>653</v>
      </c>
      <c r="P332" s="16" t="s">
        <v>202</v>
      </c>
      <c r="Q332" s="16" t="s">
        <v>692</v>
      </c>
      <c r="R332" s="16" t="s">
        <v>699</v>
      </c>
      <c r="T332" s="20">
        <v>3</v>
      </c>
      <c r="U332" s="20">
        <v>6</v>
      </c>
      <c r="V332" s="16">
        <v>2011</v>
      </c>
      <c r="X332" s="21"/>
      <c r="BU332" s="18">
        <v>40697</v>
      </c>
      <c r="BV332" s="16">
        <v>119</v>
      </c>
      <c r="BW332" s="16">
        <v>119</v>
      </c>
      <c r="BX332" s="16">
        <v>119</v>
      </c>
      <c r="BY332" s="16">
        <f t="shared" si="50"/>
        <v>119</v>
      </c>
      <c r="BZ332" s="16">
        <v>80</v>
      </c>
      <c r="CA332" s="16">
        <v>79.5</v>
      </c>
      <c r="CB332" s="16">
        <v>79.5</v>
      </c>
      <c r="CC332" s="16">
        <f t="shared" si="54"/>
        <v>79.666666666666671</v>
      </c>
      <c r="CD332" s="16" t="s">
        <v>649</v>
      </c>
      <c r="CE332" s="16">
        <v>80.5</v>
      </c>
      <c r="CF332" s="16">
        <v>80.5</v>
      </c>
      <c r="CG332" s="16">
        <v>81</v>
      </c>
      <c r="CH332" s="16">
        <f t="shared" si="55"/>
        <v>80.666666666666671</v>
      </c>
      <c r="CI332" s="16" t="s">
        <v>649</v>
      </c>
      <c r="CJ332" s="16">
        <v>16.5</v>
      </c>
      <c r="CK332" s="16" t="s">
        <v>649</v>
      </c>
      <c r="CL332" s="16" t="s">
        <v>649</v>
      </c>
      <c r="CM332" s="18">
        <v>40697</v>
      </c>
      <c r="CO332" s="18">
        <v>40705</v>
      </c>
      <c r="CQ332" s="21"/>
      <c r="CS332" s="21"/>
      <c r="DD332" s="16">
        <v>18</v>
      </c>
      <c r="EB332" s="22">
        <v>40697</v>
      </c>
      <c r="EG332" s="24">
        <v>0.27013888888888887</v>
      </c>
      <c r="EI332" s="24">
        <v>0.28105324074074073</v>
      </c>
      <c r="EJ332" s="24">
        <v>0.28409722222222222</v>
      </c>
      <c r="EK332" s="24">
        <v>0.3185763888888889</v>
      </c>
      <c r="FF332" s="42" t="s">
        <v>1478</v>
      </c>
      <c r="FG332" s="43">
        <v>60311</v>
      </c>
      <c r="FH332" s="44">
        <v>38328.620999999999</v>
      </c>
      <c r="FI332" s="45">
        <v>19.193100150225298</v>
      </c>
      <c r="FJ332" s="45">
        <v>661.09666666666703</v>
      </c>
      <c r="FK332" s="45">
        <v>0.522456207697643</v>
      </c>
      <c r="FL332" s="44">
        <v>94465.660999999993</v>
      </c>
      <c r="FM332" s="45">
        <v>47.303786179268897</v>
      </c>
      <c r="FN332" s="45">
        <v>644.51</v>
      </c>
      <c r="FO332" s="45">
        <v>0.39550862558690603</v>
      </c>
      <c r="FP332" s="44">
        <v>83631.424666666702</v>
      </c>
      <c r="FQ332" s="45">
        <v>41.878530128526101</v>
      </c>
      <c r="FR332" s="45">
        <v>661.18</v>
      </c>
      <c r="FS332" s="45">
        <v>0.37278063229469499</v>
      </c>
      <c r="FT332" s="44">
        <v>48319.82</v>
      </c>
      <c r="FU332" s="45">
        <v>24.196204306459698</v>
      </c>
      <c r="FV332" s="45">
        <v>653.82666666666705</v>
      </c>
      <c r="FW332" s="46">
        <v>0.458740356706692</v>
      </c>
    </row>
    <row r="333" spans="1:179" s="16" customFormat="1" ht="15">
      <c r="A333" s="16" t="s">
        <v>1116</v>
      </c>
      <c r="B333" s="25" t="s">
        <v>972</v>
      </c>
      <c r="C333" s="16" t="s">
        <v>1075</v>
      </c>
      <c r="D333" s="16" t="s">
        <v>1076</v>
      </c>
      <c r="E333" s="16" t="s">
        <v>1291</v>
      </c>
      <c r="F333" s="16" t="s">
        <v>410</v>
      </c>
      <c r="G333" s="16" t="s">
        <v>1077</v>
      </c>
      <c r="H333" s="22">
        <v>40708</v>
      </c>
      <c r="J333" s="16" t="s">
        <v>1248</v>
      </c>
      <c r="L333" s="18">
        <v>40697</v>
      </c>
      <c r="M333" s="19">
        <v>154</v>
      </c>
      <c r="N333" s="16" t="s">
        <v>973</v>
      </c>
      <c r="O333" s="16" t="s">
        <v>1199</v>
      </c>
      <c r="P333" s="16" t="s">
        <v>1078</v>
      </c>
      <c r="Q333" s="16" t="s">
        <v>1078</v>
      </c>
      <c r="R333" s="16" t="s">
        <v>1249</v>
      </c>
      <c r="T333" s="23">
        <v>3</v>
      </c>
      <c r="U333" s="23">
        <v>6</v>
      </c>
      <c r="V333" s="16">
        <v>2011</v>
      </c>
      <c r="W333" s="16" t="s">
        <v>1200</v>
      </c>
      <c r="X333" s="21">
        <v>120</v>
      </c>
      <c r="Y333" s="16" t="s">
        <v>1233</v>
      </c>
      <c r="Z333" s="22">
        <v>40739</v>
      </c>
      <c r="AA333" s="16" t="str">
        <f>TEXT(DATEVALUE(TEXT(Z333,"m/d/yyyy"))-DATEVALUE("1/1/2011")+1,"000")</f>
        <v>196</v>
      </c>
      <c r="AB333" s="16" t="s">
        <v>1201</v>
      </c>
      <c r="AC333" s="16">
        <v>2</v>
      </c>
      <c r="AD333" s="16">
        <v>2</v>
      </c>
      <c r="AE333" s="16" t="s">
        <v>1202</v>
      </c>
      <c r="AG333" s="16" t="s">
        <v>1075</v>
      </c>
      <c r="AH333" s="16" t="s">
        <v>1075</v>
      </c>
      <c r="BT333" s="16">
        <v>2</v>
      </c>
      <c r="BU333" s="18">
        <v>40697</v>
      </c>
      <c r="BV333" s="16">
        <v>119</v>
      </c>
      <c r="BW333" s="16">
        <v>119</v>
      </c>
      <c r="BX333" s="16">
        <v>119</v>
      </c>
      <c r="BY333" s="16">
        <f t="shared" si="50"/>
        <v>119</v>
      </c>
      <c r="BZ333" s="16">
        <v>82</v>
      </c>
      <c r="CA333" s="16">
        <v>82</v>
      </c>
      <c r="CB333" s="16">
        <v>82.5</v>
      </c>
      <c r="CC333" s="16">
        <f t="shared" si="54"/>
        <v>82.166666666666671</v>
      </c>
      <c r="CD333" s="16" t="s">
        <v>1246</v>
      </c>
      <c r="CE333" s="16">
        <v>84</v>
      </c>
      <c r="CF333" s="16">
        <v>84</v>
      </c>
      <c r="CG333" s="16">
        <v>84</v>
      </c>
      <c r="CH333" s="16">
        <f t="shared" si="55"/>
        <v>84</v>
      </c>
      <c r="CI333" s="16" t="s">
        <v>1246</v>
      </c>
      <c r="CJ333" s="16">
        <v>17</v>
      </c>
      <c r="CK333" s="16" t="s">
        <v>1246</v>
      </c>
      <c r="CL333" s="16" t="s">
        <v>1246</v>
      </c>
      <c r="CM333" s="18">
        <v>40708</v>
      </c>
      <c r="CO333" s="18">
        <v>40708</v>
      </c>
      <c r="CQ333" s="21"/>
      <c r="CS333" s="21"/>
      <c r="DD333" s="16">
        <f>21.75-4.5</f>
        <v>17.25</v>
      </c>
      <c r="DF333" s="22">
        <v>40736</v>
      </c>
      <c r="DG333" s="16">
        <v>119</v>
      </c>
      <c r="DH333" s="16">
        <v>119</v>
      </c>
      <c r="DI333" s="16">
        <v>119.5</v>
      </c>
      <c r="DJ333" s="16">
        <v>119.16667</v>
      </c>
      <c r="DK333" s="16">
        <v>83</v>
      </c>
      <c r="DL333" s="16">
        <v>83.5</v>
      </c>
      <c r="DM333" s="16">
        <v>83</v>
      </c>
      <c r="DN333" s="16">
        <v>83.166669999999996</v>
      </c>
      <c r="DO333" s="16" t="s">
        <v>1237</v>
      </c>
      <c r="DP333" s="16">
        <v>84</v>
      </c>
      <c r="DQ333" s="16">
        <v>84</v>
      </c>
      <c r="DR333" s="16">
        <v>84</v>
      </c>
      <c r="DS333" s="16">
        <v>84</v>
      </c>
      <c r="DT333" s="16" t="s">
        <v>1237</v>
      </c>
      <c r="DU333" s="16">
        <v>16.5</v>
      </c>
      <c r="DZ333" s="16">
        <v>17</v>
      </c>
      <c r="EB333" s="22">
        <v>40708</v>
      </c>
      <c r="EG333" s="24">
        <v>0.21972222222222224</v>
      </c>
      <c r="EI333" s="24">
        <v>0.2298611111111111</v>
      </c>
      <c r="EJ333" s="24">
        <v>0.23222222222222222</v>
      </c>
      <c r="EK333" s="24">
        <v>0.26493055555555556</v>
      </c>
      <c r="FF333" s="42" t="s">
        <v>1970</v>
      </c>
      <c r="FG333" s="43">
        <v>60311</v>
      </c>
      <c r="FH333" s="44">
        <v>34376.908666666699</v>
      </c>
      <c r="FI333" s="45">
        <v>17.214275746953799</v>
      </c>
      <c r="FJ333" s="45">
        <v>687.8</v>
      </c>
      <c r="FK333" s="45">
        <v>0.52486352737583797</v>
      </c>
      <c r="FL333" s="44">
        <v>51332.898000000001</v>
      </c>
      <c r="FM333" s="45">
        <v>25.705006509764601</v>
      </c>
      <c r="FN333" s="45">
        <v>670.14666666666699</v>
      </c>
      <c r="FO333" s="45">
        <v>0.48524105288042402</v>
      </c>
      <c r="FP333" s="44">
        <v>54522.171000000002</v>
      </c>
      <c r="FQ333" s="45">
        <v>27.302038557836799</v>
      </c>
      <c r="FR333" s="45">
        <v>602.44000000000005</v>
      </c>
      <c r="FS333" s="45">
        <v>0.47622205876435603</v>
      </c>
      <c r="FT333" s="44">
        <v>40986.553666666703</v>
      </c>
      <c r="FU333" s="45">
        <v>20.524062927724898</v>
      </c>
      <c r="FV333" s="45">
        <v>670.46666666666704</v>
      </c>
      <c r="FW333" s="46">
        <v>0.50566877133731303</v>
      </c>
    </row>
    <row r="334" spans="1:179" s="16" customFormat="1" ht="15">
      <c r="B334" s="25" t="s">
        <v>1203</v>
      </c>
      <c r="C334" s="16" t="s">
        <v>1075</v>
      </c>
      <c r="D334" s="16" t="s">
        <v>1101</v>
      </c>
      <c r="E334" s="16" t="s">
        <v>1204</v>
      </c>
      <c r="F334" s="16" t="s">
        <v>410</v>
      </c>
      <c r="G334" s="16" t="s">
        <v>1243</v>
      </c>
      <c r="L334" s="18">
        <v>40697</v>
      </c>
      <c r="M334" s="19">
        <v>154</v>
      </c>
      <c r="N334" s="16" t="s">
        <v>1205</v>
      </c>
      <c r="O334" s="16" t="s">
        <v>1049</v>
      </c>
      <c r="P334" s="16" t="s">
        <v>1049</v>
      </c>
      <c r="Q334" s="16" t="s">
        <v>1079</v>
      </c>
      <c r="R334" s="16" t="s">
        <v>1078</v>
      </c>
      <c r="T334" s="23">
        <v>3</v>
      </c>
      <c r="U334" s="23">
        <v>6</v>
      </c>
      <c r="V334" s="16">
        <v>2011</v>
      </c>
      <c r="X334" s="21"/>
      <c r="BU334" s="18">
        <v>40697</v>
      </c>
      <c r="BV334" s="16">
        <v>114.5</v>
      </c>
      <c r="BW334" s="16">
        <v>115</v>
      </c>
      <c r="BX334" s="16">
        <v>114.5</v>
      </c>
      <c r="BY334" s="16">
        <f t="shared" si="50"/>
        <v>114.66666666666667</v>
      </c>
      <c r="BZ334" s="16">
        <v>78</v>
      </c>
      <c r="CA334" s="16">
        <v>78</v>
      </c>
      <c r="CB334" s="16">
        <v>78</v>
      </c>
      <c r="CC334" s="16">
        <f t="shared" si="54"/>
        <v>78</v>
      </c>
      <c r="CD334" s="16" t="s">
        <v>1246</v>
      </c>
      <c r="CE334" s="16">
        <v>88</v>
      </c>
      <c r="CF334" s="16">
        <v>88</v>
      </c>
      <c r="CG334" s="16">
        <v>88</v>
      </c>
      <c r="CH334" s="16">
        <f t="shared" si="55"/>
        <v>88</v>
      </c>
      <c r="CI334" s="16" t="s">
        <v>1237</v>
      </c>
      <c r="CJ334" s="16">
        <v>17</v>
      </c>
      <c r="CK334" s="16" t="s">
        <v>1246</v>
      </c>
      <c r="CL334" s="16" t="s">
        <v>1246</v>
      </c>
      <c r="CM334" s="18">
        <v>40697</v>
      </c>
      <c r="CO334" s="18">
        <v>40708</v>
      </c>
      <c r="CQ334" s="21"/>
      <c r="CS334" s="21"/>
      <c r="DD334" s="16">
        <v>19</v>
      </c>
      <c r="DF334" s="22">
        <v>40725</v>
      </c>
      <c r="DU334" s="16">
        <v>18.5</v>
      </c>
      <c r="FF334" s="42" t="s">
        <v>1971</v>
      </c>
      <c r="FG334" s="43">
        <v>60311</v>
      </c>
      <c r="FH334" s="44">
        <v>43798.030333333299</v>
      </c>
      <c r="FI334" s="45">
        <v>21.931913036221001</v>
      </c>
      <c r="FJ334" s="45">
        <v>668.136666666667</v>
      </c>
      <c r="FK334" s="45">
        <v>0.50219766323257398</v>
      </c>
      <c r="FL334" s="44">
        <v>92280.654666666698</v>
      </c>
      <c r="FM334" s="45">
        <v>46.209641796027398</v>
      </c>
      <c r="FN334" s="45">
        <v>581.39</v>
      </c>
      <c r="FO334" s="45">
        <v>0.37740327738559798</v>
      </c>
      <c r="FP334" s="44">
        <v>65704.334666666706</v>
      </c>
      <c r="FQ334" s="45">
        <v>32.901519612752502</v>
      </c>
      <c r="FR334" s="45">
        <v>607.04666666666697</v>
      </c>
      <c r="FS334" s="45">
        <v>0.39235284311714202</v>
      </c>
      <c r="FT334" s="44">
        <v>52733.29</v>
      </c>
      <c r="FU334" s="45">
        <v>26.406254381572399</v>
      </c>
      <c r="FV334" s="45">
        <v>621.113333333333</v>
      </c>
      <c r="FW334" s="46">
        <v>0.48601505364187197</v>
      </c>
    </row>
    <row r="335" spans="1:179" s="16" customFormat="1" ht="15">
      <c r="B335" s="25" t="s">
        <v>1050</v>
      </c>
      <c r="C335" s="16" t="s">
        <v>1075</v>
      </c>
      <c r="D335" s="16" t="s">
        <v>1076</v>
      </c>
      <c r="E335" s="16" t="s">
        <v>1253</v>
      </c>
      <c r="F335" s="16" t="s">
        <v>410</v>
      </c>
      <c r="G335" s="16" t="s">
        <v>1243</v>
      </c>
      <c r="L335" s="18">
        <v>40697</v>
      </c>
      <c r="M335" s="19">
        <v>154</v>
      </c>
      <c r="N335" s="16" t="s">
        <v>1254</v>
      </c>
      <c r="O335" s="16" t="s">
        <v>1078</v>
      </c>
      <c r="P335" s="16" t="s">
        <v>1051</v>
      </c>
      <c r="Q335" s="16" t="s">
        <v>1052</v>
      </c>
      <c r="R335" s="16" t="s">
        <v>1052</v>
      </c>
      <c r="T335" s="23">
        <v>3</v>
      </c>
      <c r="U335" s="23">
        <v>6</v>
      </c>
      <c r="V335" s="16">
        <v>2011</v>
      </c>
      <c r="X335" s="21"/>
      <c r="BU335" s="18">
        <v>40697</v>
      </c>
      <c r="BV335" s="16">
        <v>118</v>
      </c>
      <c r="BW335" s="16">
        <v>117.5</v>
      </c>
      <c r="BX335" s="16">
        <v>117.5</v>
      </c>
      <c r="BY335" s="16">
        <f t="shared" si="50"/>
        <v>117.66666666666667</v>
      </c>
      <c r="BZ335" s="16">
        <v>87</v>
      </c>
      <c r="CA335" s="16">
        <v>87</v>
      </c>
      <c r="CB335" s="16">
        <v>87</v>
      </c>
      <c r="CC335" s="16">
        <f t="shared" si="54"/>
        <v>87</v>
      </c>
      <c r="CD335" s="16" t="s">
        <v>1246</v>
      </c>
      <c r="CE335" s="16">
        <v>88</v>
      </c>
      <c r="CF335" s="16">
        <v>88</v>
      </c>
      <c r="CG335" s="16">
        <v>88</v>
      </c>
      <c r="CH335" s="16">
        <f t="shared" si="55"/>
        <v>88</v>
      </c>
      <c r="CI335" s="16" t="s">
        <v>1246</v>
      </c>
      <c r="CJ335" s="16">
        <v>17</v>
      </c>
      <c r="CK335" s="16" t="s">
        <v>1246</v>
      </c>
      <c r="CL335" s="16" t="s">
        <v>1246</v>
      </c>
      <c r="CM335" s="18">
        <v>40697</v>
      </c>
      <c r="CO335" s="18">
        <v>40763</v>
      </c>
      <c r="CP335" s="16">
        <v>118</v>
      </c>
      <c r="CQ335" s="21">
        <v>118</v>
      </c>
      <c r="CR335" s="16">
        <v>118</v>
      </c>
      <c r="CS335" s="21">
        <v>118</v>
      </c>
      <c r="CT335" s="21">
        <v>81</v>
      </c>
      <c r="CU335" s="21">
        <v>81</v>
      </c>
      <c r="CV335" s="21">
        <v>81</v>
      </c>
      <c r="CW335" s="21">
        <v>81</v>
      </c>
      <c r="CX335" s="16" t="s">
        <v>1237</v>
      </c>
      <c r="CY335" s="16">
        <v>82</v>
      </c>
      <c r="CZ335" s="16">
        <v>82</v>
      </c>
      <c r="DA335" s="16">
        <v>82</v>
      </c>
      <c r="DB335" s="16">
        <v>82</v>
      </c>
      <c r="DC335" s="16" t="s">
        <v>1246</v>
      </c>
      <c r="DD335" s="16">
        <v>16.5</v>
      </c>
      <c r="FF335" s="42" t="s">
        <v>1972</v>
      </c>
      <c r="FG335" s="43">
        <v>60311</v>
      </c>
      <c r="FH335" s="44">
        <v>23559.014999999999</v>
      </c>
      <c r="FI335" s="45">
        <v>11.797203304957399</v>
      </c>
      <c r="FJ335" s="45">
        <v>694.15</v>
      </c>
      <c r="FK335" s="45">
        <v>0.59520062141050001</v>
      </c>
      <c r="FL335" s="44">
        <v>53776.782666666702</v>
      </c>
      <c r="FM335" s="45">
        <v>26.928784510098499</v>
      </c>
      <c r="FN335" s="45">
        <v>645.43666666666695</v>
      </c>
      <c r="FO335" s="45">
        <v>0.47991225033287399</v>
      </c>
      <c r="FP335" s="44">
        <v>48596.561000000002</v>
      </c>
      <c r="FQ335" s="45">
        <v>24.334782674010999</v>
      </c>
      <c r="FR335" s="45">
        <v>624.11666666666702</v>
      </c>
      <c r="FS335" s="45">
        <v>0.49182023073627601</v>
      </c>
      <c r="FT335" s="44">
        <v>35108.424666666702</v>
      </c>
      <c r="FU335" s="45">
        <v>17.580583208145601</v>
      </c>
      <c r="FV335" s="45">
        <v>664.48666666666702</v>
      </c>
      <c r="FW335" s="46">
        <v>0.50934822349723097</v>
      </c>
    </row>
    <row r="336" spans="1:179" s="16" customFormat="1" ht="15">
      <c r="B336" s="17" t="s">
        <v>1680</v>
      </c>
      <c r="C336" s="16" t="s">
        <v>657</v>
      </c>
      <c r="D336" s="16" t="s">
        <v>660</v>
      </c>
      <c r="E336" s="16" t="s">
        <v>1284</v>
      </c>
      <c r="F336" s="16" t="s">
        <v>1631</v>
      </c>
      <c r="G336" s="16" t="s">
        <v>657</v>
      </c>
      <c r="L336" s="18">
        <v>40698</v>
      </c>
      <c r="M336" s="19">
        <v>155</v>
      </c>
      <c r="N336" s="16" t="s">
        <v>692</v>
      </c>
      <c r="O336" s="16" t="s">
        <v>1611</v>
      </c>
      <c r="P336" s="16" t="s">
        <v>518</v>
      </c>
      <c r="Q336" s="16" t="s">
        <v>692</v>
      </c>
      <c r="R336" s="16" t="s">
        <v>1611</v>
      </c>
      <c r="T336" s="20">
        <v>4</v>
      </c>
      <c r="U336" s="20">
        <v>6</v>
      </c>
      <c r="V336" s="16">
        <v>2011</v>
      </c>
      <c r="W336" s="16" t="s">
        <v>1682</v>
      </c>
      <c r="X336" s="21" t="s">
        <v>1681</v>
      </c>
      <c r="Y336" s="16" t="s">
        <v>654</v>
      </c>
      <c r="Z336" s="22">
        <v>40705</v>
      </c>
      <c r="AA336" s="16" t="str">
        <f>TEXT(DATEVALUE(TEXT(Z336,"m/d/yyyy"))-DATEVALUE("1/1/2011")+1,"000")</f>
        <v>162</v>
      </c>
      <c r="AB336" s="16">
        <v>4</v>
      </c>
      <c r="AC336" s="16">
        <v>4</v>
      </c>
      <c r="AD336" s="16">
        <v>4</v>
      </c>
      <c r="AE336" s="16" t="s">
        <v>673</v>
      </c>
      <c r="AG336" s="16" t="s">
        <v>649</v>
      </c>
      <c r="AH336" s="16" t="s">
        <v>649</v>
      </c>
      <c r="AI336" s="16" t="s">
        <v>674</v>
      </c>
      <c r="AJ336" s="16" t="s">
        <v>1682</v>
      </c>
      <c r="AK336" s="16" t="s">
        <v>1683</v>
      </c>
      <c r="AL336" s="16" t="s">
        <v>649</v>
      </c>
      <c r="AM336" s="16" t="s">
        <v>654</v>
      </c>
      <c r="AN336" s="22">
        <v>40754</v>
      </c>
      <c r="AP336" s="16">
        <v>4</v>
      </c>
      <c r="AQ336" s="16">
        <v>2</v>
      </c>
      <c r="AR336" s="16">
        <v>2</v>
      </c>
      <c r="AS336" s="16" t="s">
        <v>673</v>
      </c>
      <c r="AU336" s="16" t="s">
        <v>657</v>
      </c>
      <c r="BT336" s="16">
        <v>6</v>
      </c>
      <c r="BU336" s="18">
        <v>40698</v>
      </c>
      <c r="BV336" s="16">
        <v>119.5</v>
      </c>
      <c r="BW336" s="16">
        <v>120</v>
      </c>
      <c r="BX336" s="16">
        <v>120</v>
      </c>
      <c r="BY336" s="16">
        <f t="shared" si="50"/>
        <v>119.83333333333333</v>
      </c>
      <c r="BZ336" s="16">
        <v>82</v>
      </c>
      <c r="CA336" s="16">
        <v>82</v>
      </c>
      <c r="CB336" s="16">
        <v>82</v>
      </c>
      <c r="CC336" s="16">
        <f t="shared" si="54"/>
        <v>82</v>
      </c>
      <c r="CD336" s="16" t="s">
        <v>649</v>
      </c>
      <c r="CE336" s="16">
        <v>88</v>
      </c>
      <c r="CF336" s="16">
        <v>88</v>
      </c>
      <c r="CG336" s="16">
        <v>88</v>
      </c>
      <c r="CH336" s="16">
        <f t="shared" si="55"/>
        <v>88</v>
      </c>
      <c r="CI336" s="16" t="s">
        <v>649</v>
      </c>
      <c r="CJ336" s="16">
        <v>17.5</v>
      </c>
      <c r="CK336" s="16" t="s">
        <v>649</v>
      </c>
      <c r="CL336" s="16" t="s">
        <v>649</v>
      </c>
      <c r="CM336" s="18">
        <v>40698</v>
      </c>
      <c r="CO336" s="18"/>
      <c r="CQ336" s="21"/>
      <c r="CS336" s="21"/>
      <c r="FF336" s="42" t="s">
        <v>1680</v>
      </c>
      <c r="FG336" s="43">
        <v>60411</v>
      </c>
      <c r="FH336" s="44">
        <v>27964.506333333298</v>
      </c>
      <c r="FI336" s="45">
        <v>14.003258053747301</v>
      </c>
      <c r="FJ336" s="45">
        <v>654.48333333333301</v>
      </c>
      <c r="FK336" s="45">
        <v>0.56492953762948706</v>
      </c>
      <c r="FL336" s="44">
        <v>74082.446666666699</v>
      </c>
      <c r="FM336" s="45">
        <v>37.096868636287802</v>
      </c>
      <c r="FN336" s="45">
        <v>565.39333333333298</v>
      </c>
      <c r="FO336" s="45">
        <v>0.41062454240108598</v>
      </c>
      <c r="FP336" s="44">
        <v>69723.661333333293</v>
      </c>
      <c r="FQ336" s="45">
        <v>34.914201969621097</v>
      </c>
      <c r="FR336" s="45">
        <v>565.72333333333302</v>
      </c>
      <c r="FS336" s="45">
        <v>0.399774380215287</v>
      </c>
      <c r="FT336" s="44">
        <v>34396.016000000003</v>
      </c>
      <c r="FU336" s="45">
        <v>17.2238437656485</v>
      </c>
      <c r="FV336" s="45">
        <v>665.41333333333296</v>
      </c>
      <c r="FW336" s="46">
        <v>0.51950289810405403</v>
      </c>
    </row>
    <row r="337" spans="1:179" s="16" customFormat="1" ht="15">
      <c r="B337" s="17" t="s">
        <v>1684</v>
      </c>
      <c r="C337" s="16" t="s">
        <v>657</v>
      </c>
      <c r="D337" s="16" t="s">
        <v>660</v>
      </c>
      <c r="E337" s="16" t="s">
        <v>661</v>
      </c>
      <c r="F337" s="16" t="s">
        <v>1631</v>
      </c>
      <c r="G337" s="16" t="s">
        <v>657</v>
      </c>
      <c r="L337" s="18">
        <v>40698</v>
      </c>
      <c r="M337" s="19">
        <v>155</v>
      </c>
      <c r="N337" s="16" t="s">
        <v>663</v>
      </c>
      <c r="O337" s="16" t="s">
        <v>1611</v>
      </c>
      <c r="P337" s="16" t="s">
        <v>1611</v>
      </c>
      <c r="Q337" s="16" t="s">
        <v>1083</v>
      </c>
      <c r="R337" s="16" t="s">
        <v>670</v>
      </c>
      <c r="T337" s="20">
        <v>4</v>
      </c>
      <c r="U337" s="20">
        <v>6</v>
      </c>
      <c r="V337" s="16">
        <v>2011</v>
      </c>
      <c r="X337" s="21"/>
      <c r="BU337" s="18">
        <v>40698</v>
      </c>
      <c r="BV337" s="16">
        <v>113</v>
      </c>
      <c r="BW337" s="16">
        <v>113</v>
      </c>
      <c r="BX337" s="16">
        <v>113</v>
      </c>
      <c r="BY337" s="16">
        <f t="shared" si="50"/>
        <v>113</v>
      </c>
      <c r="BZ337" s="16">
        <v>82</v>
      </c>
      <c r="CA337" s="16">
        <v>82</v>
      </c>
      <c r="CB337" s="16">
        <v>82</v>
      </c>
      <c r="CC337" s="16">
        <f t="shared" si="54"/>
        <v>82</v>
      </c>
      <c r="CD337" s="16" t="s">
        <v>649</v>
      </c>
      <c r="CE337" s="16">
        <v>84</v>
      </c>
      <c r="CF337" s="16">
        <v>84</v>
      </c>
      <c r="CG337" s="16">
        <v>84</v>
      </c>
      <c r="CH337" s="16">
        <f t="shared" si="55"/>
        <v>84</v>
      </c>
      <c r="CI337" s="16" t="s">
        <v>649</v>
      </c>
      <c r="CJ337" s="16">
        <v>16</v>
      </c>
      <c r="CK337" s="16" t="s">
        <v>649</v>
      </c>
      <c r="CL337" s="16" t="s">
        <v>649</v>
      </c>
      <c r="CM337" s="18">
        <v>40698</v>
      </c>
      <c r="CO337" s="18"/>
      <c r="CQ337" s="21"/>
      <c r="CS337" s="21"/>
      <c r="FF337" s="42" t="s">
        <v>1684</v>
      </c>
      <c r="FG337" s="43">
        <v>60411</v>
      </c>
      <c r="FH337" s="44">
        <v>31676.547333333299</v>
      </c>
      <c r="FI337" s="45">
        <v>15.8620667668169</v>
      </c>
      <c r="FJ337" s="45">
        <v>670.14666666666699</v>
      </c>
      <c r="FK337" s="45">
        <v>0.51757082907043805</v>
      </c>
      <c r="FL337" s="44">
        <v>43216.695666666703</v>
      </c>
      <c r="FM337" s="45">
        <v>21.640809046903701</v>
      </c>
      <c r="FN337" s="45">
        <v>629.71333333333303</v>
      </c>
      <c r="FO337" s="45">
        <v>0.52771453085593101</v>
      </c>
      <c r="FP337" s="44">
        <v>46414.472999999998</v>
      </c>
      <c r="FQ337" s="45">
        <v>23.242099649474198</v>
      </c>
      <c r="FR337" s="45">
        <v>602.08333333333303</v>
      </c>
      <c r="FS337" s="45">
        <v>0.476267047326208</v>
      </c>
      <c r="FT337" s="44">
        <v>31725.312999999998</v>
      </c>
      <c r="FU337" s="45">
        <v>15.886486229343999</v>
      </c>
      <c r="FV337" s="45">
        <v>645.82333333333304</v>
      </c>
      <c r="FW337" s="46">
        <v>0.53333529105608402</v>
      </c>
    </row>
    <row r="338" spans="1:179" s="16" customFormat="1" ht="15">
      <c r="A338" s="16" t="s">
        <v>1116</v>
      </c>
      <c r="B338" s="17" t="s">
        <v>1456</v>
      </c>
      <c r="C338" s="16" t="s">
        <v>657</v>
      </c>
      <c r="D338" s="16" t="s">
        <v>650</v>
      </c>
      <c r="E338" s="16" t="s">
        <v>1458</v>
      </c>
      <c r="F338" s="16" t="s">
        <v>1631</v>
      </c>
      <c r="G338" s="16" t="s">
        <v>691</v>
      </c>
      <c r="H338" s="22">
        <v>40710</v>
      </c>
      <c r="J338" s="16" t="s">
        <v>1040</v>
      </c>
      <c r="K338" s="16" t="s">
        <v>1457</v>
      </c>
      <c r="L338" s="18">
        <v>40698</v>
      </c>
      <c r="M338" s="19">
        <v>155</v>
      </c>
      <c r="N338" s="16" t="s">
        <v>652</v>
      </c>
      <c r="O338" s="16" t="s">
        <v>202</v>
      </c>
      <c r="P338" s="16" t="s">
        <v>653</v>
      </c>
      <c r="Q338" s="16" t="s">
        <v>692</v>
      </c>
      <c r="R338" s="16" t="s">
        <v>1401</v>
      </c>
      <c r="T338" s="20">
        <v>4</v>
      </c>
      <c r="U338" s="20">
        <v>6</v>
      </c>
      <c r="V338" s="16">
        <v>2011</v>
      </c>
      <c r="W338" s="16" t="s">
        <v>1459</v>
      </c>
      <c r="X338" s="21">
        <v>37</v>
      </c>
      <c r="Y338" s="16" t="s">
        <v>654</v>
      </c>
      <c r="Z338" s="22">
        <v>40761</v>
      </c>
      <c r="AA338" s="16" t="str">
        <f t="shared" ref="AA338:AA351" si="56">TEXT(DATEVALUE(TEXT(Z338,"m/d/yyyy"))-DATEVALUE("1/1/2011")+1,"000")</f>
        <v>218</v>
      </c>
      <c r="AB338" s="16">
        <v>4</v>
      </c>
      <c r="AC338" s="16">
        <v>3</v>
      </c>
      <c r="AD338" s="16">
        <v>1</v>
      </c>
      <c r="AE338" s="16" t="s">
        <v>673</v>
      </c>
      <c r="AF338" s="16" t="s">
        <v>1460</v>
      </c>
      <c r="AG338" s="16" t="s">
        <v>657</v>
      </c>
      <c r="AH338" s="16" t="s">
        <v>657</v>
      </c>
      <c r="BT338" s="16">
        <v>1</v>
      </c>
      <c r="BU338" s="18">
        <v>40698</v>
      </c>
      <c r="BV338" s="16">
        <v>116.5</v>
      </c>
      <c r="BW338" s="16">
        <v>117</v>
      </c>
      <c r="BX338" s="16">
        <v>117</v>
      </c>
      <c r="BY338" s="16">
        <f t="shared" ref="BY338:BY369" si="57">(BV338+BW338+BX338)/3</f>
        <v>116.83333333333333</v>
      </c>
      <c r="BZ338" s="16">
        <v>74.5</v>
      </c>
      <c r="CA338" s="16">
        <v>74.5</v>
      </c>
      <c r="CB338" s="16">
        <v>74.5</v>
      </c>
      <c r="CC338" s="16">
        <f t="shared" si="54"/>
        <v>74.5</v>
      </c>
      <c r="CD338" s="16" t="s">
        <v>649</v>
      </c>
      <c r="CE338" s="16">
        <v>75</v>
      </c>
      <c r="CF338" s="16">
        <v>75</v>
      </c>
      <c r="CG338" s="16">
        <v>75</v>
      </c>
      <c r="CH338" s="16">
        <f t="shared" si="55"/>
        <v>75</v>
      </c>
      <c r="CI338" s="16" t="s">
        <v>649</v>
      </c>
      <c r="CJ338" s="16">
        <v>17.5</v>
      </c>
      <c r="CK338" s="16" t="s">
        <v>649</v>
      </c>
      <c r="CL338" s="16" t="s">
        <v>649</v>
      </c>
      <c r="CM338" s="18">
        <v>40710</v>
      </c>
      <c r="CO338" s="18">
        <v>40710</v>
      </c>
      <c r="CQ338" s="21"/>
      <c r="CS338" s="21"/>
      <c r="DD338" s="16">
        <v>17.5</v>
      </c>
      <c r="DF338" s="22">
        <v>40739</v>
      </c>
      <c r="DG338" s="16">
        <v>117</v>
      </c>
      <c r="DH338" s="16">
        <v>117</v>
      </c>
      <c r="DI338" s="16">
        <v>117</v>
      </c>
      <c r="DJ338" s="16">
        <v>117</v>
      </c>
      <c r="DK338" s="16">
        <v>74</v>
      </c>
      <c r="DL338" s="16">
        <v>74</v>
      </c>
      <c r="DM338" s="16">
        <v>74</v>
      </c>
      <c r="DN338" s="16">
        <v>74</v>
      </c>
      <c r="DO338" s="16" t="s">
        <v>649</v>
      </c>
      <c r="DP338" s="16">
        <v>73</v>
      </c>
      <c r="DQ338" s="16">
        <v>73</v>
      </c>
      <c r="DR338" s="16">
        <v>73</v>
      </c>
      <c r="DS338" s="16">
        <v>73</v>
      </c>
      <c r="DT338" s="16" t="s">
        <v>649</v>
      </c>
      <c r="DU338" s="16">
        <f>20.5-4.5</f>
        <v>16</v>
      </c>
      <c r="EB338" s="22">
        <v>40710</v>
      </c>
      <c r="EG338" s="24">
        <v>0.25543981481481481</v>
      </c>
      <c r="EI338" s="24">
        <v>0.26579861111111108</v>
      </c>
      <c r="EJ338" s="24">
        <v>0.26679398148148148</v>
      </c>
      <c r="EK338" s="24">
        <v>0.29826388888888888</v>
      </c>
      <c r="FF338" s="42" t="s">
        <v>1456</v>
      </c>
      <c r="FG338" s="43">
        <v>60411</v>
      </c>
      <c r="FH338" s="44">
        <v>30736.8756666667</v>
      </c>
      <c r="FI338" s="45">
        <v>15.391525121014899</v>
      </c>
      <c r="FJ338" s="45">
        <v>654.12</v>
      </c>
      <c r="FK338" s="45">
        <v>0.57045532254647702</v>
      </c>
      <c r="FL338" s="44">
        <v>67783.589666666696</v>
      </c>
      <c r="FM338" s="45">
        <v>33.942708896678397</v>
      </c>
      <c r="FN338" s="45">
        <v>587.1</v>
      </c>
      <c r="FO338" s="45">
        <v>0.44382976003878899</v>
      </c>
      <c r="FP338" s="44">
        <v>77854.947333333301</v>
      </c>
      <c r="FQ338" s="45">
        <v>38.985952595560001</v>
      </c>
      <c r="FR338" s="45">
        <v>580.39</v>
      </c>
      <c r="FS338" s="45">
        <v>0.40153431115400801</v>
      </c>
      <c r="FT338" s="44">
        <v>56009.094666666701</v>
      </c>
      <c r="FU338" s="45">
        <v>28.046617259222199</v>
      </c>
      <c r="FV338" s="45">
        <v>613.743333333333</v>
      </c>
      <c r="FW338" s="46">
        <v>0.47453303242371098</v>
      </c>
    </row>
    <row r="339" spans="1:179" s="16" customFormat="1" ht="15">
      <c r="B339" s="17" t="s">
        <v>821</v>
      </c>
      <c r="C339" s="16" t="s">
        <v>596</v>
      </c>
      <c r="D339" s="16" t="s">
        <v>612</v>
      </c>
      <c r="E339" s="16" t="s">
        <v>613</v>
      </c>
      <c r="F339" s="16" t="s">
        <v>595</v>
      </c>
      <c r="G339" s="16" t="s">
        <v>464</v>
      </c>
      <c r="L339" s="18">
        <v>40698</v>
      </c>
      <c r="M339" s="19">
        <v>155</v>
      </c>
      <c r="N339" s="16" t="s">
        <v>955</v>
      </c>
      <c r="O339" s="16" t="s">
        <v>598</v>
      </c>
      <c r="P339" s="16" t="s">
        <v>598</v>
      </c>
      <c r="Q339" s="16" t="s">
        <v>466</v>
      </c>
      <c r="R339" s="16" t="s">
        <v>961</v>
      </c>
      <c r="T339" s="20">
        <v>4</v>
      </c>
      <c r="U339" s="20">
        <v>6</v>
      </c>
      <c r="V339" s="16">
        <v>2011</v>
      </c>
      <c r="W339" s="16" t="s">
        <v>615</v>
      </c>
      <c r="X339" s="21">
        <v>112</v>
      </c>
      <c r="Y339" s="16" t="s">
        <v>614</v>
      </c>
      <c r="Z339" s="22">
        <v>40706</v>
      </c>
      <c r="AA339" s="16" t="str">
        <f t="shared" si="56"/>
        <v>163</v>
      </c>
      <c r="AB339" s="16">
        <v>4</v>
      </c>
      <c r="AC339" s="16">
        <v>3</v>
      </c>
      <c r="AD339" s="16">
        <v>3</v>
      </c>
      <c r="AE339" s="16" t="s">
        <v>604</v>
      </c>
      <c r="AG339" s="16" t="s">
        <v>593</v>
      </c>
      <c r="AH339" s="16" t="s">
        <v>593</v>
      </c>
      <c r="AI339" s="16" t="s">
        <v>625</v>
      </c>
      <c r="AJ339" s="16" t="s">
        <v>922</v>
      </c>
      <c r="AK339" s="16">
        <v>112</v>
      </c>
      <c r="AL339" s="16" t="s">
        <v>593</v>
      </c>
      <c r="AM339" s="16" t="s">
        <v>461</v>
      </c>
      <c r="AN339" s="22">
        <v>40757</v>
      </c>
      <c r="AP339" s="16">
        <v>4</v>
      </c>
      <c r="AQ339" s="16">
        <v>4</v>
      </c>
      <c r="AR339" s="16">
        <v>2</v>
      </c>
      <c r="AS339" s="16" t="s">
        <v>604</v>
      </c>
      <c r="AT339" s="16" t="s">
        <v>923</v>
      </c>
      <c r="AU339" s="16" t="s">
        <v>596</v>
      </c>
      <c r="BT339" s="16">
        <v>5</v>
      </c>
      <c r="BU339" s="18">
        <v>40698</v>
      </c>
      <c r="BV339" s="16">
        <v>121.5</v>
      </c>
      <c r="BW339" s="16">
        <v>121</v>
      </c>
      <c r="BX339" s="16">
        <v>121.5</v>
      </c>
      <c r="BY339" s="16">
        <f t="shared" si="57"/>
        <v>121.33333333333333</v>
      </c>
      <c r="BZ339" s="16">
        <v>80</v>
      </c>
      <c r="CA339" s="16">
        <v>80</v>
      </c>
      <c r="CB339" s="16">
        <v>80</v>
      </c>
      <c r="CC339" s="16">
        <f t="shared" si="54"/>
        <v>80</v>
      </c>
      <c r="CD339" s="16" t="s">
        <v>605</v>
      </c>
      <c r="CE339" s="16">
        <v>80</v>
      </c>
      <c r="CF339" s="16">
        <v>80</v>
      </c>
      <c r="CG339" s="16">
        <v>80</v>
      </c>
      <c r="CH339" s="16">
        <f t="shared" si="55"/>
        <v>80</v>
      </c>
      <c r="CI339" s="16" t="s">
        <v>593</v>
      </c>
      <c r="CJ339" s="16">
        <v>17.5</v>
      </c>
      <c r="CK339" s="16" t="s">
        <v>593</v>
      </c>
      <c r="CL339" s="16" t="s">
        <v>593</v>
      </c>
      <c r="CM339" s="18">
        <v>40698</v>
      </c>
      <c r="CO339" s="18">
        <v>40710</v>
      </c>
      <c r="CQ339" s="21"/>
      <c r="CS339" s="21"/>
      <c r="DD339" s="16">
        <v>17.75</v>
      </c>
      <c r="EG339" s="24"/>
      <c r="EI339" s="24"/>
      <c r="EJ339" s="24"/>
      <c r="EK339" s="24"/>
      <c r="FF339" s="42" t="s">
        <v>1453</v>
      </c>
      <c r="FG339" s="43">
        <v>60411</v>
      </c>
      <c r="FH339" s="44">
        <v>38365.387000000002</v>
      </c>
      <c r="FI339" s="45">
        <v>19.2115107661492</v>
      </c>
      <c r="FJ339" s="45">
        <v>665.72</v>
      </c>
      <c r="FK339" s="45">
        <v>0.50160236091851396</v>
      </c>
      <c r="FL339" s="44">
        <v>59097.5226666667</v>
      </c>
      <c r="FM339" s="45">
        <v>29.593151059923201</v>
      </c>
      <c r="FN339" s="45">
        <v>619.11</v>
      </c>
      <c r="FO339" s="45">
        <v>0.44062577283944498</v>
      </c>
      <c r="FP339" s="44">
        <v>45812.671999999999</v>
      </c>
      <c r="FQ339" s="45">
        <v>22.940747120680999</v>
      </c>
      <c r="FR339" s="45">
        <v>638.38</v>
      </c>
      <c r="FS339" s="45">
        <v>0.469189956302202</v>
      </c>
      <c r="FT339" s="44">
        <v>37164.614000000001</v>
      </c>
      <c r="FU339" s="45">
        <v>18.6102223335002</v>
      </c>
      <c r="FV339" s="45">
        <v>638.16666666666697</v>
      </c>
      <c r="FW339" s="46">
        <v>0.52028003109877097</v>
      </c>
    </row>
    <row r="340" spans="1:179" s="16" customFormat="1" ht="15">
      <c r="A340" s="16" t="s">
        <v>1116</v>
      </c>
      <c r="B340" s="17" t="s">
        <v>1461</v>
      </c>
      <c r="C340" s="16" t="s">
        <v>657</v>
      </c>
      <c r="D340" s="16" t="s">
        <v>650</v>
      </c>
      <c r="E340" s="16" t="s">
        <v>1028</v>
      </c>
      <c r="F340" s="16" t="s">
        <v>1631</v>
      </c>
      <c r="G340" s="16" t="s">
        <v>691</v>
      </c>
      <c r="H340" s="22">
        <v>40698</v>
      </c>
      <c r="J340" s="16" t="s">
        <v>1040</v>
      </c>
      <c r="L340" s="18">
        <v>40698</v>
      </c>
      <c r="M340" s="19">
        <v>155</v>
      </c>
      <c r="N340" s="16" t="s">
        <v>652</v>
      </c>
      <c r="O340" s="16" t="s">
        <v>653</v>
      </c>
      <c r="P340" s="16" t="s">
        <v>653</v>
      </c>
      <c r="Q340" s="16" t="s">
        <v>685</v>
      </c>
      <c r="R340" s="16" t="s">
        <v>685</v>
      </c>
      <c r="T340" s="20">
        <v>4</v>
      </c>
      <c r="U340" s="20">
        <v>6</v>
      </c>
      <c r="V340" s="16">
        <v>2011</v>
      </c>
      <c r="W340" s="16" t="s">
        <v>1462</v>
      </c>
      <c r="X340" s="21">
        <v>73</v>
      </c>
      <c r="Y340" s="16" t="s">
        <v>654</v>
      </c>
      <c r="Z340" s="22">
        <v>40702</v>
      </c>
      <c r="AA340" s="16" t="str">
        <f t="shared" si="56"/>
        <v>159</v>
      </c>
      <c r="AB340" s="16">
        <v>4</v>
      </c>
      <c r="AC340" s="16">
        <v>3</v>
      </c>
      <c r="AD340" s="16">
        <v>3</v>
      </c>
      <c r="AE340" s="16" t="s">
        <v>673</v>
      </c>
      <c r="AG340" s="16" t="s">
        <v>649</v>
      </c>
      <c r="AH340" s="16" t="s">
        <v>649</v>
      </c>
      <c r="AI340" s="16" t="s">
        <v>674</v>
      </c>
      <c r="AJ340" s="16" t="s">
        <v>1462</v>
      </c>
      <c r="AK340" s="16">
        <v>75</v>
      </c>
      <c r="AL340" s="16" t="s">
        <v>657</v>
      </c>
      <c r="AM340" s="16" t="s">
        <v>654</v>
      </c>
      <c r="AN340" s="22">
        <v>40746</v>
      </c>
      <c r="AP340" s="16">
        <v>4</v>
      </c>
      <c r="AQ340" s="16">
        <v>4</v>
      </c>
      <c r="AR340" s="16">
        <v>4</v>
      </c>
      <c r="AS340" s="16" t="s">
        <v>673</v>
      </c>
      <c r="BT340" s="16">
        <v>7</v>
      </c>
      <c r="BU340" s="18">
        <v>40698</v>
      </c>
      <c r="BV340" s="16">
        <v>117.5</v>
      </c>
      <c r="BW340" s="16">
        <v>117</v>
      </c>
      <c r="BX340" s="16">
        <v>117.5</v>
      </c>
      <c r="BY340" s="16">
        <f t="shared" si="57"/>
        <v>117.33333333333333</v>
      </c>
      <c r="BZ340" s="16">
        <v>74</v>
      </c>
      <c r="CA340" s="16">
        <v>73.5</v>
      </c>
      <c r="CB340" s="16">
        <v>73.5</v>
      </c>
      <c r="CC340" s="16">
        <f t="shared" si="54"/>
        <v>73.666666666666671</v>
      </c>
      <c r="CD340" s="16" t="s">
        <v>649</v>
      </c>
      <c r="CE340" s="16">
        <v>74</v>
      </c>
      <c r="CF340" s="16">
        <v>74</v>
      </c>
      <c r="CG340" s="16">
        <v>74</v>
      </c>
      <c r="CH340" s="16">
        <f t="shared" si="55"/>
        <v>74</v>
      </c>
      <c r="CI340" s="16" t="s">
        <v>649</v>
      </c>
      <c r="CJ340" s="16">
        <f>21.75-4</f>
        <v>17.75</v>
      </c>
      <c r="CK340" s="16" t="s">
        <v>649</v>
      </c>
      <c r="CL340" s="16" t="s">
        <v>649</v>
      </c>
      <c r="CM340" s="18">
        <v>40698</v>
      </c>
      <c r="CO340" s="18"/>
      <c r="CQ340" s="21"/>
      <c r="CS340" s="21"/>
      <c r="EB340" s="22">
        <v>40698</v>
      </c>
      <c r="EG340" s="24">
        <v>0.25760416666666669</v>
      </c>
      <c r="EI340" s="24">
        <v>0.26802083333333332</v>
      </c>
      <c r="EJ340" s="24">
        <v>0.27023148148148152</v>
      </c>
      <c r="EK340" s="24">
        <v>0.3021875</v>
      </c>
      <c r="FF340" s="42" t="s">
        <v>1461</v>
      </c>
      <c r="FG340" s="43">
        <v>60411</v>
      </c>
      <c r="FH340" s="44">
        <v>36203.509333333299</v>
      </c>
      <c r="FI340" s="45">
        <v>18.128948088799898</v>
      </c>
      <c r="FJ340" s="45">
        <v>692.47666666666703</v>
      </c>
      <c r="FK340" s="45">
        <v>0.50323717489551201</v>
      </c>
      <c r="FL340" s="44">
        <v>45056.2313333333</v>
      </c>
      <c r="FM340" s="45">
        <v>22.561958604573501</v>
      </c>
      <c r="FN340" s="45">
        <v>605.14</v>
      </c>
      <c r="FO340" s="45">
        <v>0.49402204487459001</v>
      </c>
      <c r="FP340" s="44">
        <v>49235.809333333302</v>
      </c>
      <c r="FQ340" s="45">
        <v>24.6548869971624</v>
      </c>
      <c r="FR340" s="45">
        <v>593.41333333333296</v>
      </c>
      <c r="FS340" s="45">
        <v>0.47442111376851098</v>
      </c>
      <c r="FT340" s="44">
        <v>31698.1023333333</v>
      </c>
      <c r="FU340" s="45">
        <v>15.872860457352701</v>
      </c>
      <c r="FV340" s="45">
        <v>670.46666666666704</v>
      </c>
      <c r="FW340" s="46">
        <v>0.56961782609056999</v>
      </c>
    </row>
    <row r="341" spans="1:179" s="16" customFormat="1" ht="15">
      <c r="B341" s="17" t="s">
        <v>1685</v>
      </c>
      <c r="C341" s="16" t="s">
        <v>657</v>
      </c>
      <c r="D341" s="16" t="s">
        <v>660</v>
      </c>
      <c r="E341" s="16" t="s">
        <v>514</v>
      </c>
      <c r="F341" s="16" t="s">
        <v>1631</v>
      </c>
      <c r="G341" s="16" t="s">
        <v>657</v>
      </c>
      <c r="L341" s="18">
        <v>40698</v>
      </c>
      <c r="M341" s="19">
        <v>155</v>
      </c>
      <c r="N341" s="16" t="s">
        <v>669</v>
      </c>
      <c r="O341" s="16" t="s">
        <v>1611</v>
      </c>
      <c r="P341" s="16" t="s">
        <v>1611</v>
      </c>
      <c r="Q341" s="16" t="s">
        <v>665</v>
      </c>
      <c r="R341" s="16" t="s">
        <v>652</v>
      </c>
      <c r="T341" s="20">
        <v>4</v>
      </c>
      <c r="U341" s="20">
        <v>6</v>
      </c>
      <c r="V341" s="16">
        <v>2011</v>
      </c>
      <c r="W341" s="16" t="s">
        <v>856</v>
      </c>
      <c r="X341" s="21">
        <v>23</v>
      </c>
      <c r="Y341" s="16" t="s">
        <v>654</v>
      </c>
      <c r="Z341" s="22">
        <v>40724</v>
      </c>
      <c r="AA341" s="16" t="str">
        <f t="shared" si="56"/>
        <v>181</v>
      </c>
      <c r="AB341" s="16">
        <v>4</v>
      </c>
      <c r="AC341" s="16">
        <v>4</v>
      </c>
      <c r="AD341" s="16">
        <v>4</v>
      </c>
      <c r="AE341" s="16" t="s">
        <v>673</v>
      </c>
      <c r="AG341" s="16" t="s">
        <v>657</v>
      </c>
      <c r="AH341" s="16" t="s">
        <v>657</v>
      </c>
      <c r="BT341" s="16">
        <v>4</v>
      </c>
      <c r="BU341" s="18">
        <v>40698</v>
      </c>
      <c r="BV341" s="16">
        <v>119</v>
      </c>
      <c r="BW341" s="16">
        <v>119</v>
      </c>
      <c r="BX341" s="16">
        <v>119</v>
      </c>
      <c r="BY341" s="16">
        <f t="shared" si="57"/>
        <v>119</v>
      </c>
      <c r="BZ341" s="16">
        <v>86</v>
      </c>
      <c r="CA341" s="16">
        <v>86</v>
      </c>
      <c r="CB341" s="16">
        <v>86</v>
      </c>
      <c r="CC341" s="16">
        <f t="shared" si="54"/>
        <v>86</v>
      </c>
      <c r="CD341" s="16" t="s">
        <v>649</v>
      </c>
      <c r="CE341" s="16">
        <v>86</v>
      </c>
      <c r="CF341" s="16">
        <v>86</v>
      </c>
      <c r="CG341" s="16">
        <v>86</v>
      </c>
      <c r="CH341" s="16">
        <f t="shared" si="55"/>
        <v>86</v>
      </c>
      <c r="CI341" s="16" t="s">
        <v>649</v>
      </c>
      <c r="CJ341" s="16">
        <v>17</v>
      </c>
      <c r="CK341" s="16" t="s">
        <v>649</v>
      </c>
      <c r="CL341" s="16" t="s">
        <v>649</v>
      </c>
      <c r="CM341" s="18">
        <v>40698</v>
      </c>
      <c r="CO341" s="18"/>
      <c r="CQ341" s="21"/>
      <c r="CS341" s="21"/>
      <c r="FF341" s="42" t="s">
        <v>1685</v>
      </c>
      <c r="FG341" s="43">
        <v>60411</v>
      </c>
      <c r="FH341" s="44">
        <v>32148.134333333299</v>
      </c>
      <c r="FI341" s="45">
        <v>16.0982144883993</v>
      </c>
      <c r="FJ341" s="45">
        <v>645.77</v>
      </c>
      <c r="FK341" s="45">
        <v>0.51486976353001201</v>
      </c>
      <c r="FL341" s="44">
        <v>54974.827666666701</v>
      </c>
      <c r="FM341" s="45">
        <v>27.5287068936738</v>
      </c>
      <c r="FN341" s="45">
        <v>595.05999999999995</v>
      </c>
      <c r="FO341" s="45">
        <v>0.46032015025177198</v>
      </c>
      <c r="FP341" s="44">
        <v>63134.063000000002</v>
      </c>
      <c r="FQ341" s="45">
        <v>31.614453179769701</v>
      </c>
      <c r="FR341" s="45">
        <v>585.09</v>
      </c>
      <c r="FS341" s="45">
        <v>0.43326413046381101</v>
      </c>
      <c r="FT341" s="44">
        <v>51948.638666666702</v>
      </c>
      <c r="FU341" s="45">
        <v>26.013339342346899</v>
      </c>
      <c r="FV341" s="45">
        <v>615.44666666666706</v>
      </c>
      <c r="FW341" s="46">
        <v>0.48156559227760598</v>
      </c>
    </row>
    <row r="342" spans="1:179" s="16" customFormat="1" ht="15">
      <c r="B342" s="17" t="s">
        <v>1459</v>
      </c>
      <c r="C342" s="16" t="s">
        <v>657</v>
      </c>
      <c r="D342" s="16" t="s">
        <v>660</v>
      </c>
      <c r="E342" s="16" t="s">
        <v>661</v>
      </c>
      <c r="F342" s="16" t="s">
        <v>1631</v>
      </c>
      <c r="G342" s="16" t="s">
        <v>657</v>
      </c>
      <c r="L342" s="18">
        <v>40698</v>
      </c>
      <c r="M342" s="19">
        <v>155</v>
      </c>
      <c r="N342" s="16" t="s">
        <v>380</v>
      </c>
      <c r="O342" s="16" t="s">
        <v>1611</v>
      </c>
      <c r="P342" s="16" t="s">
        <v>518</v>
      </c>
      <c r="Q342" s="16" t="s">
        <v>653</v>
      </c>
      <c r="R342" s="16" t="s">
        <v>692</v>
      </c>
      <c r="T342" s="20">
        <v>4</v>
      </c>
      <c r="U342" s="20">
        <v>6</v>
      </c>
      <c r="V342" s="16">
        <v>2011</v>
      </c>
      <c r="W342" s="16" t="s">
        <v>1433</v>
      </c>
      <c r="X342" s="21">
        <v>39</v>
      </c>
      <c r="Y342" s="16" t="s">
        <v>654</v>
      </c>
      <c r="Z342" s="22">
        <v>40706</v>
      </c>
      <c r="AA342" s="16" t="str">
        <f t="shared" si="56"/>
        <v>163</v>
      </c>
      <c r="AB342" s="16">
        <v>4</v>
      </c>
      <c r="AC342" s="16">
        <v>4</v>
      </c>
      <c r="AD342" s="16">
        <v>4</v>
      </c>
      <c r="AE342" s="16" t="s">
        <v>673</v>
      </c>
      <c r="AG342" s="16" t="s">
        <v>649</v>
      </c>
      <c r="AH342" s="16" t="s">
        <v>649</v>
      </c>
      <c r="AI342" s="16" t="s">
        <v>674</v>
      </c>
      <c r="AJ342" s="16" t="s">
        <v>1456</v>
      </c>
      <c r="AK342" s="16">
        <v>37</v>
      </c>
      <c r="AL342" s="16" t="s">
        <v>657</v>
      </c>
      <c r="AM342" s="16" t="s">
        <v>654</v>
      </c>
      <c r="AN342" s="22">
        <v>40761</v>
      </c>
      <c r="AP342" s="16">
        <v>4</v>
      </c>
      <c r="AQ342" s="16">
        <v>3</v>
      </c>
      <c r="AR342" s="16">
        <v>1</v>
      </c>
      <c r="AS342" s="16" t="s">
        <v>673</v>
      </c>
      <c r="AT342" s="16" t="s">
        <v>1686</v>
      </c>
      <c r="AU342" s="16" t="s">
        <v>657</v>
      </c>
      <c r="BT342" s="16">
        <v>5</v>
      </c>
      <c r="BU342" s="18">
        <v>40698</v>
      </c>
      <c r="BV342" s="16">
        <v>120.5</v>
      </c>
      <c r="BW342" s="16">
        <v>120</v>
      </c>
      <c r="BX342" s="16">
        <v>120.5</v>
      </c>
      <c r="BY342" s="16">
        <f t="shared" si="57"/>
        <v>120.33333333333333</v>
      </c>
      <c r="BZ342" s="16">
        <v>90</v>
      </c>
      <c r="CA342" s="16">
        <v>90</v>
      </c>
      <c r="CB342" s="16">
        <v>90</v>
      </c>
      <c r="CC342" s="16">
        <f t="shared" si="54"/>
        <v>90</v>
      </c>
      <c r="CD342" s="16" t="s">
        <v>649</v>
      </c>
      <c r="CE342" s="16">
        <v>91</v>
      </c>
      <c r="CF342" s="16">
        <v>91.5</v>
      </c>
      <c r="CG342" s="16">
        <v>91</v>
      </c>
      <c r="CH342" s="16">
        <f t="shared" si="55"/>
        <v>91.166666666666671</v>
      </c>
      <c r="CI342" s="16" t="s">
        <v>649</v>
      </c>
      <c r="CJ342" s="16">
        <v>17.5</v>
      </c>
      <c r="CK342" s="16" t="s">
        <v>649</v>
      </c>
      <c r="CL342" s="16" t="s">
        <v>649</v>
      </c>
      <c r="CM342" s="18">
        <v>40698</v>
      </c>
      <c r="CO342" s="18"/>
      <c r="CQ342" s="21"/>
      <c r="CS342" s="21"/>
      <c r="FF342" s="42" t="s">
        <v>1459</v>
      </c>
      <c r="FG342" s="52">
        <v>60411</v>
      </c>
      <c r="FH342" s="44">
        <v>24733.275666666701</v>
      </c>
      <c r="FI342" s="53">
        <v>12.3852156568186</v>
      </c>
      <c r="FJ342" s="53">
        <v>668.08666666666704</v>
      </c>
      <c r="FK342" s="53">
        <v>0.58117486925986295</v>
      </c>
      <c r="FL342" s="44">
        <v>54519.274666666701</v>
      </c>
      <c r="FM342" s="53">
        <v>27.300588215656798</v>
      </c>
      <c r="FN342" s="53">
        <v>632.41999999999996</v>
      </c>
      <c r="FO342" s="53">
        <v>0.47264921816764899</v>
      </c>
      <c r="FP342" s="44">
        <v>44716.790666666697</v>
      </c>
      <c r="FQ342" s="53">
        <v>22.391983308295799</v>
      </c>
      <c r="FR342" s="53">
        <v>647.46</v>
      </c>
      <c r="FS342" s="53">
        <v>0.52065313776951505</v>
      </c>
      <c r="FT342" s="44">
        <v>34959.0586666667</v>
      </c>
      <c r="FU342" s="53">
        <v>17.505788015356401</v>
      </c>
      <c r="FV342" s="53">
        <v>646.76666666666699</v>
      </c>
      <c r="FW342" s="46">
        <v>0.56592242075622001</v>
      </c>
    </row>
    <row r="343" spans="1:179" s="16" customFormat="1" ht="15">
      <c r="B343" s="17" t="s">
        <v>1687</v>
      </c>
      <c r="C343" s="16" t="s">
        <v>657</v>
      </c>
      <c r="D343" s="16" t="s">
        <v>650</v>
      </c>
      <c r="E343" s="16" t="s">
        <v>1668</v>
      </c>
      <c r="F343" s="16" t="s">
        <v>1631</v>
      </c>
      <c r="G343" s="16" t="s">
        <v>657</v>
      </c>
      <c r="L343" s="18">
        <v>40698</v>
      </c>
      <c r="M343" s="19">
        <v>155</v>
      </c>
      <c r="N343" s="16" t="s">
        <v>1042</v>
      </c>
      <c r="O343" s="16" t="s">
        <v>699</v>
      </c>
      <c r="P343" s="16" t="s">
        <v>1611</v>
      </c>
      <c r="Q343" s="16" t="s">
        <v>664</v>
      </c>
      <c r="R343" s="16" t="s">
        <v>652</v>
      </c>
      <c r="T343" s="20">
        <v>4</v>
      </c>
      <c r="U343" s="20">
        <v>6</v>
      </c>
      <c r="V343" s="16">
        <v>2011</v>
      </c>
      <c r="W343" s="16" t="s">
        <v>1688</v>
      </c>
      <c r="X343" s="21">
        <v>51</v>
      </c>
      <c r="Y343" s="16" t="s">
        <v>654</v>
      </c>
      <c r="Z343" s="22">
        <v>40724</v>
      </c>
      <c r="AA343" s="16" t="str">
        <f t="shared" si="56"/>
        <v>181</v>
      </c>
      <c r="AB343" s="16">
        <v>4</v>
      </c>
      <c r="AC343" s="16">
        <v>4</v>
      </c>
      <c r="AD343" s="16">
        <v>4</v>
      </c>
      <c r="AE343" s="16" t="s">
        <v>673</v>
      </c>
      <c r="AG343" s="16" t="s">
        <v>657</v>
      </c>
      <c r="AH343" s="16" t="s">
        <v>657</v>
      </c>
      <c r="BT343" s="16">
        <v>4</v>
      </c>
      <c r="BU343" s="18">
        <v>40698</v>
      </c>
      <c r="BV343" s="16">
        <v>115.5</v>
      </c>
      <c r="BW343" s="16">
        <v>115.5</v>
      </c>
      <c r="BX343" s="16">
        <v>115.5</v>
      </c>
      <c r="BY343" s="16">
        <f t="shared" si="57"/>
        <v>115.5</v>
      </c>
      <c r="BZ343" s="16">
        <v>70</v>
      </c>
      <c r="CA343" s="16">
        <v>70</v>
      </c>
      <c r="CB343" s="16">
        <v>70</v>
      </c>
      <c r="CC343" s="16">
        <f t="shared" si="54"/>
        <v>70</v>
      </c>
      <c r="CD343" s="16" t="s">
        <v>649</v>
      </c>
      <c r="CE343" s="16">
        <v>70</v>
      </c>
      <c r="CF343" s="16">
        <v>70</v>
      </c>
      <c r="CG343" s="16">
        <v>70</v>
      </c>
      <c r="CH343" s="16">
        <f t="shared" si="55"/>
        <v>70</v>
      </c>
      <c r="CI343" s="16" t="s">
        <v>649</v>
      </c>
      <c r="CJ343" s="16">
        <f>19.75-4.5</f>
        <v>15.25</v>
      </c>
      <c r="CK343" s="16" t="s">
        <v>649</v>
      </c>
      <c r="CL343" s="16" t="s">
        <v>649</v>
      </c>
      <c r="CM343" s="18">
        <v>40698</v>
      </c>
      <c r="CO343" s="18">
        <v>40749</v>
      </c>
      <c r="CP343" s="16">
        <v>115.5</v>
      </c>
      <c r="CQ343" s="16">
        <v>115.5</v>
      </c>
      <c r="CR343" s="16">
        <v>115</v>
      </c>
      <c r="CS343" s="21">
        <f>(115+115.5+115.5)/3</f>
        <v>115.33333333333333</v>
      </c>
      <c r="CT343" s="21">
        <v>71</v>
      </c>
      <c r="CU343" s="21">
        <v>71</v>
      </c>
      <c r="CV343" s="21">
        <v>71</v>
      </c>
      <c r="CW343" s="21">
        <v>71</v>
      </c>
      <c r="CX343" s="16" t="s">
        <v>649</v>
      </c>
      <c r="CY343" s="16">
        <v>72</v>
      </c>
      <c r="CZ343" s="16">
        <v>72</v>
      </c>
      <c r="DA343" s="16">
        <v>72</v>
      </c>
      <c r="DB343" s="16">
        <v>72</v>
      </c>
      <c r="DC343" s="16" t="s">
        <v>649</v>
      </c>
      <c r="DD343" s="16">
        <v>15.5</v>
      </c>
      <c r="FF343" s="42" t="s">
        <v>1687</v>
      </c>
      <c r="FG343" s="43">
        <v>60411</v>
      </c>
      <c r="FH343" s="44">
        <v>40505.747666666699</v>
      </c>
      <c r="FI343" s="45">
        <v>20.2832987815056</v>
      </c>
      <c r="FJ343" s="45">
        <v>642.74666666666701</v>
      </c>
      <c r="FK343" s="45">
        <v>0.51559558659407101</v>
      </c>
      <c r="FL343" s="44">
        <v>85026.22</v>
      </c>
      <c r="FM343" s="45">
        <v>42.576975463194799</v>
      </c>
      <c r="FN343" s="45">
        <v>601.40333333333297</v>
      </c>
      <c r="FO343" s="45">
        <v>0.39017974076808498</v>
      </c>
      <c r="FP343" s="44">
        <v>65251.086333333304</v>
      </c>
      <c r="FQ343" s="45">
        <v>32.674554999165402</v>
      </c>
      <c r="FR343" s="45">
        <v>585.73333333333301</v>
      </c>
      <c r="FS343" s="45">
        <v>0.41708524108385298</v>
      </c>
      <c r="FT343" s="44">
        <v>40189.173000000003</v>
      </c>
      <c r="FU343" s="45">
        <v>20.1247736604907</v>
      </c>
      <c r="FV343" s="45">
        <v>608.07000000000005</v>
      </c>
      <c r="FW343" s="46">
        <v>0.44408120777397803</v>
      </c>
    </row>
    <row r="344" spans="1:179" s="16" customFormat="1" ht="15">
      <c r="B344" s="17" t="s">
        <v>1000</v>
      </c>
      <c r="C344" s="16" t="s">
        <v>596</v>
      </c>
      <c r="D344" s="16" t="s">
        <v>627</v>
      </c>
      <c r="E344" s="16" t="s">
        <v>628</v>
      </c>
      <c r="F344" s="16" t="s">
        <v>595</v>
      </c>
      <c r="G344" s="16" t="s">
        <v>464</v>
      </c>
      <c r="L344" s="18">
        <v>40698</v>
      </c>
      <c r="M344" s="19">
        <v>155</v>
      </c>
      <c r="N344" s="16" t="s">
        <v>1001</v>
      </c>
      <c r="O344" s="16" t="s">
        <v>711</v>
      </c>
      <c r="P344" s="16" t="s">
        <v>598</v>
      </c>
      <c r="Q344" s="16" t="s">
        <v>598</v>
      </c>
      <c r="R344" s="16" t="s">
        <v>600</v>
      </c>
      <c r="T344" s="20">
        <v>4</v>
      </c>
      <c r="U344" s="20">
        <v>6</v>
      </c>
      <c r="V344" s="16">
        <v>2011</v>
      </c>
      <c r="W344" s="16" t="s">
        <v>1002</v>
      </c>
      <c r="X344" s="21">
        <v>89</v>
      </c>
      <c r="Y344" s="16" t="s">
        <v>602</v>
      </c>
      <c r="Z344" s="22">
        <v>40700</v>
      </c>
      <c r="AA344" s="16" t="str">
        <f t="shared" si="56"/>
        <v>157</v>
      </c>
      <c r="AB344" s="16">
        <v>4</v>
      </c>
      <c r="AC344" s="16">
        <v>4</v>
      </c>
      <c r="AD344" s="16">
        <v>4</v>
      </c>
      <c r="AE344" s="16" t="s">
        <v>604</v>
      </c>
      <c r="AG344" s="16" t="s">
        <v>593</v>
      </c>
      <c r="AH344" s="16" t="s">
        <v>1003</v>
      </c>
      <c r="AJ344" s="16" t="s">
        <v>624</v>
      </c>
      <c r="AK344" s="16">
        <v>95</v>
      </c>
      <c r="AL344" s="16" t="s">
        <v>367</v>
      </c>
      <c r="AM344" s="16" t="s">
        <v>281</v>
      </c>
      <c r="AN344" s="22">
        <v>40749</v>
      </c>
      <c r="AP344" s="16">
        <v>4</v>
      </c>
      <c r="AQ344" s="16">
        <v>4</v>
      </c>
      <c r="AR344" s="16">
        <v>4</v>
      </c>
      <c r="AS344" s="16" t="s">
        <v>604</v>
      </c>
      <c r="AU344" s="16" t="s">
        <v>596</v>
      </c>
      <c r="BT344" s="16">
        <v>8</v>
      </c>
      <c r="BU344" s="18">
        <v>40698</v>
      </c>
      <c r="BV344" s="16">
        <v>117.5</v>
      </c>
      <c r="BW344" s="16">
        <v>117.5</v>
      </c>
      <c r="BX344" s="16">
        <v>117.5</v>
      </c>
      <c r="BY344" s="16">
        <f t="shared" si="57"/>
        <v>117.5</v>
      </c>
      <c r="BZ344" s="16">
        <v>87</v>
      </c>
      <c r="CA344" s="16">
        <v>87</v>
      </c>
      <c r="CB344" s="16">
        <v>86</v>
      </c>
      <c r="CC344" s="16">
        <f t="shared" si="54"/>
        <v>86.666666666666671</v>
      </c>
      <c r="CD344" s="16" t="s">
        <v>593</v>
      </c>
      <c r="CE344" s="16">
        <v>86</v>
      </c>
      <c r="CF344" s="16">
        <v>85.5</v>
      </c>
      <c r="CG344" s="16">
        <v>86</v>
      </c>
      <c r="CH344" s="16">
        <f t="shared" si="55"/>
        <v>85.833333333333329</v>
      </c>
      <c r="CI344" s="16" t="s">
        <v>593</v>
      </c>
      <c r="CJ344" s="16">
        <v>19.5</v>
      </c>
      <c r="CK344" s="16" t="s">
        <v>593</v>
      </c>
      <c r="CL344" s="16" t="s">
        <v>593</v>
      </c>
      <c r="CM344" s="18">
        <v>40698</v>
      </c>
      <c r="CO344" s="18">
        <v>40710</v>
      </c>
      <c r="CQ344" s="21"/>
      <c r="CS344" s="21"/>
      <c r="DD344" s="16">
        <v>18.25</v>
      </c>
      <c r="FF344" s="42" t="s">
        <v>1973</v>
      </c>
      <c r="FG344" s="43">
        <v>60411</v>
      </c>
      <c r="FH344" s="44">
        <v>32650.0566666667</v>
      </c>
      <c r="FI344" s="45">
        <v>16.349552662326801</v>
      </c>
      <c r="FJ344" s="45">
        <v>687.42666666666696</v>
      </c>
      <c r="FK344" s="45">
        <v>0.561926336224992</v>
      </c>
      <c r="FL344" s="44">
        <v>84687.170333333299</v>
      </c>
      <c r="FM344" s="45">
        <v>42.407195960607602</v>
      </c>
      <c r="FN344" s="45">
        <v>600.1</v>
      </c>
      <c r="FO344" s="45">
        <v>0.41045964606503699</v>
      </c>
      <c r="FP344" s="44">
        <v>82822.824333333294</v>
      </c>
      <c r="FQ344" s="45">
        <v>41.473622600567502</v>
      </c>
      <c r="FR344" s="45">
        <v>569.386666666667</v>
      </c>
      <c r="FS344" s="45">
        <v>0.40080366114643401</v>
      </c>
      <c r="FT344" s="44">
        <v>50555.047333333299</v>
      </c>
      <c r="FU344" s="45">
        <v>25.3154969120347</v>
      </c>
      <c r="FV344" s="45">
        <v>609.79666666666697</v>
      </c>
      <c r="FW344" s="46">
        <v>0.503429447910408</v>
      </c>
    </row>
    <row r="345" spans="1:179" s="16" customFormat="1" ht="15">
      <c r="B345" s="17" t="s">
        <v>1655</v>
      </c>
      <c r="C345" s="16" t="s">
        <v>657</v>
      </c>
      <c r="D345" s="16" t="s">
        <v>650</v>
      </c>
      <c r="E345" s="16" t="s">
        <v>1294</v>
      </c>
      <c r="F345" s="16" t="s">
        <v>1631</v>
      </c>
      <c r="G345" s="16" t="s">
        <v>657</v>
      </c>
      <c r="K345" s="16" t="s">
        <v>1689</v>
      </c>
      <c r="L345" s="18">
        <v>40698</v>
      </c>
      <c r="M345" s="19">
        <v>155</v>
      </c>
      <c r="N345" s="16" t="s">
        <v>1431</v>
      </c>
      <c r="O345" s="16" t="s">
        <v>1611</v>
      </c>
      <c r="P345" s="16" t="s">
        <v>664</v>
      </c>
      <c r="Q345" s="16" t="s">
        <v>653</v>
      </c>
      <c r="R345" s="16" t="s">
        <v>664</v>
      </c>
      <c r="T345" s="20">
        <v>4</v>
      </c>
      <c r="U345" s="20">
        <v>6</v>
      </c>
      <c r="V345" s="16">
        <v>2011</v>
      </c>
      <c r="W345" s="16" t="s">
        <v>1652</v>
      </c>
      <c r="X345" s="21" t="s">
        <v>1654</v>
      </c>
      <c r="Y345" s="16" t="s">
        <v>654</v>
      </c>
      <c r="Z345" s="22">
        <v>40703</v>
      </c>
      <c r="AA345" s="16" t="str">
        <f t="shared" si="56"/>
        <v>160</v>
      </c>
      <c r="AB345" s="16">
        <v>4</v>
      </c>
      <c r="AC345" s="16">
        <v>2</v>
      </c>
      <c r="AD345" s="16">
        <v>1</v>
      </c>
      <c r="AE345" s="16" t="s">
        <v>673</v>
      </c>
      <c r="AG345" s="16" t="s">
        <v>657</v>
      </c>
      <c r="AH345" s="16" t="s">
        <v>649</v>
      </c>
      <c r="AI345" s="16" t="s">
        <v>1621</v>
      </c>
      <c r="AJ345" s="16" t="s">
        <v>1652</v>
      </c>
      <c r="AK345" s="16" t="s">
        <v>1656</v>
      </c>
      <c r="AL345" s="16" t="s">
        <v>649</v>
      </c>
      <c r="AM345" s="16" t="s">
        <v>654</v>
      </c>
      <c r="AN345" s="22">
        <v>40756</v>
      </c>
      <c r="AP345" s="16">
        <v>3</v>
      </c>
      <c r="AQ345" s="16">
        <v>0</v>
      </c>
      <c r="AR345" s="16">
        <v>0</v>
      </c>
      <c r="AS345" s="16" t="s">
        <v>1643</v>
      </c>
      <c r="AT345" s="16" t="s">
        <v>1690</v>
      </c>
      <c r="AU345" s="16" t="s">
        <v>657</v>
      </c>
      <c r="BT345" s="16">
        <v>1</v>
      </c>
      <c r="BU345" s="18">
        <v>40698</v>
      </c>
      <c r="BV345" s="16">
        <v>117</v>
      </c>
      <c r="BW345" s="16">
        <v>117</v>
      </c>
      <c r="BX345" s="16">
        <v>117</v>
      </c>
      <c r="BY345" s="16">
        <f t="shared" si="57"/>
        <v>117</v>
      </c>
      <c r="BZ345" s="16">
        <v>73</v>
      </c>
      <c r="CA345" s="16">
        <v>73</v>
      </c>
      <c r="CB345" s="16">
        <v>73</v>
      </c>
      <c r="CC345" s="16">
        <f t="shared" si="54"/>
        <v>73</v>
      </c>
      <c r="CD345" s="16" t="s">
        <v>649</v>
      </c>
      <c r="CE345" s="16">
        <v>74</v>
      </c>
      <c r="CF345" s="16">
        <v>74</v>
      </c>
      <c r="CG345" s="16">
        <v>74</v>
      </c>
      <c r="CH345" s="16">
        <f t="shared" si="55"/>
        <v>74</v>
      </c>
      <c r="CI345" s="16" t="s">
        <v>649</v>
      </c>
      <c r="CJ345" s="16">
        <v>19.5</v>
      </c>
      <c r="CK345" s="16" t="s">
        <v>649</v>
      </c>
      <c r="CL345" s="16" t="s">
        <v>649</v>
      </c>
      <c r="CM345" s="18">
        <v>40698</v>
      </c>
      <c r="CO345" s="18">
        <v>40710</v>
      </c>
      <c r="CQ345" s="21"/>
      <c r="CS345" s="21"/>
      <c r="DD345" s="16">
        <v>19.75</v>
      </c>
      <c r="FF345" s="42" t="s">
        <v>1655</v>
      </c>
      <c r="FG345" s="43">
        <v>60411</v>
      </c>
      <c r="FH345" s="44">
        <v>41199.605333333297</v>
      </c>
      <c r="FI345" s="45">
        <v>20.630748789851399</v>
      </c>
      <c r="FJ345" s="45">
        <v>666.76</v>
      </c>
      <c r="FK345" s="45">
        <v>0.49793935551676399</v>
      </c>
      <c r="FL345" s="44">
        <v>86660.993333333303</v>
      </c>
      <c r="FM345" s="45">
        <v>43.3955900517443</v>
      </c>
      <c r="FN345" s="45">
        <v>618.76666666666699</v>
      </c>
      <c r="FO345" s="45">
        <v>0.39458664097709301</v>
      </c>
      <c r="FP345" s="44">
        <v>72619.789000000004</v>
      </c>
      <c r="FQ345" s="45">
        <v>36.364441161742597</v>
      </c>
      <c r="FR345" s="45">
        <v>640.743333333333</v>
      </c>
      <c r="FS345" s="45">
        <v>0.40625262519197203</v>
      </c>
      <c r="FT345" s="44">
        <v>59742.396333333301</v>
      </c>
      <c r="FU345" s="45">
        <v>29.916072275079301</v>
      </c>
      <c r="FV345" s="45">
        <v>617.12333333333299</v>
      </c>
      <c r="FW345" s="46">
        <v>0.43721235123469199</v>
      </c>
    </row>
    <row r="346" spans="1:179" s="16" customFormat="1" ht="15">
      <c r="A346" s="16" t="s">
        <v>1116</v>
      </c>
      <c r="B346" s="17" t="s">
        <v>1463</v>
      </c>
      <c r="C346" s="16" t="s">
        <v>657</v>
      </c>
      <c r="D346" s="16" t="s">
        <v>650</v>
      </c>
      <c r="E346" s="16" t="s">
        <v>1028</v>
      </c>
      <c r="F346" s="16" t="s">
        <v>1631</v>
      </c>
      <c r="G346" s="16" t="s">
        <v>691</v>
      </c>
      <c r="H346" s="22">
        <v>40698</v>
      </c>
      <c r="J346" s="16">
        <v>1000</v>
      </c>
      <c r="K346" s="16" t="s">
        <v>1634</v>
      </c>
      <c r="L346" s="18">
        <v>40698</v>
      </c>
      <c r="M346" s="19">
        <v>155</v>
      </c>
      <c r="N346" s="16" t="s">
        <v>202</v>
      </c>
      <c r="O346" s="16" t="s">
        <v>663</v>
      </c>
      <c r="P346" s="16" t="s">
        <v>653</v>
      </c>
      <c r="Q346" s="16" t="s">
        <v>670</v>
      </c>
      <c r="R346" s="16" t="s">
        <v>699</v>
      </c>
      <c r="T346" s="20">
        <v>4</v>
      </c>
      <c r="U346" s="20">
        <v>6</v>
      </c>
      <c r="V346" s="16">
        <v>2011</v>
      </c>
      <c r="W346" s="16" t="s">
        <v>1635</v>
      </c>
      <c r="X346" s="21">
        <v>8</v>
      </c>
      <c r="Y346" s="16" t="s">
        <v>654</v>
      </c>
      <c r="Z346" s="22">
        <v>40698</v>
      </c>
      <c r="AA346" s="16" t="str">
        <f t="shared" si="56"/>
        <v>155</v>
      </c>
      <c r="AB346" s="16">
        <v>4</v>
      </c>
      <c r="AC346" s="16">
        <v>4</v>
      </c>
      <c r="AD346" s="16">
        <v>4</v>
      </c>
      <c r="AE346" s="16" t="s">
        <v>673</v>
      </c>
      <c r="AG346" s="16" t="s">
        <v>649</v>
      </c>
      <c r="AH346" s="16" t="s">
        <v>649</v>
      </c>
      <c r="AI346" s="16" t="s">
        <v>674</v>
      </c>
      <c r="AJ346" s="16" t="s">
        <v>1635</v>
      </c>
      <c r="AK346" s="16">
        <v>13</v>
      </c>
      <c r="AL346" s="16" t="s">
        <v>657</v>
      </c>
      <c r="AM346" s="16" t="s">
        <v>654</v>
      </c>
      <c r="AN346" s="22">
        <v>40743</v>
      </c>
      <c r="AP346" s="16">
        <v>4</v>
      </c>
      <c r="AQ346" s="16">
        <v>4</v>
      </c>
      <c r="AR346" s="16">
        <v>4</v>
      </c>
      <c r="AS346" s="16" t="s">
        <v>673</v>
      </c>
      <c r="AU346" s="16" t="s">
        <v>657</v>
      </c>
      <c r="BT346" s="16">
        <v>8</v>
      </c>
      <c r="BU346" s="18">
        <v>40698</v>
      </c>
      <c r="BV346" s="16">
        <v>117</v>
      </c>
      <c r="BW346" s="16">
        <v>117</v>
      </c>
      <c r="BX346" s="16">
        <v>117</v>
      </c>
      <c r="BY346" s="16">
        <f t="shared" si="57"/>
        <v>117</v>
      </c>
      <c r="BZ346" s="16">
        <v>76</v>
      </c>
      <c r="CA346" s="16">
        <v>76</v>
      </c>
      <c r="CB346" s="16">
        <v>76</v>
      </c>
      <c r="CC346" s="16">
        <f t="shared" si="54"/>
        <v>76</v>
      </c>
      <c r="CD346" s="16" t="s">
        <v>649</v>
      </c>
      <c r="CE346" s="16">
        <v>77.5</v>
      </c>
      <c r="CF346" s="16">
        <v>77.5</v>
      </c>
      <c r="CG346" s="16">
        <v>77.5</v>
      </c>
      <c r="CH346" s="16">
        <f t="shared" si="55"/>
        <v>77.5</v>
      </c>
      <c r="CI346" s="16" t="s">
        <v>649</v>
      </c>
      <c r="CJ346" s="16">
        <v>19.75</v>
      </c>
      <c r="CK346" s="16" t="s">
        <v>649</v>
      </c>
      <c r="CL346" s="16" t="s">
        <v>649</v>
      </c>
      <c r="CM346" s="18">
        <v>40698</v>
      </c>
      <c r="CO346" s="18"/>
      <c r="CQ346" s="21"/>
      <c r="CS346" s="21"/>
      <c r="EB346" s="22">
        <v>40698</v>
      </c>
      <c r="EG346" s="24">
        <v>0.29192129629629632</v>
      </c>
      <c r="EI346" s="24">
        <v>0.30233796296296295</v>
      </c>
      <c r="EJ346" s="26">
        <v>0.30585648148148148</v>
      </c>
      <c r="EK346" s="24">
        <v>0.33958333333333335</v>
      </c>
      <c r="FF346" s="42" t="s">
        <v>1463</v>
      </c>
      <c r="FG346" s="43">
        <v>60411</v>
      </c>
      <c r="FH346" s="44">
        <v>25966.928666666699</v>
      </c>
      <c r="FI346" s="45">
        <v>13.002968786513099</v>
      </c>
      <c r="FJ346" s="45">
        <v>664.06666666666695</v>
      </c>
      <c r="FK346" s="45">
        <v>0.58675219171450199</v>
      </c>
      <c r="FL346" s="44">
        <v>69667.585000000006</v>
      </c>
      <c r="FM346" s="45">
        <v>34.8861216825238</v>
      </c>
      <c r="FN346" s="45">
        <v>581.07333333333304</v>
      </c>
      <c r="FO346" s="45">
        <v>0.440353252687468</v>
      </c>
      <c r="FP346" s="44">
        <v>39386.283000000003</v>
      </c>
      <c r="FQ346" s="45">
        <v>19.722725588382598</v>
      </c>
      <c r="FR346" s="45">
        <v>611.10333333333301</v>
      </c>
      <c r="FS346" s="45">
        <v>0.452790384346894</v>
      </c>
      <c r="FT346" s="44">
        <v>41735.481666666703</v>
      </c>
      <c r="FU346" s="45">
        <v>20.899089467534601</v>
      </c>
      <c r="FV346" s="45">
        <v>651.77333333333297</v>
      </c>
      <c r="FW346" s="46">
        <v>0.50235903232126</v>
      </c>
    </row>
    <row r="347" spans="1:179" s="16" customFormat="1" ht="15">
      <c r="B347" s="17" t="s">
        <v>1691</v>
      </c>
      <c r="C347" s="16" t="s">
        <v>657</v>
      </c>
      <c r="D347" s="16" t="s">
        <v>650</v>
      </c>
      <c r="E347" s="16" t="s">
        <v>894</v>
      </c>
      <c r="F347" s="16" t="s">
        <v>1631</v>
      </c>
      <c r="G347" s="16" t="s">
        <v>657</v>
      </c>
      <c r="K347" s="16" t="s">
        <v>1692</v>
      </c>
      <c r="L347" s="18">
        <v>40698</v>
      </c>
      <c r="M347" s="19">
        <v>155</v>
      </c>
      <c r="N347" s="16" t="s">
        <v>380</v>
      </c>
      <c r="O347" s="16" t="s">
        <v>1611</v>
      </c>
      <c r="P347" s="16" t="s">
        <v>652</v>
      </c>
      <c r="Q347" s="16" t="s">
        <v>692</v>
      </c>
      <c r="R347" s="16" t="s">
        <v>692</v>
      </c>
      <c r="T347" s="20">
        <v>4</v>
      </c>
      <c r="U347" s="20">
        <v>6</v>
      </c>
      <c r="V347" s="16">
        <v>2011</v>
      </c>
      <c r="W347" s="16" t="s">
        <v>1693</v>
      </c>
      <c r="X347" s="21">
        <v>53</v>
      </c>
      <c r="Y347" s="16" t="s">
        <v>654</v>
      </c>
      <c r="Z347" s="22">
        <v>40697</v>
      </c>
      <c r="AA347" s="16" t="str">
        <f t="shared" si="56"/>
        <v>154</v>
      </c>
      <c r="AB347" s="16">
        <v>5</v>
      </c>
      <c r="AC347" s="16">
        <v>5</v>
      </c>
      <c r="AD347" s="16">
        <v>5</v>
      </c>
      <c r="AE347" s="16" t="s">
        <v>673</v>
      </c>
      <c r="AG347" s="16" t="s">
        <v>649</v>
      </c>
      <c r="AH347" s="16" t="s">
        <v>649</v>
      </c>
      <c r="AI347" s="16" t="s">
        <v>674</v>
      </c>
      <c r="AJ347" s="16" t="s">
        <v>1693</v>
      </c>
      <c r="AK347" s="16">
        <v>86</v>
      </c>
      <c r="AL347" s="16" t="s">
        <v>657</v>
      </c>
      <c r="AM347" s="16" t="s">
        <v>654</v>
      </c>
      <c r="AN347" s="22">
        <v>40746</v>
      </c>
      <c r="AP347" s="16">
        <v>4</v>
      </c>
      <c r="AQ347" s="16">
        <v>4</v>
      </c>
      <c r="AR347" s="16">
        <v>4</v>
      </c>
      <c r="AS347" s="16" t="s">
        <v>673</v>
      </c>
      <c r="AU347" s="16" t="s">
        <v>657</v>
      </c>
      <c r="BT347" s="16">
        <v>9</v>
      </c>
      <c r="BU347" s="18">
        <v>40698</v>
      </c>
      <c r="BV347" s="16">
        <v>120</v>
      </c>
      <c r="BW347" s="16">
        <v>120</v>
      </c>
      <c r="BX347" s="16">
        <v>120</v>
      </c>
      <c r="BY347" s="16">
        <f t="shared" si="57"/>
        <v>120</v>
      </c>
      <c r="BZ347" s="16">
        <v>80</v>
      </c>
      <c r="CA347" s="16">
        <v>81</v>
      </c>
      <c r="CB347" s="16">
        <v>80.5</v>
      </c>
      <c r="CC347" s="16">
        <f t="shared" si="54"/>
        <v>80.5</v>
      </c>
      <c r="CD347" s="16" t="s">
        <v>649</v>
      </c>
      <c r="CH347" s="16">
        <f t="shared" si="55"/>
        <v>0</v>
      </c>
      <c r="CI347" s="16" t="s">
        <v>657</v>
      </c>
      <c r="CJ347" s="16">
        <v>20</v>
      </c>
      <c r="CK347" s="16" t="s">
        <v>649</v>
      </c>
      <c r="CL347" s="16" t="s">
        <v>649</v>
      </c>
      <c r="CM347" s="18">
        <v>40698</v>
      </c>
      <c r="CO347" s="18">
        <v>40710</v>
      </c>
      <c r="CQ347" s="21"/>
      <c r="CS347" s="21"/>
      <c r="DD347" s="16">
        <v>17.5</v>
      </c>
      <c r="EG347" s="26"/>
      <c r="EH347" s="24"/>
      <c r="EI347" s="24"/>
      <c r="FF347" s="42" t="s">
        <v>1691</v>
      </c>
      <c r="FG347" s="43">
        <v>60411</v>
      </c>
      <c r="FH347" s="44">
        <v>26304.4336666667</v>
      </c>
      <c r="FI347" s="45">
        <v>13.1719747955266</v>
      </c>
      <c r="FJ347" s="45">
        <v>649.69000000000005</v>
      </c>
      <c r="FK347" s="45">
        <v>0.56487250853593196</v>
      </c>
      <c r="FL347" s="44">
        <v>66903.425000000003</v>
      </c>
      <c r="FM347" s="45">
        <v>33.501965448172299</v>
      </c>
      <c r="FN347" s="45">
        <v>631.42666666666696</v>
      </c>
      <c r="FO347" s="45">
        <v>0.44092218887215001</v>
      </c>
      <c r="FP347" s="44">
        <v>79354.985333333301</v>
      </c>
      <c r="FQ347" s="45">
        <v>39.737098314137903</v>
      </c>
      <c r="FR347" s="45">
        <v>611.49</v>
      </c>
      <c r="FS347" s="45">
        <v>0.40459931134629301</v>
      </c>
      <c r="FT347" s="44">
        <v>45026.6233333333</v>
      </c>
      <c r="FU347" s="45">
        <v>22.547132365214502</v>
      </c>
      <c r="FV347" s="45">
        <v>646.756666666667</v>
      </c>
      <c r="FW347" s="46">
        <v>0.51906582531664103</v>
      </c>
    </row>
    <row r="348" spans="1:179" s="16" customFormat="1" ht="15">
      <c r="A348" s="16" t="s">
        <v>1116</v>
      </c>
      <c r="B348" s="17" t="s">
        <v>1640</v>
      </c>
      <c r="C348" s="16" t="s">
        <v>657</v>
      </c>
      <c r="D348" s="16" t="s">
        <v>660</v>
      </c>
      <c r="E348" s="16" t="s">
        <v>994</v>
      </c>
      <c r="F348" s="16" t="s">
        <v>1631</v>
      </c>
      <c r="G348" s="16" t="s">
        <v>691</v>
      </c>
      <c r="H348" s="22">
        <v>40710</v>
      </c>
      <c r="J348" s="16">
        <v>2000</v>
      </c>
      <c r="L348" s="18">
        <v>40698</v>
      </c>
      <c r="M348" s="19">
        <v>155</v>
      </c>
      <c r="N348" s="16" t="s">
        <v>692</v>
      </c>
      <c r="O348" s="16" t="s">
        <v>653</v>
      </c>
      <c r="P348" s="16" t="s">
        <v>653</v>
      </c>
      <c r="Q348" s="16" t="s">
        <v>1401</v>
      </c>
      <c r="R348" s="16" t="s">
        <v>670</v>
      </c>
      <c r="T348" s="20">
        <v>4</v>
      </c>
      <c r="U348" s="20">
        <v>6</v>
      </c>
      <c r="V348" s="16">
        <v>2011</v>
      </c>
      <c r="W348" s="16" t="s">
        <v>1642</v>
      </c>
      <c r="X348" s="21" t="s">
        <v>1641</v>
      </c>
      <c r="Y348" s="16" t="s">
        <v>654</v>
      </c>
      <c r="Z348" s="22">
        <v>40693</v>
      </c>
      <c r="AA348" s="16" t="str">
        <f t="shared" si="56"/>
        <v>150</v>
      </c>
      <c r="AB348" s="16">
        <v>5</v>
      </c>
      <c r="AC348" s="16">
        <v>1</v>
      </c>
      <c r="AD348" s="16">
        <v>0</v>
      </c>
      <c r="AE348" s="16" t="s">
        <v>1643</v>
      </c>
      <c r="AF348" s="16" t="s">
        <v>1644</v>
      </c>
      <c r="AG348" s="16" t="s">
        <v>649</v>
      </c>
      <c r="AH348" s="16" t="s">
        <v>649</v>
      </c>
      <c r="AI348" s="16" t="s">
        <v>674</v>
      </c>
      <c r="AJ348" s="16" t="s">
        <v>1646</v>
      </c>
      <c r="AK348" s="16" t="s">
        <v>1645</v>
      </c>
      <c r="AL348" s="16" t="s">
        <v>649</v>
      </c>
      <c r="AM348" s="16" t="s">
        <v>654</v>
      </c>
      <c r="AN348" s="22">
        <v>40740</v>
      </c>
      <c r="AP348" s="16">
        <v>4</v>
      </c>
      <c r="AQ348" s="16">
        <v>4</v>
      </c>
      <c r="AR348" s="16">
        <v>4</v>
      </c>
      <c r="AS348" s="16" t="s">
        <v>673</v>
      </c>
      <c r="AU348" s="16" t="s">
        <v>657</v>
      </c>
      <c r="BT348" s="16">
        <v>4</v>
      </c>
      <c r="BU348" s="18">
        <v>40698</v>
      </c>
      <c r="BV348" s="16">
        <v>119</v>
      </c>
      <c r="BW348" s="16">
        <v>119</v>
      </c>
      <c r="BX348" s="16">
        <v>119</v>
      </c>
      <c r="BY348" s="16">
        <f t="shared" si="57"/>
        <v>119</v>
      </c>
      <c r="BZ348" s="16">
        <v>81.5</v>
      </c>
      <c r="CA348" s="16">
        <v>81.5</v>
      </c>
      <c r="CB348" s="16">
        <v>82</v>
      </c>
      <c r="CC348" s="16">
        <f t="shared" si="54"/>
        <v>81.666666666666671</v>
      </c>
      <c r="CD348" s="16" t="s">
        <v>649</v>
      </c>
      <c r="CE348" s="16">
        <v>81.5</v>
      </c>
      <c r="CF348" s="16">
        <v>81.5</v>
      </c>
      <c r="CG348" s="16">
        <v>82</v>
      </c>
      <c r="CH348" s="16">
        <f t="shared" si="55"/>
        <v>81.666666666666671</v>
      </c>
      <c r="CI348" s="16" t="s">
        <v>649</v>
      </c>
      <c r="CJ348" s="16">
        <v>18</v>
      </c>
      <c r="CK348" s="16" t="s">
        <v>649</v>
      </c>
      <c r="CL348" s="16" t="s">
        <v>649</v>
      </c>
      <c r="CM348" s="18">
        <v>40698</v>
      </c>
      <c r="CO348" s="18">
        <v>40710</v>
      </c>
      <c r="CQ348" s="21"/>
      <c r="CS348" s="21"/>
      <c r="DD348" s="16">
        <v>17.25</v>
      </c>
      <c r="DF348" s="22">
        <v>40739</v>
      </c>
      <c r="DG348" s="16">
        <v>116.5</v>
      </c>
      <c r="DH348" s="16">
        <v>117</v>
      </c>
      <c r="DI348" s="16">
        <v>116.5</v>
      </c>
      <c r="DJ348" s="16">
        <f>(DG348+DH348+DI348)/3</f>
        <v>116.66666666666667</v>
      </c>
      <c r="DK348" s="16">
        <v>81.5</v>
      </c>
      <c r="DL348" s="16">
        <v>81.5</v>
      </c>
      <c r="DM348" s="16">
        <v>82</v>
      </c>
      <c r="DN348" s="16">
        <f>(DK348+DL348+DM348)/3</f>
        <v>81.666666666666671</v>
      </c>
      <c r="DO348" s="16" t="s">
        <v>649</v>
      </c>
      <c r="DS348" s="16">
        <v>0</v>
      </c>
      <c r="DT348" s="16" t="s">
        <v>657</v>
      </c>
      <c r="DU348" s="16">
        <v>17.5</v>
      </c>
      <c r="EB348" s="22">
        <v>40710</v>
      </c>
      <c r="EG348" s="24">
        <v>0.29994212962962963</v>
      </c>
      <c r="EI348" s="24">
        <v>0.31048611111111113</v>
      </c>
      <c r="EJ348" s="24">
        <v>0.31256944444444446</v>
      </c>
      <c r="EK348" s="26">
        <v>0.34461805555555558</v>
      </c>
      <c r="FF348" s="42" t="s">
        <v>1640</v>
      </c>
      <c r="FG348" s="43">
        <v>60411</v>
      </c>
      <c r="FH348" s="44">
        <v>48786.967333333298</v>
      </c>
      <c r="FI348" s="45">
        <v>24.4301288599566</v>
      </c>
      <c r="FJ348" s="45">
        <v>654.46</v>
      </c>
      <c r="FK348" s="45">
        <v>0.49715082411825501</v>
      </c>
      <c r="FL348" s="44">
        <v>85463.887666666706</v>
      </c>
      <c r="FM348" s="45">
        <v>42.796138040393899</v>
      </c>
      <c r="FN348" s="45">
        <v>611.49</v>
      </c>
      <c r="FO348" s="45">
        <v>0.40288279398024801</v>
      </c>
      <c r="FP348" s="44">
        <v>69146.175000000003</v>
      </c>
      <c r="FQ348" s="45">
        <v>34.625025037556298</v>
      </c>
      <c r="FR348" s="45">
        <v>615.74</v>
      </c>
      <c r="FS348" s="45">
        <v>0.430828733545285</v>
      </c>
      <c r="FT348" s="44">
        <v>56562.620666666699</v>
      </c>
      <c r="FU348" s="45">
        <v>28.323796027374399</v>
      </c>
      <c r="FV348" s="45">
        <v>645.77</v>
      </c>
      <c r="FW348" s="46">
        <v>0.46905021287436399</v>
      </c>
    </row>
    <row r="349" spans="1:179" s="16" customFormat="1" ht="15">
      <c r="A349" s="16" t="s">
        <v>1116</v>
      </c>
      <c r="B349" s="17" t="s">
        <v>1647</v>
      </c>
      <c r="C349" s="16" t="s">
        <v>657</v>
      </c>
      <c r="D349" s="16" t="s">
        <v>650</v>
      </c>
      <c r="E349" s="16" t="s">
        <v>1028</v>
      </c>
      <c r="F349" s="16" t="s">
        <v>1631</v>
      </c>
      <c r="G349" s="16" t="s">
        <v>691</v>
      </c>
      <c r="H349" s="22">
        <v>40698</v>
      </c>
      <c r="J349" s="16" t="s">
        <v>1040</v>
      </c>
      <c r="K349" s="16" t="s">
        <v>1650</v>
      </c>
      <c r="L349" s="18">
        <v>40698</v>
      </c>
      <c r="M349" s="19">
        <v>155</v>
      </c>
      <c r="N349" s="16" t="s">
        <v>1042</v>
      </c>
      <c r="O349" s="16" t="s">
        <v>653</v>
      </c>
      <c r="P349" s="16" t="s">
        <v>652</v>
      </c>
      <c r="Q349" s="16" t="s">
        <v>1401</v>
      </c>
      <c r="R349" s="16" t="s">
        <v>692</v>
      </c>
      <c r="T349" s="20">
        <v>4</v>
      </c>
      <c r="U349" s="20">
        <v>6</v>
      </c>
      <c r="V349" s="16">
        <v>2011</v>
      </c>
      <c r="W349" s="16" t="s">
        <v>1648</v>
      </c>
      <c r="X349" s="21">
        <v>48</v>
      </c>
      <c r="Y349" s="16" t="s">
        <v>654</v>
      </c>
      <c r="Z349" s="22">
        <v>40696</v>
      </c>
      <c r="AA349" s="16" t="str">
        <f t="shared" si="56"/>
        <v>153</v>
      </c>
      <c r="AB349" s="16">
        <v>5</v>
      </c>
      <c r="AC349" s="16">
        <v>5</v>
      </c>
      <c r="AD349" s="16">
        <v>5</v>
      </c>
      <c r="AE349" s="16" t="s">
        <v>673</v>
      </c>
      <c r="AG349" s="16" t="s">
        <v>649</v>
      </c>
      <c r="AH349" s="16" t="s">
        <v>649</v>
      </c>
      <c r="AI349" s="16" t="s">
        <v>674</v>
      </c>
      <c r="AJ349" s="16" t="s">
        <v>1648</v>
      </c>
      <c r="AK349" s="16">
        <v>94</v>
      </c>
      <c r="AL349" s="16" t="s">
        <v>657</v>
      </c>
      <c r="AM349" s="16" t="s">
        <v>654</v>
      </c>
      <c r="AN349" s="22">
        <v>40742</v>
      </c>
      <c r="AP349" s="16">
        <v>5</v>
      </c>
      <c r="AQ349" s="16">
        <v>2</v>
      </c>
      <c r="AR349" s="16">
        <v>0</v>
      </c>
      <c r="AS349" s="16" t="s">
        <v>687</v>
      </c>
      <c r="AT349" s="16" t="s">
        <v>1649</v>
      </c>
      <c r="AU349" s="16" t="s">
        <v>657</v>
      </c>
      <c r="BT349" s="16">
        <v>5</v>
      </c>
      <c r="BU349" s="18">
        <v>40698</v>
      </c>
      <c r="BV349" s="16">
        <v>120</v>
      </c>
      <c r="BW349" s="16">
        <v>120</v>
      </c>
      <c r="BX349" s="16">
        <v>120</v>
      </c>
      <c r="BY349" s="16">
        <f t="shared" si="57"/>
        <v>120</v>
      </c>
      <c r="BZ349" s="16">
        <v>79</v>
      </c>
      <c r="CA349" s="16">
        <v>79</v>
      </c>
      <c r="CB349" s="16">
        <v>79</v>
      </c>
      <c r="CC349" s="16">
        <f t="shared" si="54"/>
        <v>79</v>
      </c>
      <c r="CD349" s="16" t="s">
        <v>649</v>
      </c>
      <c r="CE349" s="16">
        <v>79</v>
      </c>
      <c r="CF349" s="16">
        <v>79</v>
      </c>
      <c r="CG349" s="16">
        <v>79.5</v>
      </c>
      <c r="CH349" s="16">
        <f t="shared" si="55"/>
        <v>79.166666666666671</v>
      </c>
      <c r="CI349" s="16" t="s">
        <v>649</v>
      </c>
      <c r="CJ349" s="16">
        <v>18</v>
      </c>
      <c r="CK349" s="16" t="s">
        <v>649</v>
      </c>
      <c r="CL349" s="16" t="s">
        <v>649</v>
      </c>
      <c r="CM349" s="18">
        <v>40698</v>
      </c>
      <c r="CO349" s="18"/>
      <c r="CQ349" s="21"/>
      <c r="CS349" s="21"/>
      <c r="EB349" s="22">
        <v>40698</v>
      </c>
      <c r="EG349" s="24">
        <v>0.31136574074074075</v>
      </c>
      <c r="EI349" s="24">
        <v>0.32256944444444446</v>
      </c>
      <c r="EJ349" s="24">
        <v>0.32596064814814812</v>
      </c>
      <c r="EK349" s="24">
        <v>0.35771990740740739</v>
      </c>
      <c r="FF349" s="42" t="s">
        <v>1647</v>
      </c>
      <c r="FG349" s="43">
        <v>60411</v>
      </c>
      <c r="FH349" s="44">
        <v>29545.067999999999</v>
      </c>
      <c r="FI349" s="45">
        <v>14.7947260891337</v>
      </c>
      <c r="FJ349" s="45">
        <v>667.41</v>
      </c>
      <c r="FK349" s="45">
        <v>0.51446585366775799</v>
      </c>
      <c r="FL349" s="44">
        <v>59077.250666666703</v>
      </c>
      <c r="FM349" s="45">
        <v>29.582999833083001</v>
      </c>
      <c r="FN349" s="45">
        <v>611.80999999999995</v>
      </c>
      <c r="FO349" s="45">
        <v>0.43133315558452801</v>
      </c>
      <c r="FP349" s="44">
        <v>60548.498</v>
      </c>
      <c r="FQ349" s="45">
        <v>30.319728592889302</v>
      </c>
      <c r="FR349" s="45">
        <v>628.79333333333295</v>
      </c>
      <c r="FS349" s="45">
        <v>0.42754116976073298</v>
      </c>
      <c r="FT349" s="44">
        <v>52933.663999999997</v>
      </c>
      <c r="FU349" s="45">
        <v>26.5065918878317</v>
      </c>
      <c r="FV349" s="45">
        <v>628.79333333333295</v>
      </c>
      <c r="FW349" s="46">
        <v>0.43660745583441901</v>
      </c>
    </row>
    <row r="350" spans="1:179" s="16" customFormat="1" ht="15">
      <c r="B350" s="17" t="s">
        <v>1449</v>
      </c>
      <c r="C350" s="16" t="s">
        <v>657</v>
      </c>
      <c r="D350" s="16" t="s">
        <v>660</v>
      </c>
      <c r="E350" s="16" t="s">
        <v>1695</v>
      </c>
      <c r="F350" s="16" t="s">
        <v>1631</v>
      </c>
      <c r="G350" s="16" t="s">
        <v>657</v>
      </c>
      <c r="K350" s="16" t="s">
        <v>1694</v>
      </c>
      <c r="L350" s="18">
        <v>40698</v>
      </c>
      <c r="M350" s="19">
        <v>155</v>
      </c>
      <c r="N350" s="16" t="s">
        <v>692</v>
      </c>
      <c r="O350" s="16" t="s">
        <v>699</v>
      </c>
      <c r="P350" s="16" t="s">
        <v>1611</v>
      </c>
      <c r="Q350" s="16" t="s">
        <v>1401</v>
      </c>
      <c r="R350" s="16" t="s">
        <v>652</v>
      </c>
      <c r="T350" s="20">
        <v>4</v>
      </c>
      <c r="U350" s="20">
        <v>6</v>
      </c>
      <c r="V350" s="16">
        <v>2011</v>
      </c>
      <c r="W350" s="16" t="s">
        <v>1447</v>
      </c>
      <c r="X350" s="21">
        <v>50</v>
      </c>
      <c r="Y350" s="16" t="s">
        <v>654</v>
      </c>
      <c r="Z350" s="22">
        <v>40709</v>
      </c>
      <c r="AA350" s="16" t="str">
        <f t="shared" si="56"/>
        <v>166</v>
      </c>
      <c r="AB350" s="16">
        <v>4</v>
      </c>
      <c r="AC350" s="16">
        <v>4</v>
      </c>
      <c r="AD350" s="16">
        <v>3</v>
      </c>
      <c r="AE350" s="16" t="s">
        <v>673</v>
      </c>
      <c r="AG350" s="16" t="s">
        <v>657</v>
      </c>
      <c r="AH350" s="16" t="s">
        <v>657</v>
      </c>
      <c r="BT350" s="16">
        <v>3</v>
      </c>
      <c r="BU350" s="18">
        <v>40698</v>
      </c>
      <c r="BV350" s="16">
        <v>117</v>
      </c>
      <c r="BW350" s="16">
        <v>117</v>
      </c>
      <c r="BX350" s="16">
        <v>117</v>
      </c>
      <c r="BY350" s="16">
        <f t="shared" si="57"/>
        <v>117</v>
      </c>
      <c r="BZ350" s="16">
        <v>88</v>
      </c>
      <c r="CA350" s="16">
        <v>88</v>
      </c>
      <c r="CB350" s="16">
        <v>88</v>
      </c>
      <c r="CC350" s="16">
        <f t="shared" si="54"/>
        <v>88</v>
      </c>
      <c r="CD350" s="16" t="s">
        <v>649</v>
      </c>
      <c r="CE350" s="16">
        <v>85</v>
      </c>
      <c r="CF350" s="16">
        <v>85</v>
      </c>
      <c r="CG350" s="16">
        <v>85</v>
      </c>
      <c r="CH350" s="16">
        <f t="shared" si="55"/>
        <v>85</v>
      </c>
      <c r="CI350" s="16" t="s">
        <v>649</v>
      </c>
      <c r="CJ350" s="16">
        <v>16.75</v>
      </c>
      <c r="CK350" s="16" t="s">
        <v>649</v>
      </c>
      <c r="CL350" s="16" t="s">
        <v>649</v>
      </c>
      <c r="CM350" s="18">
        <v>40698</v>
      </c>
      <c r="CO350" s="18">
        <v>40710</v>
      </c>
      <c r="CQ350" s="21"/>
      <c r="CS350" s="21"/>
      <c r="DD350" s="16">
        <v>15.5</v>
      </c>
      <c r="FF350" s="42" t="s">
        <v>1449</v>
      </c>
      <c r="FG350" s="43">
        <v>60411</v>
      </c>
      <c r="FH350" s="44">
        <v>21712.059666666701</v>
      </c>
      <c r="FI350" s="45">
        <v>10.8723383408446</v>
      </c>
      <c r="FJ350" s="45">
        <v>678.48</v>
      </c>
      <c r="FK350" s="45">
        <v>0.5478361234893</v>
      </c>
      <c r="FL350" s="44">
        <v>58806.912333333297</v>
      </c>
      <c r="FM350" s="45">
        <v>29.4476276080788</v>
      </c>
      <c r="FN350" s="45">
        <v>650.10666666666702</v>
      </c>
      <c r="FO350" s="45">
        <v>0.448546486235613</v>
      </c>
      <c r="FP350" s="44">
        <v>54828.280666666702</v>
      </c>
      <c r="FQ350" s="45">
        <v>27.4553233183108</v>
      </c>
      <c r="FR350" s="45">
        <v>612.10666666666702</v>
      </c>
      <c r="FS350" s="45">
        <v>0.46496852208110601</v>
      </c>
      <c r="FT350" s="44">
        <v>33843.267666666703</v>
      </c>
      <c r="FU350" s="45">
        <v>16.947054414955801</v>
      </c>
      <c r="FV350" s="45">
        <v>669.09</v>
      </c>
      <c r="FW350" s="46">
        <v>0.52128275470405805</v>
      </c>
    </row>
    <row r="351" spans="1:179" s="16" customFormat="1" ht="15">
      <c r="B351" s="17" t="s">
        <v>1696</v>
      </c>
      <c r="C351" s="16" t="s">
        <v>657</v>
      </c>
      <c r="D351" s="16" t="s">
        <v>660</v>
      </c>
      <c r="E351" s="16" t="s">
        <v>1028</v>
      </c>
      <c r="F351" s="16" t="s">
        <v>1631</v>
      </c>
      <c r="G351" s="16" t="s">
        <v>657</v>
      </c>
      <c r="K351" s="16" t="s">
        <v>1697</v>
      </c>
      <c r="L351" s="18">
        <v>40698</v>
      </c>
      <c r="M351" s="19">
        <v>155</v>
      </c>
      <c r="N351" s="16" t="s">
        <v>652</v>
      </c>
      <c r="O351" s="16" t="s">
        <v>1611</v>
      </c>
      <c r="P351" s="16" t="s">
        <v>652</v>
      </c>
      <c r="Q351" s="16" t="s">
        <v>1401</v>
      </c>
      <c r="R351" s="16" t="s">
        <v>664</v>
      </c>
      <c r="T351" s="20">
        <v>4</v>
      </c>
      <c r="U351" s="20">
        <v>6</v>
      </c>
      <c r="V351" s="16">
        <v>2011</v>
      </c>
      <c r="W351" s="16" t="s">
        <v>1698</v>
      </c>
      <c r="X351" s="21">
        <v>67</v>
      </c>
      <c r="Y351" s="16" t="s">
        <v>654</v>
      </c>
      <c r="Z351" s="22">
        <v>40698</v>
      </c>
      <c r="AA351" s="16" t="str">
        <f t="shared" si="56"/>
        <v>155</v>
      </c>
      <c r="AB351" s="16">
        <v>5</v>
      </c>
      <c r="AC351" s="16">
        <v>0</v>
      </c>
      <c r="AD351" s="16">
        <v>0</v>
      </c>
      <c r="AE351" s="16" t="s">
        <v>1087</v>
      </c>
      <c r="AG351" s="16" t="s">
        <v>657</v>
      </c>
      <c r="AH351" s="16" t="s">
        <v>657</v>
      </c>
      <c r="BT351" s="16">
        <v>0</v>
      </c>
      <c r="BU351" s="18">
        <v>40698</v>
      </c>
      <c r="BV351" s="16">
        <v>121</v>
      </c>
      <c r="BW351" s="16">
        <v>121</v>
      </c>
      <c r="BX351" s="16">
        <v>121</v>
      </c>
      <c r="BY351" s="16">
        <f t="shared" si="57"/>
        <v>121</v>
      </c>
      <c r="BZ351" s="16">
        <v>87</v>
      </c>
      <c r="CA351" s="16">
        <v>87</v>
      </c>
      <c r="CB351" s="16">
        <v>87</v>
      </c>
      <c r="CC351" s="16">
        <f t="shared" si="54"/>
        <v>87</v>
      </c>
      <c r="CD351" s="16" t="s">
        <v>649</v>
      </c>
      <c r="CH351" s="16">
        <f t="shared" si="55"/>
        <v>0</v>
      </c>
      <c r="CI351" s="16" t="s">
        <v>657</v>
      </c>
      <c r="CJ351" s="16">
        <f>20.75-4.5</f>
        <v>16.25</v>
      </c>
      <c r="CK351" s="16" t="s">
        <v>649</v>
      </c>
      <c r="CL351" s="16" t="s">
        <v>649</v>
      </c>
      <c r="CM351" s="18">
        <v>40698</v>
      </c>
      <c r="CO351" s="18"/>
      <c r="CQ351" s="21"/>
      <c r="CS351" s="21"/>
      <c r="FF351" s="42" t="s">
        <v>1696</v>
      </c>
      <c r="FG351" s="43">
        <v>60411</v>
      </c>
      <c r="FH351" s="44">
        <v>40712.061333333302</v>
      </c>
      <c r="FI351" s="45">
        <v>20.386610582540499</v>
      </c>
      <c r="FJ351" s="45">
        <v>649.77333333333297</v>
      </c>
      <c r="FK351" s="45">
        <v>0.50492993593729496</v>
      </c>
      <c r="FL351" s="44">
        <v>75470.116666666698</v>
      </c>
      <c r="FM351" s="45">
        <v>37.791745952261699</v>
      </c>
      <c r="FN351" s="45">
        <v>636.04999999999995</v>
      </c>
      <c r="FO351" s="45">
        <v>0.39990363667339901</v>
      </c>
      <c r="FP351" s="44">
        <v>60679.137000000002</v>
      </c>
      <c r="FQ351" s="45">
        <v>30.385146219328998</v>
      </c>
      <c r="FR351" s="45">
        <v>609.75333333333299</v>
      </c>
      <c r="FS351" s="45">
        <v>0.397417147440151</v>
      </c>
      <c r="FT351" s="44">
        <v>46850.498</v>
      </c>
      <c r="FU351" s="45">
        <v>23.4604396594892</v>
      </c>
      <c r="FV351" s="45">
        <v>610.13</v>
      </c>
      <c r="FW351" s="46">
        <v>0.44867977048429197</v>
      </c>
    </row>
    <row r="352" spans="1:179" s="16" customFormat="1" ht="15">
      <c r="A352" s="16" t="s">
        <v>1116</v>
      </c>
      <c r="B352" s="17" t="s">
        <v>1651</v>
      </c>
      <c r="C352" s="16" t="s">
        <v>657</v>
      </c>
      <c r="D352" s="16" t="s">
        <v>660</v>
      </c>
      <c r="E352" s="16" t="s">
        <v>1037</v>
      </c>
      <c r="F352" s="16" t="s">
        <v>1631</v>
      </c>
      <c r="G352" s="16" t="s">
        <v>691</v>
      </c>
      <c r="H352" s="22">
        <v>40698</v>
      </c>
      <c r="J352" s="16">
        <v>500</v>
      </c>
      <c r="L352" s="18">
        <v>40698</v>
      </c>
      <c r="M352" s="19">
        <v>155</v>
      </c>
      <c r="N352" s="16" t="s">
        <v>692</v>
      </c>
      <c r="O352" s="16" t="s">
        <v>652</v>
      </c>
      <c r="P352" s="16" t="s">
        <v>1611</v>
      </c>
      <c r="Q352" s="16" t="s">
        <v>685</v>
      </c>
      <c r="R352" s="16" t="s">
        <v>692</v>
      </c>
      <c r="T352" s="20">
        <v>4</v>
      </c>
      <c r="U352" s="20">
        <v>6</v>
      </c>
      <c r="V352" s="16">
        <v>2011</v>
      </c>
      <c r="X352" s="21"/>
      <c r="BU352" s="18">
        <v>40698</v>
      </c>
      <c r="BV352" s="16">
        <v>120</v>
      </c>
      <c r="BW352" s="16">
        <v>121</v>
      </c>
      <c r="BX352" s="16">
        <v>120</v>
      </c>
      <c r="BY352" s="16">
        <f t="shared" si="57"/>
        <v>120.33333333333333</v>
      </c>
      <c r="BZ352" s="16">
        <v>78.5</v>
      </c>
      <c r="CA352" s="16">
        <v>79</v>
      </c>
      <c r="CB352" s="16">
        <v>79</v>
      </c>
      <c r="CC352" s="16">
        <f t="shared" si="54"/>
        <v>78.833333333333329</v>
      </c>
      <c r="CD352" s="16" t="s">
        <v>649</v>
      </c>
      <c r="CE352" s="16">
        <v>81</v>
      </c>
      <c r="CF352" s="16">
        <v>81</v>
      </c>
      <c r="CG352" s="16">
        <v>81</v>
      </c>
      <c r="CH352" s="16">
        <f t="shared" si="55"/>
        <v>81</v>
      </c>
      <c r="CI352" s="16" t="s">
        <v>649</v>
      </c>
      <c r="CJ352" s="16">
        <v>17.25</v>
      </c>
      <c r="CK352" s="16" t="s">
        <v>649</v>
      </c>
      <c r="CL352" s="16" t="s">
        <v>649</v>
      </c>
      <c r="CM352" s="18">
        <v>40698</v>
      </c>
      <c r="CO352" s="18"/>
      <c r="CQ352" s="21"/>
      <c r="CS352" s="21"/>
      <c r="EB352" s="22">
        <v>40698</v>
      </c>
      <c r="EG352" s="24">
        <v>0.34749999999999998</v>
      </c>
      <c r="EI352" s="24">
        <v>0.35791666666666666</v>
      </c>
      <c r="EJ352" s="24">
        <v>0.36097222222222225</v>
      </c>
      <c r="EK352" s="24">
        <v>0.39280092592592591</v>
      </c>
      <c r="FF352" s="42" t="s">
        <v>1651</v>
      </c>
      <c r="FG352" s="43">
        <v>60411</v>
      </c>
      <c r="FH352" s="44">
        <v>23064.478666666699</v>
      </c>
      <c r="FI352" s="45">
        <v>11.5495636788516</v>
      </c>
      <c r="FJ352" s="45">
        <v>673.78</v>
      </c>
      <c r="FK352" s="45">
        <v>0.56870044066676395</v>
      </c>
      <c r="FL352" s="44">
        <v>43011.65</v>
      </c>
      <c r="FM352" s="45">
        <v>21.538132198297401</v>
      </c>
      <c r="FN352" s="45">
        <v>634.76333333333298</v>
      </c>
      <c r="FO352" s="45">
        <v>0.51256013853745697</v>
      </c>
      <c r="FP352" s="44">
        <v>36575.916333333298</v>
      </c>
      <c r="FQ352" s="45">
        <v>18.315431313637099</v>
      </c>
      <c r="FR352" s="45">
        <v>613.48</v>
      </c>
      <c r="FS352" s="45">
        <v>0.49600332450944401</v>
      </c>
      <c r="FT352" s="44">
        <v>29696.275666666701</v>
      </c>
      <c r="FU352" s="45">
        <v>14.870443498581199</v>
      </c>
      <c r="FV352" s="45">
        <v>641.78666666666697</v>
      </c>
      <c r="FW352" s="46">
        <v>0.52843729350801905</v>
      </c>
    </row>
    <row r="353" spans="1:179" s="16" customFormat="1" ht="15">
      <c r="B353" s="17" t="s">
        <v>1678</v>
      </c>
      <c r="C353" s="16" t="s">
        <v>657</v>
      </c>
      <c r="D353" s="16" t="s">
        <v>650</v>
      </c>
      <c r="E353" s="16" t="s">
        <v>1303</v>
      </c>
      <c r="F353" s="16" t="s">
        <v>1631</v>
      </c>
      <c r="G353" s="16" t="s">
        <v>657</v>
      </c>
      <c r="K353" s="16" t="s">
        <v>1699</v>
      </c>
      <c r="L353" s="18">
        <v>40698</v>
      </c>
      <c r="M353" s="19">
        <v>155</v>
      </c>
      <c r="N353" s="16" t="s">
        <v>669</v>
      </c>
      <c r="O353" s="16" t="s">
        <v>1611</v>
      </c>
      <c r="P353" s="16" t="s">
        <v>1611</v>
      </c>
      <c r="Q353" s="16" t="s">
        <v>1401</v>
      </c>
      <c r="R353" s="16" t="s">
        <v>1611</v>
      </c>
      <c r="T353" s="20">
        <v>4</v>
      </c>
      <c r="U353" s="20">
        <v>6</v>
      </c>
      <c r="V353" s="16">
        <v>2011</v>
      </c>
      <c r="W353" s="16" t="s">
        <v>1677</v>
      </c>
      <c r="X353" s="21">
        <v>59</v>
      </c>
      <c r="Y353" s="16" t="s">
        <v>654</v>
      </c>
      <c r="Z353" s="22">
        <v>40700</v>
      </c>
      <c r="AA353" s="16" t="str">
        <f>TEXT(DATEVALUE(TEXT(Z353,"m/d/yyyy"))-DATEVALUE("1/1/2011")+1,"000")</f>
        <v>157</v>
      </c>
      <c r="AB353" s="16">
        <v>4</v>
      </c>
      <c r="AC353" s="16">
        <v>3</v>
      </c>
      <c r="AD353" s="16">
        <v>3</v>
      </c>
      <c r="AE353" s="16" t="s">
        <v>673</v>
      </c>
      <c r="AG353" s="16" t="s">
        <v>649</v>
      </c>
      <c r="AH353" s="16" t="s">
        <v>649</v>
      </c>
      <c r="AI353" s="16" t="s">
        <v>674</v>
      </c>
      <c r="AJ353" s="16" t="s">
        <v>1677</v>
      </c>
      <c r="AK353" s="16">
        <v>48</v>
      </c>
      <c r="AL353" s="16" t="s">
        <v>657</v>
      </c>
      <c r="AM353" s="16" t="s">
        <v>654</v>
      </c>
      <c r="AN353" s="22">
        <v>40754</v>
      </c>
      <c r="AP353" s="16">
        <v>3</v>
      </c>
      <c r="AQ353" s="16">
        <v>3</v>
      </c>
      <c r="AR353" s="16">
        <v>3</v>
      </c>
      <c r="AS353" s="16" t="s">
        <v>673</v>
      </c>
      <c r="AU353" s="16" t="s">
        <v>657</v>
      </c>
      <c r="BT353" s="16">
        <v>6</v>
      </c>
      <c r="BU353" s="18">
        <v>40698</v>
      </c>
      <c r="BV353" s="16">
        <v>120</v>
      </c>
      <c r="BW353" s="16">
        <v>120</v>
      </c>
      <c r="BX353" s="16">
        <v>120</v>
      </c>
      <c r="BY353" s="16">
        <f t="shared" si="57"/>
        <v>120</v>
      </c>
      <c r="BZ353" s="16">
        <v>77</v>
      </c>
      <c r="CA353" s="16">
        <v>77</v>
      </c>
      <c r="CB353" s="16">
        <v>77</v>
      </c>
      <c r="CC353" s="16">
        <f t="shared" si="54"/>
        <v>77</v>
      </c>
      <c r="CD353" s="16" t="s">
        <v>649</v>
      </c>
      <c r="CE353" s="16">
        <v>77</v>
      </c>
      <c r="CF353" s="16">
        <v>77</v>
      </c>
      <c r="CG353" s="16">
        <v>77.5</v>
      </c>
      <c r="CH353" s="16">
        <f t="shared" si="55"/>
        <v>77.166666666666671</v>
      </c>
      <c r="CI353" s="16" t="s">
        <v>649</v>
      </c>
      <c r="CJ353" s="16">
        <v>19.5</v>
      </c>
      <c r="CK353" s="16" t="s">
        <v>649</v>
      </c>
      <c r="CL353" s="16" t="s">
        <v>649</v>
      </c>
      <c r="CM353" s="18">
        <v>40698</v>
      </c>
      <c r="CO353" s="18">
        <v>40739</v>
      </c>
      <c r="CP353" s="16">
        <v>120</v>
      </c>
      <c r="CQ353" s="16">
        <v>120</v>
      </c>
      <c r="CR353" s="16">
        <v>120</v>
      </c>
      <c r="CS353" s="16">
        <v>120</v>
      </c>
      <c r="CT353" s="16">
        <v>77</v>
      </c>
      <c r="CU353" s="16">
        <v>77</v>
      </c>
      <c r="CV353" s="16">
        <v>77</v>
      </c>
      <c r="CW353" s="16">
        <v>77</v>
      </c>
      <c r="CX353" s="16" t="s">
        <v>649</v>
      </c>
      <c r="CY353" s="16">
        <v>77</v>
      </c>
      <c r="CZ353" s="16">
        <v>77</v>
      </c>
      <c r="DA353" s="16">
        <v>77</v>
      </c>
      <c r="DB353" s="16">
        <v>77</v>
      </c>
      <c r="DC353" s="16" t="s">
        <v>649</v>
      </c>
      <c r="DD353" s="16">
        <v>16.5</v>
      </c>
      <c r="FF353" s="42" t="s">
        <v>1678</v>
      </c>
      <c r="FG353" s="43">
        <v>60411</v>
      </c>
      <c r="FH353" s="44">
        <v>41956.952666666701</v>
      </c>
      <c r="FI353" s="45">
        <v>21.009991320313802</v>
      </c>
      <c r="FJ353" s="45">
        <v>631.45666666666705</v>
      </c>
      <c r="FK353" s="45">
        <v>0.504812062535277</v>
      </c>
      <c r="FL353" s="44">
        <v>68709.22</v>
      </c>
      <c r="FM353" s="45">
        <v>34.406219328993501</v>
      </c>
      <c r="FN353" s="45">
        <v>589.1</v>
      </c>
      <c r="FO353" s="45">
        <v>0.43629978644551298</v>
      </c>
      <c r="FP353" s="44">
        <v>68581.8713333333</v>
      </c>
      <c r="FQ353" s="45">
        <v>34.342449340677703</v>
      </c>
      <c r="FR353" s="45">
        <v>636.74</v>
      </c>
      <c r="FS353" s="45">
        <v>0.42299334078047401</v>
      </c>
      <c r="FT353" s="44">
        <v>48148.322</v>
      </c>
      <c r="FU353" s="45">
        <v>24.1103264897346</v>
      </c>
      <c r="FV353" s="45">
        <v>629.40333333333297</v>
      </c>
      <c r="FW353" s="46">
        <v>0.47625434182023402</v>
      </c>
    </row>
    <row r="354" spans="1:179" s="16" customFormat="1" ht="15">
      <c r="A354" s="16" t="s">
        <v>1116</v>
      </c>
      <c r="B354" s="17" t="s">
        <v>1112</v>
      </c>
      <c r="C354" s="16" t="s">
        <v>657</v>
      </c>
      <c r="D354" s="16" t="s">
        <v>650</v>
      </c>
      <c r="E354" s="16" t="s">
        <v>385</v>
      </c>
      <c r="F354" s="16" t="s">
        <v>1111</v>
      </c>
      <c r="G354" s="16" t="s">
        <v>799</v>
      </c>
      <c r="H354" s="22">
        <v>40700</v>
      </c>
      <c r="K354" s="16" t="s">
        <v>1123</v>
      </c>
      <c r="L354" s="18">
        <v>40700</v>
      </c>
      <c r="M354" s="19">
        <v>157</v>
      </c>
      <c r="N354" s="16" t="s">
        <v>652</v>
      </c>
      <c r="O354" s="16" t="s">
        <v>653</v>
      </c>
      <c r="P354" s="16" t="s">
        <v>653</v>
      </c>
      <c r="Q354" s="16" t="s">
        <v>665</v>
      </c>
      <c r="R354" s="16" t="s">
        <v>652</v>
      </c>
      <c r="T354" s="20">
        <v>6</v>
      </c>
      <c r="U354" s="20">
        <v>6</v>
      </c>
      <c r="V354" s="16">
        <v>2011</v>
      </c>
      <c r="W354" s="16" t="s">
        <v>1109</v>
      </c>
      <c r="X354" s="21">
        <v>1</v>
      </c>
      <c r="Y354" s="16" t="s">
        <v>654</v>
      </c>
      <c r="Z354" s="22">
        <v>40695</v>
      </c>
      <c r="AA354" s="16" t="str">
        <f>TEXT(DATEVALUE(TEXT(Z354,"m/d/yyyy"))-DATEVALUE("1/1/2011")+1,"000")</f>
        <v>152</v>
      </c>
      <c r="AB354" s="16">
        <v>5</v>
      </c>
      <c r="AC354" s="16">
        <v>4</v>
      </c>
      <c r="AD354" s="16">
        <v>4</v>
      </c>
      <c r="AE354" s="16" t="s">
        <v>673</v>
      </c>
      <c r="AF354" s="16" t="s">
        <v>1105</v>
      </c>
      <c r="AG354" s="16" t="s">
        <v>649</v>
      </c>
      <c r="AH354" s="16" t="s">
        <v>649</v>
      </c>
      <c r="AI354" s="16" t="s">
        <v>674</v>
      </c>
      <c r="AJ354" s="16" t="s">
        <v>1109</v>
      </c>
      <c r="AK354" s="16">
        <v>5</v>
      </c>
      <c r="AL354" s="16" t="s">
        <v>657</v>
      </c>
      <c r="AM354" s="16" t="s">
        <v>654</v>
      </c>
      <c r="AN354" s="22">
        <v>40742</v>
      </c>
      <c r="AP354" s="16">
        <v>5</v>
      </c>
      <c r="AQ354" s="16">
        <v>5</v>
      </c>
      <c r="AR354" s="16">
        <v>5</v>
      </c>
      <c r="AS354" s="16" t="s">
        <v>673</v>
      </c>
      <c r="AU354" s="16" t="s">
        <v>657</v>
      </c>
      <c r="BT354" s="16">
        <v>9</v>
      </c>
      <c r="BU354" s="18">
        <v>40700</v>
      </c>
      <c r="BV354" s="16">
        <v>124</v>
      </c>
      <c r="BW354" s="16">
        <v>124</v>
      </c>
      <c r="BX354" s="16">
        <v>124</v>
      </c>
      <c r="BY354" s="16">
        <f t="shared" si="57"/>
        <v>124</v>
      </c>
      <c r="BZ354" s="16">
        <v>88</v>
      </c>
      <c r="CA354" s="16">
        <v>88</v>
      </c>
      <c r="CB354" s="16">
        <v>88</v>
      </c>
      <c r="CC354" s="16">
        <f t="shared" si="54"/>
        <v>88</v>
      </c>
      <c r="CD354" s="16" t="s">
        <v>649</v>
      </c>
      <c r="CE354" s="16">
        <v>87</v>
      </c>
      <c r="CF354" s="16">
        <v>87</v>
      </c>
      <c r="CG354" s="16">
        <v>87</v>
      </c>
      <c r="CH354" s="16">
        <f t="shared" si="55"/>
        <v>87</v>
      </c>
      <c r="CI354" s="16" t="s">
        <v>649</v>
      </c>
      <c r="CJ354" s="16">
        <v>20.75</v>
      </c>
      <c r="CK354" s="16" t="s">
        <v>649</v>
      </c>
      <c r="CL354" s="16" t="s">
        <v>649</v>
      </c>
      <c r="CM354" s="18">
        <v>40700</v>
      </c>
      <c r="CO354" s="18">
        <v>40716</v>
      </c>
      <c r="CQ354" s="21"/>
      <c r="CS354" s="21"/>
      <c r="DD354" s="16">
        <v>18</v>
      </c>
      <c r="EB354" s="22">
        <v>40700</v>
      </c>
      <c r="EG354" s="24">
        <v>0.19137731481481482</v>
      </c>
      <c r="EH354" s="24">
        <v>0.19256944444444443</v>
      </c>
      <c r="EI354" s="24">
        <v>0.20163194444444443</v>
      </c>
      <c r="FF354" s="42" t="s">
        <v>1112</v>
      </c>
      <c r="FG354" s="43">
        <v>60611</v>
      </c>
      <c r="FH354" s="44">
        <v>48543.633666666698</v>
      </c>
      <c r="FI354" s="45">
        <v>24.308279252211701</v>
      </c>
      <c r="FJ354" s="45">
        <v>660.41</v>
      </c>
      <c r="FK354" s="45">
        <v>0.46616647010881201</v>
      </c>
      <c r="FL354" s="44">
        <v>63472.305333333301</v>
      </c>
      <c r="FM354" s="45">
        <v>31.783828409280598</v>
      </c>
      <c r="FN354" s="45">
        <v>596.42666666666696</v>
      </c>
      <c r="FO354" s="45">
        <v>0.42123905018594998</v>
      </c>
      <c r="FP354" s="44">
        <v>53919.183333333298</v>
      </c>
      <c r="FQ354" s="45">
        <v>27.000091804373199</v>
      </c>
      <c r="FR354" s="45">
        <v>608.04999999999995</v>
      </c>
      <c r="FS354" s="45">
        <v>0.45518666419325798</v>
      </c>
      <c r="FT354" s="44">
        <v>30998.671333333299</v>
      </c>
      <c r="FU354" s="45">
        <v>15.5226195960608</v>
      </c>
      <c r="FV354" s="45">
        <v>644.73333333333301</v>
      </c>
      <c r="FW354" s="46">
        <v>0.509302194465452</v>
      </c>
    </row>
    <row r="355" spans="1:179" s="16" customFormat="1" ht="15">
      <c r="A355" s="16" t="s">
        <v>1116</v>
      </c>
      <c r="B355" s="17" t="s">
        <v>1117</v>
      </c>
      <c r="C355" s="16" t="s">
        <v>657</v>
      </c>
      <c r="D355" s="16" t="s">
        <v>650</v>
      </c>
      <c r="E355" s="16" t="s">
        <v>858</v>
      </c>
      <c r="F355" s="16" t="s">
        <v>1111</v>
      </c>
      <c r="G355" s="16" t="s">
        <v>799</v>
      </c>
      <c r="H355" s="22">
        <v>40700</v>
      </c>
      <c r="K355" s="16" t="s">
        <v>800</v>
      </c>
      <c r="L355" s="18">
        <v>40700</v>
      </c>
      <c r="M355" s="19">
        <v>157</v>
      </c>
      <c r="N355" s="16" t="s">
        <v>698</v>
      </c>
      <c r="O355" s="16" t="s">
        <v>653</v>
      </c>
      <c r="P355" s="16" t="s">
        <v>653</v>
      </c>
      <c r="Q355" s="16" t="s">
        <v>685</v>
      </c>
      <c r="R355" s="16" t="s">
        <v>852</v>
      </c>
      <c r="T355" s="20">
        <v>6</v>
      </c>
      <c r="U355" s="20">
        <v>6</v>
      </c>
      <c r="V355" s="16">
        <v>2011</v>
      </c>
      <c r="W355" s="16" t="s">
        <v>1114</v>
      </c>
      <c r="X355" s="21">
        <v>3</v>
      </c>
      <c r="Y355" s="16" t="s">
        <v>654</v>
      </c>
      <c r="Z355" s="22">
        <v>40696</v>
      </c>
      <c r="AA355" s="16" t="str">
        <f>TEXT(DATEVALUE(TEXT(Z355,"m/d/yyyy"))-DATEVALUE("1/1/2011")+1,"000")</f>
        <v>153</v>
      </c>
      <c r="AB355" s="16">
        <v>4</v>
      </c>
      <c r="AC355" s="16">
        <v>4</v>
      </c>
      <c r="AD355" s="16">
        <v>3</v>
      </c>
      <c r="AE355" s="16" t="s">
        <v>673</v>
      </c>
      <c r="AF355" s="16" t="s">
        <v>1118</v>
      </c>
      <c r="AG355" s="16" t="s">
        <v>649</v>
      </c>
      <c r="AH355" s="16" t="s">
        <v>649</v>
      </c>
      <c r="AI355" s="16" t="s">
        <v>674</v>
      </c>
      <c r="AJ355" s="16" t="s">
        <v>1114</v>
      </c>
      <c r="AK355" s="16">
        <v>8</v>
      </c>
      <c r="AL355" s="16" t="s">
        <v>657</v>
      </c>
      <c r="AM355" s="16" t="s">
        <v>654</v>
      </c>
      <c r="AN355" s="22">
        <v>40737</v>
      </c>
      <c r="AP355" s="16">
        <v>4</v>
      </c>
      <c r="AQ355" s="16">
        <v>4</v>
      </c>
      <c r="AR355" s="16">
        <v>2</v>
      </c>
      <c r="AS355" s="16" t="s">
        <v>673</v>
      </c>
      <c r="AU355" s="16" t="s">
        <v>657</v>
      </c>
      <c r="BT355" s="16">
        <v>5</v>
      </c>
      <c r="BU355" s="18">
        <v>40700</v>
      </c>
      <c r="BV355" s="16">
        <v>113</v>
      </c>
      <c r="BW355" s="16">
        <v>113</v>
      </c>
      <c r="BX355" s="16">
        <v>113</v>
      </c>
      <c r="BY355" s="16">
        <f t="shared" si="57"/>
        <v>113</v>
      </c>
      <c r="BZ355" s="16">
        <v>79</v>
      </c>
      <c r="CA355" s="16">
        <v>78.5</v>
      </c>
      <c r="CB355" s="16">
        <v>79</v>
      </c>
      <c r="CC355" s="16">
        <f t="shared" si="54"/>
        <v>78.833333333333329</v>
      </c>
      <c r="CD355" s="16" t="s">
        <v>649</v>
      </c>
      <c r="CE355" s="16">
        <v>78</v>
      </c>
      <c r="CF355" s="16">
        <v>78</v>
      </c>
      <c r="CG355" s="16">
        <v>77</v>
      </c>
      <c r="CH355" s="16">
        <f t="shared" si="55"/>
        <v>77.666666666666671</v>
      </c>
      <c r="CI355" s="16" t="s">
        <v>649</v>
      </c>
      <c r="CJ355" s="16">
        <v>19.5</v>
      </c>
      <c r="CK355" s="16" t="s">
        <v>649</v>
      </c>
      <c r="CL355" s="16" t="s">
        <v>649</v>
      </c>
      <c r="CM355" s="18">
        <v>40700</v>
      </c>
      <c r="CO355" s="18">
        <v>40716</v>
      </c>
      <c r="CQ355" s="21"/>
      <c r="CS355" s="21"/>
      <c r="DD355" s="16">
        <v>16.75</v>
      </c>
      <c r="EB355" s="22">
        <v>40700</v>
      </c>
      <c r="EG355" s="24">
        <v>0.19444444444444445</v>
      </c>
      <c r="EH355" s="24">
        <v>0.19542824074074075</v>
      </c>
      <c r="EI355" s="24">
        <v>0.20581018518518521</v>
      </c>
      <c r="EJ355" s="24"/>
      <c r="EK355" s="24"/>
      <c r="FF355" s="42" t="s">
        <v>1117</v>
      </c>
      <c r="FG355" s="43">
        <v>60611</v>
      </c>
      <c r="FH355" s="44">
        <v>60003.919333333302</v>
      </c>
      <c r="FI355" s="45">
        <v>30.047030211984598</v>
      </c>
      <c r="FJ355" s="45">
        <v>669.07333333333304</v>
      </c>
      <c r="FK355" s="45">
        <v>0.43741876990033901</v>
      </c>
      <c r="FL355" s="44">
        <v>101631.129</v>
      </c>
      <c r="FM355" s="45">
        <v>50.891902353530298</v>
      </c>
      <c r="FN355" s="45">
        <v>616.14</v>
      </c>
      <c r="FO355" s="45">
        <v>0.364233100104638</v>
      </c>
      <c r="FP355" s="44">
        <v>87348.255000000005</v>
      </c>
      <c r="FQ355" s="45">
        <v>43.739737105658499</v>
      </c>
      <c r="FR355" s="45">
        <v>620.12333333333299</v>
      </c>
      <c r="FS355" s="45">
        <v>0.39516331029736901</v>
      </c>
      <c r="FT355" s="44">
        <v>52439.822</v>
      </c>
      <c r="FU355" s="45">
        <v>26.259299949924898</v>
      </c>
      <c r="FV355" s="45">
        <v>652.13333333333298</v>
      </c>
      <c r="FW355" s="46">
        <v>0.47510909598865297</v>
      </c>
    </row>
    <row r="356" spans="1:179" s="16" customFormat="1" ht="15">
      <c r="A356" s="16" t="s">
        <v>1116</v>
      </c>
      <c r="B356" s="17" t="s">
        <v>616</v>
      </c>
      <c r="C356" s="16" t="s">
        <v>657</v>
      </c>
      <c r="D356" s="16" t="s">
        <v>660</v>
      </c>
      <c r="E356" s="16" t="s">
        <v>990</v>
      </c>
      <c r="F356" s="16" t="s">
        <v>1111</v>
      </c>
      <c r="G356" s="16" t="s">
        <v>799</v>
      </c>
      <c r="H356" s="22">
        <v>40700</v>
      </c>
      <c r="K356" s="16" t="s">
        <v>989</v>
      </c>
      <c r="L356" s="18">
        <v>40700</v>
      </c>
      <c r="M356" s="19">
        <v>157</v>
      </c>
      <c r="N356" s="16" t="s">
        <v>678</v>
      </c>
      <c r="O356" s="16" t="s">
        <v>653</v>
      </c>
      <c r="P356" s="16" t="s">
        <v>653</v>
      </c>
      <c r="Q356" s="16" t="s">
        <v>852</v>
      </c>
      <c r="R356" s="16" t="s">
        <v>699</v>
      </c>
      <c r="T356" s="20">
        <v>6</v>
      </c>
      <c r="U356" s="20">
        <v>6</v>
      </c>
      <c r="V356" s="16">
        <v>2011</v>
      </c>
      <c r="W356" s="16" t="s">
        <v>991</v>
      </c>
      <c r="X356" s="21">
        <v>4</v>
      </c>
      <c r="Y356" s="16" t="s">
        <v>654</v>
      </c>
      <c r="Z356" s="22">
        <v>40701</v>
      </c>
      <c r="AA356" s="16" t="str">
        <f>TEXT(DATEVALUE(TEXT(Z356,"m/d/yyyy"))-DATEVALUE("1/1/2011")+1,"000")</f>
        <v>158</v>
      </c>
      <c r="AB356" s="16">
        <v>5</v>
      </c>
      <c r="AC356" s="16">
        <v>5</v>
      </c>
      <c r="AD356" s="16">
        <v>5</v>
      </c>
      <c r="AE356" s="16" t="s">
        <v>673</v>
      </c>
      <c r="AF356" s="16" t="s">
        <v>992</v>
      </c>
      <c r="AG356" s="16" t="s">
        <v>657</v>
      </c>
      <c r="AH356" s="16" t="s">
        <v>657</v>
      </c>
      <c r="BT356" s="16">
        <v>5</v>
      </c>
      <c r="BU356" s="18">
        <v>40700</v>
      </c>
      <c r="BV356" s="16">
        <v>117</v>
      </c>
      <c r="BW356" s="16">
        <v>117</v>
      </c>
      <c r="BX356" s="16">
        <v>117</v>
      </c>
      <c r="BY356" s="16">
        <f t="shared" si="57"/>
        <v>117</v>
      </c>
      <c r="BZ356" s="16">
        <v>81</v>
      </c>
      <c r="CA356" s="16">
        <v>81</v>
      </c>
      <c r="CB356" s="16">
        <v>81</v>
      </c>
      <c r="CC356" s="16">
        <f t="shared" si="54"/>
        <v>81</v>
      </c>
      <c r="CD356" s="16" t="s">
        <v>649</v>
      </c>
      <c r="CE356" s="16">
        <v>83</v>
      </c>
      <c r="CF356" s="16">
        <v>83</v>
      </c>
      <c r="CG356" s="16">
        <v>83</v>
      </c>
      <c r="CH356" s="16">
        <f t="shared" si="55"/>
        <v>83</v>
      </c>
      <c r="CI356" s="16" t="s">
        <v>649</v>
      </c>
      <c r="CJ356" s="16">
        <v>17.25</v>
      </c>
      <c r="CK356" s="16" t="s">
        <v>649</v>
      </c>
      <c r="CL356" s="16" t="s">
        <v>649</v>
      </c>
      <c r="CM356" s="18">
        <v>40700</v>
      </c>
      <c r="CO356" s="18">
        <v>40716</v>
      </c>
      <c r="CQ356" s="21"/>
      <c r="CS356" s="21"/>
      <c r="DD356" s="16">
        <v>17</v>
      </c>
      <c r="EB356" s="22">
        <v>40700</v>
      </c>
      <c r="EG356" s="24">
        <v>0.19687499999999999</v>
      </c>
      <c r="EH356" s="24">
        <v>0.19792824074074075</v>
      </c>
      <c r="EI356" s="24">
        <v>0.20761574074074074</v>
      </c>
      <c r="EJ356" s="24"/>
      <c r="EK356" s="24"/>
      <c r="FF356" s="42" t="s">
        <v>616</v>
      </c>
      <c r="FG356" s="43">
        <v>60611</v>
      </c>
      <c r="FH356" s="44">
        <v>21739.506333333298</v>
      </c>
      <c r="FI356" s="45">
        <v>10.8860822901018</v>
      </c>
      <c r="FJ356" s="45">
        <v>670.09</v>
      </c>
      <c r="FK356" s="45">
        <v>0.59820434440136705</v>
      </c>
      <c r="FL356" s="44">
        <v>50270.951666666697</v>
      </c>
      <c r="FM356" s="45">
        <v>25.173235686863599</v>
      </c>
      <c r="FN356" s="45">
        <v>639.71</v>
      </c>
      <c r="FO356" s="45">
        <v>0.509081700377084</v>
      </c>
      <c r="FP356" s="44">
        <v>44485.423999999999</v>
      </c>
      <c r="FQ356" s="45">
        <v>22.2761261892839</v>
      </c>
      <c r="FR356" s="45">
        <v>613.113333333333</v>
      </c>
      <c r="FS356" s="45">
        <v>0.50567327202800205</v>
      </c>
      <c r="FT356" s="44">
        <v>41155.457666666698</v>
      </c>
      <c r="FU356" s="45">
        <v>20.608641796027399</v>
      </c>
      <c r="FV356" s="45">
        <v>581.07000000000005</v>
      </c>
      <c r="FW356" s="46">
        <v>0.53761786332825701</v>
      </c>
    </row>
    <row r="357" spans="1:179" s="16" customFormat="1" ht="15">
      <c r="A357" s="16" t="s">
        <v>1116</v>
      </c>
      <c r="B357" s="17" t="s">
        <v>991</v>
      </c>
      <c r="C357" s="16" t="s">
        <v>657</v>
      </c>
      <c r="D357" s="16" t="s">
        <v>650</v>
      </c>
      <c r="E357" s="16" t="s">
        <v>994</v>
      </c>
      <c r="F357" s="16" t="s">
        <v>1111</v>
      </c>
      <c r="G357" s="16" t="s">
        <v>799</v>
      </c>
      <c r="H357" s="16" t="s">
        <v>995</v>
      </c>
      <c r="K357" s="16" t="s">
        <v>993</v>
      </c>
      <c r="L357" s="18">
        <v>40700</v>
      </c>
      <c r="M357" s="19">
        <v>157</v>
      </c>
      <c r="N357" s="16" t="s">
        <v>1042</v>
      </c>
      <c r="O357" s="16" t="s">
        <v>653</v>
      </c>
      <c r="P357" s="16" t="s">
        <v>653</v>
      </c>
      <c r="Q357" s="16" t="s">
        <v>685</v>
      </c>
      <c r="R357" s="16" t="s">
        <v>685</v>
      </c>
      <c r="T357" s="20">
        <v>6</v>
      </c>
      <c r="U357" s="20">
        <v>6</v>
      </c>
      <c r="V357" s="16">
        <v>2011</v>
      </c>
      <c r="W357" s="16" t="s">
        <v>616</v>
      </c>
      <c r="X357" s="21">
        <v>4</v>
      </c>
      <c r="Y357" s="16" t="s">
        <v>654</v>
      </c>
      <c r="Z357" s="22">
        <v>40701</v>
      </c>
      <c r="AA357" s="16" t="str">
        <f>TEXT(DATEVALUE(TEXT(Z357,"m/d/yyyy"))-DATEVALUE("1/1/2011")+1,"000")</f>
        <v>158</v>
      </c>
      <c r="AB357" s="16">
        <v>5</v>
      </c>
      <c r="AC357" s="16">
        <v>5</v>
      </c>
      <c r="AD357" s="16">
        <v>5</v>
      </c>
      <c r="AE357" s="16" t="s">
        <v>673</v>
      </c>
      <c r="AF357" s="16" t="s">
        <v>992</v>
      </c>
      <c r="AG357" s="16" t="s">
        <v>657</v>
      </c>
      <c r="AH357" s="16" t="s">
        <v>657</v>
      </c>
      <c r="BT357" s="16">
        <v>5</v>
      </c>
      <c r="BU357" s="18">
        <v>40700</v>
      </c>
      <c r="BV357" s="16">
        <v>122.5</v>
      </c>
      <c r="BW357" s="16">
        <v>122.5</v>
      </c>
      <c r="BX357" s="16">
        <v>122.5</v>
      </c>
      <c r="BY357" s="16">
        <f t="shared" si="57"/>
        <v>122.5</v>
      </c>
      <c r="BZ357" s="16">
        <v>74</v>
      </c>
      <c r="CA357" s="16">
        <v>74</v>
      </c>
      <c r="CB357" s="16">
        <v>74.5</v>
      </c>
      <c r="CC357" s="16">
        <f t="shared" si="54"/>
        <v>74.166666666666671</v>
      </c>
      <c r="CD357" s="16" t="s">
        <v>649</v>
      </c>
      <c r="CE357" s="16">
        <v>75</v>
      </c>
      <c r="CF357" s="16">
        <v>75</v>
      </c>
      <c r="CG357" s="16">
        <v>75</v>
      </c>
      <c r="CH357" s="16">
        <f t="shared" si="55"/>
        <v>75</v>
      </c>
      <c r="CI357" s="16" t="s">
        <v>649</v>
      </c>
      <c r="CJ357" s="16">
        <v>22</v>
      </c>
      <c r="CK357" s="16" t="s">
        <v>649</v>
      </c>
      <c r="CL357" s="16" t="s">
        <v>649</v>
      </c>
      <c r="CM357" s="18">
        <v>40700</v>
      </c>
      <c r="CO357" s="18">
        <v>40716</v>
      </c>
      <c r="CQ357" s="21"/>
      <c r="CS357" s="21"/>
      <c r="DD357" s="16">
        <v>18.5</v>
      </c>
      <c r="DF357" s="22">
        <v>40724</v>
      </c>
      <c r="DU357" s="16">
        <v>18</v>
      </c>
      <c r="EB357" s="22">
        <v>40700</v>
      </c>
      <c r="EG357" s="24">
        <v>0.19687499999999999</v>
      </c>
      <c r="EH357" s="24">
        <v>0.19775462962962964</v>
      </c>
      <c r="EI357" s="24">
        <v>0.20540509259259257</v>
      </c>
      <c r="EL357" s="22">
        <v>40724</v>
      </c>
      <c r="EQ357" s="24">
        <v>0.19513888888888889</v>
      </c>
      <c r="ER357" s="24">
        <v>0.19716435185185185</v>
      </c>
      <c r="ES357" s="24">
        <v>0.2069212962962963</v>
      </c>
      <c r="FF357" s="42" t="s">
        <v>991</v>
      </c>
      <c r="FG357" s="43">
        <v>60611</v>
      </c>
      <c r="FH357" s="44">
        <v>49048.458333333299</v>
      </c>
      <c r="FI357" s="45">
        <v>24.5610707728259</v>
      </c>
      <c r="FJ357" s="45">
        <v>591.72</v>
      </c>
      <c r="FK357" s="45">
        <v>0.46555747497381</v>
      </c>
      <c r="FL357" s="44">
        <v>49338.227666666702</v>
      </c>
      <c r="FM357" s="45">
        <v>24.706173092972801</v>
      </c>
      <c r="FN357" s="45">
        <v>631.77666666666698</v>
      </c>
      <c r="FO357" s="45">
        <v>0.45121413431929502</v>
      </c>
      <c r="FP357" s="44">
        <v>74439.506333333295</v>
      </c>
      <c r="FQ357" s="45">
        <v>37.275666666666702</v>
      </c>
      <c r="FR357" s="45">
        <v>607.47666666666703</v>
      </c>
      <c r="FS357" s="45">
        <v>0.42087987080845501</v>
      </c>
      <c r="FT357" s="44">
        <v>46888.006000000001</v>
      </c>
      <c r="FU357" s="45">
        <v>23.479221832749101</v>
      </c>
      <c r="FV357" s="45">
        <v>646.13</v>
      </c>
      <c r="FW357" s="46">
        <v>0.47725139071122202</v>
      </c>
    </row>
    <row r="358" spans="1:179" s="16" customFormat="1" ht="15">
      <c r="B358" s="23" t="s">
        <v>1347</v>
      </c>
      <c r="C358" s="16" t="s">
        <v>657</v>
      </c>
      <c r="D358" s="16" t="s">
        <v>1617</v>
      </c>
      <c r="E358" s="16" t="s">
        <v>997</v>
      </c>
      <c r="F358" s="16" t="s">
        <v>1345</v>
      </c>
      <c r="G358" s="16" t="s">
        <v>657</v>
      </c>
      <c r="K358" s="16" t="s">
        <v>1348</v>
      </c>
      <c r="L358" s="18">
        <v>40677</v>
      </c>
      <c r="M358" s="19">
        <v>134</v>
      </c>
      <c r="N358" s="16" t="s">
        <v>698</v>
      </c>
      <c r="O358" s="16" t="s">
        <v>653</v>
      </c>
      <c r="P358" s="16" t="s">
        <v>664</v>
      </c>
      <c r="Q358" s="16" t="s">
        <v>670</v>
      </c>
      <c r="R358" s="16" t="s">
        <v>652</v>
      </c>
      <c r="T358" s="20">
        <v>14</v>
      </c>
      <c r="U358" s="20">
        <v>5</v>
      </c>
      <c r="V358" s="16">
        <v>2011</v>
      </c>
      <c r="X358" s="21"/>
      <c r="BU358" s="18">
        <v>40677</v>
      </c>
      <c r="BV358" s="16">
        <v>119.5</v>
      </c>
      <c r="BW358" s="16">
        <v>119</v>
      </c>
      <c r="BX358" s="16">
        <v>119</v>
      </c>
      <c r="BY358" s="16">
        <f t="shared" si="57"/>
        <v>119.16666666666667</v>
      </c>
      <c r="BZ358" s="16">
        <v>85.5</v>
      </c>
      <c r="CA358" s="16">
        <v>86</v>
      </c>
      <c r="CB358" s="16">
        <v>86</v>
      </c>
      <c r="CC358" s="16">
        <f t="shared" si="54"/>
        <v>85.833333333333329</v>
      </c>
      <c r="CD358" s="16" t="s">
        <v>649</v>
      </c>
      <c r="CE358" s="16">
        <v>87</v>
      </c>
      <c r="CF358" s="16">
        <v>87</v>
      </c>
      <c r="CG358" s="16">
        <v>87</v>
      </c>
      <c r="CH358" s="16">
        <f t="shared" si="55"/>
        <v>87</v>
      </c>
      <c r="CI358" s="16" t="s">
        <v>649</v>
      </c>
      <c r="CJ358" s="16">
        <v>17</v>
      </c>
      <c r="CK358" s="16" t="s">
        <v>649</v>
      </c>
      <c r="CL358" s="16" t="s">
        <v>649</v>
      </c>
      <c r="CM358" s="18">
        <v>40677</v>
      </c>
      <c r="CO358" s="18"/>
      <c r="CQ358" s="21"/>
      <c r="CS358" s="21"/>
      <c r="FF358" s="42" t="s">
        <v>1347</v>
      </c>
      <c r="FG358" s="43">
        <v>60611</v>
      </c>
      <c r="FH358" s="44">
        <v>30735.636666666702</v>
      </c>
      <c r="FI358" s="45">
        <v>15.390904690368901</v>
      </c>
      <c r="FJ358" s="45">
        <v>663.12</v>
      </c>
      <c r="FK358" s="45">
        <v>0.56033488720715496</v>
      </c>
      <c r="FL358" s="44">
        <v>40724.822999999997</v>
      </c>
      <c r="FM358" s="45">
        <v>20.393001001502299</v>
      </c>
      <c r="FN358" s="45">
        <v>632.41333333333296</v>
      </c>
      <c r="FO358" s="45">
        <v>0.48688579356982498</v>
      </c>
      <c r="FP358" s="44">
        <v>55802.311333333302</v>
      </c>
      <c r="FQ358" s="45">
        <v>27.943070272074799</v>
      </c>
      <c r="FR358" s="45">
        <v>608.72</v>
      </c>
      <c r="FS358" s="45">
        <v>0.46405050567740103</v>
      </c>
      <c r="FT358" s="44">
        <v>45059.257333333298</v>
      </c>
      <c r="FU358" s="45">
        <v>22.563473877482899</v>
      </c>
      <c r="FV358" s="45">
        <v>628.01</v>
      </c>
      <c r="FW358" s="46">
        <v>0.477705709198321</v>
      </c>
    </row>
    <row r="359" spans="1:179" s="16" customFormat="1" ht="15">
      <c r="B359" s="25" t="s">
        <v>1421</v>
      </c>
      <c r="C359" s="16" t="s">
        <v>657</v>
      </c>
      <c r="D359" s="16" t="s">
        <v>660</v>
      </c>
      <c r="E359" s="16" t="s">
        <v>514</v>
      </c>
      <c r="F359" s="16" t="s">
        <v>1345</v>
      </c>
      <c r="G359" s="16" t="s">
        <v>657</v>
      </c>
      <c r="L359" s="18">
        <v>40700</v>
      </c>
      <c r="M359" s="19">
        <v>157</v>
      </c>
      <c r="N359" s="16" t="s">
        <v>1042</v>
      </c>
      <c r="O359" s="16" t="s">
        <v>1611</v>
      </c>
      <c r="P359" s="16" t="s">
        <v>1611</v>
      </c>
      <c r="Q359" s="16" t="s">
        <v>685</v>
      </c>
      <c r="R359" s="16" t="s">
        <v>692</v>
      </c>
      <c r="T359" s="20">
        <v>6</v>
      </c>
      <c r="U359" s="20">
        <v>6</v>
      </c>
      <c r="V359" s="16">
        <v>2011</v>
      </c>
      <c r="W359" s="16" t="s">
        <v>1422</v>
      </c>
      <c r="X359" s="21" t="s">
        <v>700</v>
      </c>
      <c r="Y359" s="16" t="s">
        <v>375</v>
      </c>
      <c r="Z359" s="22">
        <v>40700</v>
      </c>
      <c r="AA359" s="16" t="str">
        <f>TEXT(DATEVALUE(TEXT(Z359,"m/d/yyyy"))-DATEVALUE("1/1/2011")+1,"000")</f>
        <v>157</v>
      </c>
      <c r="AB359" s="16">
        <v>5</v>
      </c>
      <c r="AC359" s="16">
        <v>5</v>
      </c>
      <c r="AD359" s="16">
        <v>2</v>
      </c>
      <c r="AE359" s="16" t="s">
        <v>361</v>
      </c>
      <c r="AF359" s="16" t="s">
        <v>1299</v>
      </c>
      <c r="AG359" s="16" t="s">
        <v>649</v>
      </c>
      <c r="AH359" s="16" t="s">
        <v>649</v>
      </c>
      <c r="AI359" s="16" t="s">
        <v>674</v>
      </c>
      <c r="AJ359" s="16" t="s">
        <v>1422</v>
      </c>
      <c r="AK359" s="16" t="s">
        <v>199</v>
      </c>
      <c r="AL359" s="16" t="s">
        <v>649</v>
      </c>
      <c r="AM359" s="16" t="s">
        <v>375</v>
      </c>
      <c r="AN359" s="22">
        <v>40749</v>
      </c>
      <c r="AP359" s="16">
        <v>4</v>
      </c>
      <c r="AQ359" s="16">
        <v>1</v>
      </c>
      <c r="AR359" s="16">
        <v>1</v>
      </c>
      <c r="AS359" s="16" t="s">
        <v>361</v>
      </c>
      <c r="AT359" s="16" t="s">
        <v>1300</v>
      </c>
      <c r="AU359" s="16" t="s">
        <v>657</v>
      </c>
      <c r="BT359" s="16">
        <v>3</v>
      </c>
      <c r="BU359" s="18">
        <v>40700</v>
      </c>
      <c r="BV359" s="16">
        <v>120</v>
      </c>
      <c r="BW359" s="16">
        <v>120</v>
      </c>
      <c r="BX359" s="16">
        <v>121</v>
      </c>
      <c r="BY359" s="16">
        <f t="shared" si="57"/>
        <v>120.33333333333333</v>
      </c>
      <c r="BZ359" s="16">
        <v>85</v>
      </c>
      <c r="CA359" s="16">
        <v>85</v>
      </c>
      <c r="CB359" s="16">
        <v>85</v>
      </c>
      <c r="CC359" s="16">
        <f t="shared" si="54"/>
        <v>85</v>
      </c>
      <c r="CD359" s="16" t="s">
        <v>649</v>
      </c>
      <c r="CE359" s="16">
        <v>84</v>
      </c>
      <c r="CF359" s="16">
        <v>84</v>
      </c>
      <c r="CG359" s="16">
        <v>84</v>
      </c>
      <c r="CH359" s="16">
        <f t="shared" si="55"/>
        <v>84</v>
      </c>
      <c r="CI359" s="16" t="s">
        <v>649</v>
      </c>
      <c r="CJ359" s="16">
        <v>18</v>
      </c>
      <c r="CK359" s="16" t="s">
        <v>649</v>
      </c>
      <c r="CL359" s="16" t="s">
        <v>649</v>
      </c>
      <c r="CM359" s="18">
        <v>40700</v>
      </c>
      <c r="CO359" s="18"/>
      <c r="CQ359" s="21"/>
      <c r="CS359" s="21"/>
      <c r="FF359" s="42" t="s">
        <v>1421</v>
      </c>
      <c r="FG359" s="43">
        <v>60611</v>
      </c>
      <c r="FH359" s="44">
        <v>26483.884999999998</v>
      </c>
      <c r="FI359" s="45">
        <v>13.261835252879299</v>
      </c>
      <c r="FJ359" s="45">
        <v>628.78666666666697</v>
      </c>
      <c r="FK359" s="45">
        <v>0.55450554398478202</v>
      </c>
      <c r="FL359" s="44">
        <v>89183.879666666704</v>
      </c>
      <c r="FM359" s="45">
        <v>44.658928225671801</v>
      </c>
      <c r="FN359" s="45">
        <v>634.48</v>
      </c>
      <c r="FO359" s="45">
        <v>0.38359927021253898</v>
      </c>
      <c r="FP359" s="44">
        <v>69883.875</v>
      </c>
      <c r="FQ359" s="45">
        <v>34.9944291437156</v>
      </c>
      <c r="FR359" s="45">
        <v>610.71666666666704</v>
      </c>
      <c r="FS359" s="45">
        <v>0.431035899664925</v>
      </c>
      <c r="FT359" s="44">
        <v>47246.590333333297</v>
      </c>
      <c r="FU359" s="45">
        <v>23.6587833416792</v>
      </c>
      <c r="FV359" s="45">
        <v>608.72</v>
      </c>
      <c r="FW359" s="46">
        <v>0.48358969362196902</v>
      </c>
    </row>
    <row r="360" spans="1:179" s="16" customFormat="1" ht="15">
      <c r="B360" s="25" t="s">
        <v>1468</v>
      </c>
      <c r="C360" s="16" t="s">
        <v>657</v>
      </c>
      <c r="D360" s="16" t="s">
        <v>650</v>
      </c>
      <c r="E360" s="16" t="s">
        <v>1470</v>
      </c>
      <c r="F360" s="16" t="s">
        <v>1345</v>
      </c>
      <c r="G360" s="16" t="s">
        <v>657</v>
      </c>
      <c r="K360" s="16" t="s">
        <v>1469</v>
      </c>
      <c r="L360" s="18">
        <v>40700</v>
      </c>
      <c r="M360" s="19">
        <v>157</v>
      </c>
      <c r="N360" s="16" t="s">
        <v>652</v>
      </c>
      <c r="O360" s="16" t="s">
        <v>653</v>
      </c>
      <c r="P360" s="16" t="s">
        <v>653</v>
      </c>
      <c r="Q360" s="16" t="s">
        <v>670</v>
      </c>
      <c r="R360" s="16" t="s">
        <v>699</v>
      </c>
      <c r="T360" s="20">
        <v>6</v>
      </c>
      <c r="U360" s="20">
        <v>6</v>
      </c>
      <c r="V360" s="16">
        <v>2011</v>
      </c>
      <c r="W360" s="16" t="s">
        <v>908</v>
      </c>
      <c r="X360" s="21" t="s">
        <v>1471</v>
      </c>
      <c r="Y360" s="16" t="s">
        <v>654</v>
      </c>
      <c r="Z360" s="22">
        <v>40701</v>
      </c>
      <c r="AA360" s="16" t="str">
        <f>TEXT(DATEVALUE(TEXT(Z360,"m/d/yyyy"))-DATEVALUE("1/1/2011")+1,"000")</f>
        <v>158</v>
      </c>
      <c r="AB360" s="16">
        <v>1</v>
      </c>
      <c r="AC360" s="16">
        <v>0</v>
      </c>
      <c r="AD360" s="16">
        <v>0</v>
      </c>
      <c r="AE360" s="16" t="s">
        <v>499</v>
      </c>
      <c r="AG360" s="16" t="s">
        <v>657</v>
      </c>
      <c r="AH360" s="16" t="s">
        <v>649</v>
      </c>
      <c r="AI360" s="16" t="s">
        <v>1621</v>
      </c>
      <c r="AJ360" s="16" t="s">
        <v>856</v>
      </c>
      <c r="AK360" s="16" t="s">
        <v>1472</v>
      </c>
      <c r="AL360" s="16" t="s">
        <v>649</v>
      </c>
      <c r="AM360" s="16" t="s">
        <v>654</v>
      </c>
      <c r="AN360" s="22">
        <v>40713</v>
      </c>
      <c r="AP360" s="16">
        <v>4</v>
      </c>
      <c r="AQ360" s="16">
        <v>4</v>
      </c>
      <c r="AR360" s="16">
        <v>2</v>
      </c>
      <c r="AS360" s="16" t="s">
        <v>361</v>
      </c>
      <c r="AT360" s="16" t="s">
        <v>1473</v>
      </c>
      <c r="AU360" s="16" t="s">
        <v>649</v>
      </c>
      <c r="AV360" s="16" t="s">
        <v>674</v>
      </c>
      <c r="AW360" s="16" t="s">
        <v>908</v>
      </c>
      <c r="AX360" s="16">
        <v>8</v>
      </c>
      <c r="AY360" s="16" t="s">
        <v>657</v>
      </c>
      <c r="AZ360" s="16" t="s">
        <v>654</v>
      </c>
      <c r="BA360" s="22">
        <v>40751</v>
      </c>
      <c r="BC360" s="16">
        <v>4</v>
      </c>
      <c r="BD360" s="16">
        <v>4</v>
      </c>
      <c r="BE360" s="16" t="s">
        <v>1474</v>
      </c>
      <c r="BF360" s="16" t="s">
        <v>1475</v>
      </c>
      <c r="BG360" s="16" t="s">
        <v>1476</v>
      </c>
      <c r="BH360" s="16" t="s">
        <v>657</v>
      </c>
      <c r="BT360" s="16" t="s">
        <v>1477</v>
      </c>
      <c r="BU360" s="18">
        <v>40700</v>
      </c>
      <c r="BV360" s="16">
        <v>119</v>
      </c>
      <c r="BW360" s="16">
        <v>119.5</v>
      </c>
      <c r="BX360" s="16">
        <v>119</v>
      </c>
      <c r="BY360" s="16">
        <f t="shared" si="57"/>
        <v>119.16666666666667</v>
      </c>
      <c r="BZ360" s="16">
        <v>78</v>
      </c>
      <c r="CA360" s="16">
        <v>78</v>
      </c>
      <c r="CB360" s="16">
        <v>77.5</v>
      </c>
      <c r="CC360" s="16">
        <f t="shared" si="54"/>
        <v>77.833333333333329</v>
      </c>
      <c r="CD360" s="16" t="s">
        <v>649</v>
      </c>
      <c r="CE360" s="16">
        <v>78</v>
      </c>
      <c r="CF360" s="16">
        <v>78</v>
      </c>
      <c r="CG360" s="16">
        <v>78</v>
      </c>
      <c r="CH360" s="16">
        <f t="shared" si="55"/>
        <v>78</v>
      </c>
      <c r="CI360" s="16" t="s">
        <v>649</v>
      </c>
      <c r="CJ360" s="16">
        <v>22</v>
      </c>
      <c r="CK360" s="16" t="s">
        <v>649</v>
      </c>
      <c r="CL360" s="16" t="s">
        <v>649</v>
      </c>
      <c r="CM360" s="18">
        <v>40700</v>
      </c>
      <c r="CO360" s="18"/>
      <c r="CQ360" s="21"/>
      <c r="CS360" s="21"/>
      <c r="FF360" s="42" t="s">
        <v>1468</v>
      </c>
      <c r="FG360" s="43">
        <v>60611</v>
      </c>
      <c r="FH360" s="44">
        <v>46187.379333333301</v>
      </c>
      <c r="FI360" s="45">
        <v>23.128382240026699</v>
      </c>
      <c r="FJ360" s="45">
        <v>623.06666666666695</v>
      </c>
      <c r="FK360" s="45">
        <v>0.50149531725748997</v>
      </c>
      <c r="FL360" s="44">
        <v>87594.455333333302</v>
      </c>
      <c r="FM360" s="45">
        <v>43.863022199966601</v>
      </c>
      <c r="FN360" s="45">
        <v>599.44666666666706</v>
      </c>
      <c r="FO360" s="45">
        <v>0.40732083309599298</v>
      </c>
      <c r="FP360" s="44">
        <v>99819.014666666699</v>
      </c>
      <c r="FQ360" s="45">
        <v>49.984484059422499</v>
      </c>
      <c r="FR360" s="45">
        <v>598.46</v>
      </c>
      <c r="FS360" s="45">
        <v>0.38378899225184099</v>
      </c>
      <c r="FT360" s="44">
        <v>47775.512000000002</v>
      </c>
      <c r="FU360" s="45">
        <v>23.923641462193299</v>
      </c>
      <c r="FV360" s="45">
        <v>634.41333333333296</v>
      </c>
      <c r="FW360" s="46">
        <v>0.493387571005523</v>
      </c>
    </row>
    <row r="361" spans="1:179" s="16" customFormat="1" ht="15">
      <c r="B361" s="25" t="s">
        <v>1350</v>
      </c>
      <c r="C361" s="16" t="s">
        <v>657</v>
      </c>
      <c r="D361" s="16" t="s">
        <v>402</v>
      </c>
      <c r="E361" s="16" t="s">
        <v>1116</v>
      </c>
      <c r="F361" s="16" t="s">
        <v>1345</v>
      </c>
      <c r="G361" s="16" t="s">
        <v>657</v>
      </c>
      <c r="K361" s="16" t="s">
        <v>1177</v>
      </c>
      <c r="L361" s="18">
        <v>40700</v>
      </c>
      <c r="M361" s="19">
        <v>157</v>
      </c>
      <c r="N361" s="16" t="s">
        <v>652</v>
      </c>
      <c r="O361" s="16" t="s">
        <v>653</v>
      </c>
      <c r="P361" s="16" t="s">
        <v>653</v>
      </c>
      <c r="Q361" s="16" t="s">
        <v>652</v>
      </c>
      <c r="R361" s="16" t="s">
        <v>652</v>
      </c>
      <c r="T361" s="20">
        <v>6</v>
      </c>
      <c r="U361" s="20">
        <v>6</v>
      </c>
      <c r="V361" s="16">
        <v>2011</v>
      </c>
      <c r="X361" s="21"/>
      <c r="BU361" s="18">
        <v>40700</v>
      </c>
      <c r="BV361" s="16">
        <v>117</v>
      </c>
      <c r="BW361" s="16">
        <v>116.5</v>
      </c>
      <c r="BX361" s="16">
        <v>117</v>
      </c>
      <c r="BY361" s="16">
        <f t="shared" si="57"/>
        <v>116.83333333333333</v>
      </c>
      <c r="BZ361" s="16">
        <v>80</v>
      </c>
      <c r="CA361" s="16">
        <v>81</v>
      </c>
      <c r="CB361" s="16">
        <v>80</v>
      </c>
      <c r="CC361" s="16">
        <f t="shared" si="54"/>
        <v>80.333333333333329</v>
      </c>
      <c r="CD361" s="16" t="s">
        <v>649</v>
      </c>
      <c r="CE361" s="16">
        <v>78.5</v>
      </c>
      <c r="CF361" s="16">
        <v>78.5</v>
      </c>
      <c r="CG361" s="16">
        <v>79</v>
      </c>
      <c r="CH361" s="16">
        <f t="shared" si="55"/>
        <v>78.666666666666671</v>
      </c>
      <c r="CI361" s="16" t="s">
        <v>649</v>
      </c>
      <c r="CJ361" s="16">
        <v>16.5</v>
      </c>
      <c r="CK361" s="16" t="s">
        <v>649</v>
      </c>
      <c r="CL361" s="16" t="s">
        <v>649</v>
      </c>
      <c r="CM361" s="18">
        <v>40700</v>
      </c>
      <c r="CO361" s="18"/>
      <c r="CQ361" s="21"/>
      <c r="CS361" s="21"/>
      <c r="FF361" s="42" t="s">
        <v>1350</v>
      </c>
      <c r="FG361" s="43">
        <v>60611</v>
      </c>
      <c r="FH361" s="44">
        <v>25718.5143333333</v>
      </c>
      <c r="FI361" s="45">
        <v>12.8785750292105</v>
      </c>
      <c r="FJ361" s="45">
        <v>653.37</v>
      </c>
      <c r="FK361" s="45">
        <v>0.55687142879635099</v>
      </c>
      <c r="FL361" s="44">
        <v>71707.048666666698</v>
      </c>
      <c r="FM361" s="45">
        <v>35.907385411450498</v>
      </c>
      <c r="FN361" s="45">
        <v>627.77333333333297</v>
      </c>
      <c r="FO361" s="45">
        <v>0.43251041959544401</v>
      </c>
      <c r="FP361" s="44">
        <v>74142.331000000006</v>
      </c>
      <c r="FQ361" s="45">
        <v>37.126855783675502</v>
      </c>
      <c r="FR361" s="45">
        <v>610.78</v>
      </c>
      <c r="FS361" s="45">
        <v>0.425587629370617</v>
      </c>
      <c r="FT361" s="44">
        <v>49093.193666666702</v>
      </c>
      <c r="FU361" s="45">
        <v>24.5834720413954</v>
      </c>
      <c r="FV361" s="45">
        <v>653.76666666666699</v>
      </c>
      <c r="FW361" s="46">
        <v>0.495183376194548</v>
      </c>
    </row>
    <row r="362" spans="1:179" s="16" customFormat="1" ht="15">
      <c r="B362" s="25" t="s">
        <v>1316</v>
      </c>
      <c r="C362" s="16" t="s">
        <v>657</v>
      </c>
      <c r="D362" s="16" t="s">
        <v>660</v>
      </c>
      <c r="E362" s="16" t="s">
        <v>514</v>
      </c>
      <c r="F362" s="16" t="s">
        <v>1345</v>
      </c>
      <c r="G362" s="16" t="s">
        <v>657</v>
      </c>
      <c r="L362" s="18">
        <v>40700</v>
      </c>
      <c r="M362" s="19">
        <v>157</v>
      </c>
      <c r="N362" s="16" t="s">
        <v>663</v>
      </c>
      <c r="O362" s="16" t="s">
        <v>653</v>
      </c>
      <c r="P362" s="16" t="s">
        <v>653</v>
      </c>
      <c r="Q362" s="16" t="s">
        <v>699</v>
      </c>
      <c r="R362" s="16" t="s">
        <v>1401</v>
      </c>
      <c r="T362" s="20">
        <v>6</v>
      </c>
      <c r="U362" s="20">
        <v>6</v>
      </c>
      <c r="V362" s="16">
        <v>2011</v>
      </c>
      <c r="W362" s="16" t="s">
        <v>1319</v>
      </c>
      <c r="X362" s="21">
        <v>43</v>
      </c>
      <c r="Y362" s="16" t="s">
        <v>654</v>
      </c>
      <c r="Z362" s="22">
        <v>40709</v>
      </c>
      <c r="AA362" s="16" t="str">
        <f>TEXT(DATEVALUE(TEXT(Z362,"m/d/yyyy"))-DATEVALUE("1/1/2011")+1,"000")</f>
        <v>166</v>
      </c>
      <c r="AB362" s="16">
        <v>4</v>
      </c>
      <c r="AC362" s="16">
        <v>4</v>
      </c>
      <c r="AD362" s="16">
        <v>4</v>
      </c>
      <c r="AE362" s="16" t="s">
        <v>673</v>
      </c>
      <c r="AF362" s="16" t="s">
        <v>1318</v>
      </c>
      <c r="AG362" s="16" t="s">
        <v>649</v>
      </c>
      <c r="AH362" s="16" t="s">
        <v>649</v>
      </c>
      <c r="AI362" s="16" t="s">
        <v>674</v>
      </c>
      <c r="AJ362" s="16" t="s">
        <v>1319</v>
      </c>
      <c r="AK362" s="16">
        <v>48</v>
      </c>
      <c r="AL362" s="16" t="s">
        <v>657</v>
      </c>
      <c r="AM362" s="16" t="s">
        <v>375</v>
      </c>
      <c r="AN362" s="22">
        <v>40752</v>
      </c>
      <c r="AP362" s="16">
        <v>4</v>
      </c>
      <c r="AQ362" s="16">
        <v>2</v>
      </c>
      <c r="AR362" s="16">
        <v>2</v>
      </c>
      <c r="AS362" s="16" t="s">
        <v>361</v>
      </c>
      <c r="AT362" s="16" t="s">
        <v>1317</v>
      </c>
      <c r="AU362" s="16" t="s">
        <v>657</v>
      </c>
      <c r="BT362" s="16">
        <v>6</v>
      </c>
      <c r="BU362" s="18">
        <v>40700</v>
      </c>
      <c r="BV362" s="16">
        <v>120</v>
      </c>
      <c r="BW362" s="16">
        <v>120</v>
      </c>
      <c r="BX362" s="16">
        <v>120</v>
      </c>
      <c r="BY362" s="16">
        <f t="shared" si="57"/>
        <v>120</v>
      </c>
      <c r="BZ362" s="16">
        <v>92</v>
      </c>
      <c r="CA362" s="16">
        <v>92</v>
      </c>
      <c r="CB362" s="16">
        <v>92</v>
      </c>
      <c r="CC362" s="16">
        <f t="shared" si="54"/>
        <v>92</v>
      </c>
      <c r="CD362" s="16" t="s">
        <v>649</v>
      </c>
      <c r="CE362" s="16">
        <v>91</v>
      </c>
      <c r="CF362" s="16">
        <v>91</v>
      </c>
      <c r="CG362" s="16">
        <v>91</v>
      </c>
      <c r="CH362" s="16">
        <f t="shared" si="55"/>
        <v>91</v>
      </c>
      <c r="CI362" s="16" t="s">
        <v>649</v>
      </c>
      <c r="CJ362" s="16">
        <v>17.5</v>
      </c>
      <c r="CK362" s="16" t="s">
        <v>649</v>
      </c>
      <c r="CL362" s="16" t="s">
        <v>649</v>
      </c>
      <c r="CM362" s="18">
        <v>40700</v>
      </c>
      <c r="CO362" s="18"/>
      <c r="CQ362" s="21"/>
      <c r="CS362" s="21"/>
      <c r="FF362" s="42" t="s">
        <v>1316</v>
      </c>
      <c r="FG362" s="43">
        <v>60611</v>
      </c>
      <c r="FH362" s="44">
        <v>24988.2313333333</v>
      </c>
      <c r="FI362" s="45">
        <v>12.512884994157901</v>
      </c>
      <c r="FJ362" s="45">
        <v>694.15</v>
      </c>
      <c r="FK362" s="45">
        <v>0.50632962604006004</v>
      </c>
      <c r="FL362" s="44">
        <v>61180.756000000001</v>
      </c>
      <c r="FM362" s="45">
        <v>30.6363324987481</v>
      </c>
      <c r="FN362" s="45">
        <v>626.09666666666703</v>
      </c>
      <c r="FO362" s="45">
        <v>0.45679511212137902</v>
      </c>
      <c r="FP362" s="44">
        <v>53491.227666666702</v>
      </c>
      <c r="FQ362" s="45">
        <v>26.785792522116498</v>
      </c>
      <c r="FR362" s="45">
        <v>613.40666666666698</v>
      </c>
      <c r="FS362" s="45">
        <v>0.45943660822823101</v>
      </c>
      <c r="FT362" s="44">
        <v>31305.216333333301</v>
      </c>
      <c r="FU362" s="45">
        <v>15.676122350191999</v>
      </c>
      <c r="FV362" s="45">
        <v>627.06333333333305</v>
      </c>
      <c r="FW362" s="46">
        <v>0.53576240828399802</v>
      </c>
    </row>
    <row r="363" spans="1:179" s="16" customFormat="1" ht="15">
      <c r="A363" s="16" t="s">
        <v>1116</v>
      </c>
      <c r="B363" s="25" t="s">
        <v>1178</v>
      </c>
      <c r="C363" s="16" t="s">
        <v>657</v>
      </c>
      <c r="D363" s="16" t="s">
        <v>660</v>
      </c>
      <c r="E363" s="16" t="s">
        <v>1294</v>
      </c>
      <c r="F363" s="16" t="s">
        <v>1345</v>
      </c>
      <c r="G363" s="16" t="s">
        <v>691</v>
      </c>
      <c r="H363" s="22">
        <v>40724</v>
      </c>
      <c r="J363" s="16">
        <v>2000</v>
      </c>
      <c r="K363" s="16" t="s">
        <v>1751</v>
      </c>
      <c r="L363" s="18">
        <v>40700</v>
      </c>
      <c r="M363" s="19">
        <v>157</v>
      </c>
      <c r="N363" s="16" t="s">
        <v>663</v>
      </c>
      <c r="O363" s="16" t="s">
        <v>653</v>
      </c>
      <c r="P363" s="16" t="s">
        <v>663</v>
      </c>
      <c r="Q363" s="16" t="s">
        <v>685</v>
      </c>
      <c r="R363" s="16" t="s">
        <v>665</v>
      </c>
      <c r="T363" s="20">
        <v>6</v>
      </c>
      <c r="U363" s="20">
        <v>6</v>
      </c>
      <c r="V363" s="16">
        <v>2011</v>
      </c>
      <c r="X363" s="21"/>
      <c r="BU363" s="18">
        <v>40700</v>
      </c>
      <c r="BV363" s="16">
        <v>119</v>
      </c>
      <c r="BW363" s="16">
        <v>119.5</v>
      </c>
      <c r="BX363" s="16">
        <v>119</v>
      </c>
      <c r="BY363" s="16">
        <f t="shared" si="57"/>
        <v>119.16666666666667</v>
      </c>
      <c r="BZ363" s="16">
        <v>89</v>
      </c>
      <c r="CA363" s="16">
        <v>89</v>
      </c>
      <c r="CB363" s="16">
        <v>89.5</v>
      </c>
      <c r="CC363" s="16">
        <f t="shared" si="54"/>
        <v>89.166666666666671</v>
      </c>
      <c r="CD363" s="16" t="s">
        <v>649</v>
      </c>
      <c r="CE363" s="16">
        <v>89.5</v>
      </c>
      <c r="CF363" s="16">
        <v>89.5</v>
      </c>
      <c r="CG363" s="16">
        <v>89.5</v>
      </c>
      <c r="CH363" s="16">
        <f t="shared" si="55"/>
        <v>89.5</v>
      </c>
      <c r="CI363" s="16" t="s">
        <v>649</v>
      </c>
      <c r="CJ363" s="16">
        <v>18</v>
      </c>
      <c r="CK363" s="16" t="s">
        <v>649</v>
      </c>
      <c r="CL363" s="16" t="s">
        <v>649</v>
      </c>
      <c r="CM363" s="18">
        <v>40700</v>
      </c>
      <c r="CO363" s="18">
        <v>40724</v>
      </c>
      <c r="CQ363" s="21"/>
      <c r="CS363" s="21"/>
      <c r="DD363" s="16">
        <v>17</v>
      </c>
      <c r="EB363" s="22">
        <v>40724</v>
      </c>
      <c r="EG363" s="24">
        <v>0.2673611111111111</v>
      </c>
      <c r="EI363" s="24">
        <v>0.27824074074074073</v>
      </c>
      <c r="EJ363" s="24">
        <v>0.28171296296296294</v>
      </c>
      <c r="EK363" s="24">
        <v>0.3125</v>
      </c>
      <c r="FF363" s="42" t="s">
        <v>1178</v>
      </c>
      <c r="FG363" s="43">
        <v>60611</v>
      </c>
      <c r="FH363" s="44">
        <v>24814.696333333301</v>
      </c>
      <c r="FI363" s="45">
        <v>12.425987147387699</v>
      </c>
      <c r="FJ363" s="45">
        <v>694.15</v>
      </c>
      <c r="FK363" s="45">
        <v>0.56757259763520695</v>
      </c>
      <c r="FL363" s="44">
        <v>36243.560333333298</v>
      </c>
      <c r="FM363" s="45">
        <v>18.149003672174899</v>
      </c>
      <c r="FN363" s="45">
        <v>658.08</v>
      </c>
      <c r="FO363" s="45">
        <v>0.51220408226373404</v>
      </c>
      <c r="FP363" s="44">
        <v>55967.067666666699</v>
      </c>
      <c r="FQ363" s="45">
        <v>28.0255721916208</v>
      </c>
      <c r="FR363" s="45">
        <v>581.72333333333302</v>
      </c>
      <c r="FS363" s="45">
        <v>0.47093868179628201</v>
      </c>
      <c r="FT363" s="44">
        <v>40623.259333333299</v>
      </c>
      <c r="FU363" s="45">
        <v>20.342142880988099</v>
      </c>
      <c r="FV363" s="45">
        <v>665.72</v>
      </c>
      <c r="FW363" s="46">
        <v>0.52236294099557701</v>
      </c>
    </row>
    <row r="364" spans="1:179" s="16" customFormat="1" ht="15">
      <c r="B364" s="25" t="s">
        <v>1227</v>
      </c>
      <c r="C364" s="16" t="s">
        <v>657</v>
      </c>
      <c r="D364" s="16" t="s">
        <v>650</v>
      </c>
      <c r="E364" s="16" t="s">
        <v>676</v>
      </c>
      <c r="F364" s="16" t="s">
        <v>1345</v>
      </c>
      <c r="G364" s="16" t="s">
        <v>657</v>
      </c>
      <c r="K364" s="16" t="s">
        <v>1228</v>
      </c>
      <c r="L364" s="18">
        <v>40700</v>
      </c>
      <c r="M364" s="19">
        <v>157</v>
      </c>
      <c r="N364" s="16" t="s">
        <v>678</v>
      </c>
      <c r="O364" s="16" t="s">
        <v>1611</v>
      </c>
      <c r="P364" s="16" t="s">
        <v>1611</v>
      </c>
      <c r="Q364" s="16" t="s">
        <v>685</v>
      </c>
      <c r="R364" s="16" t="s">
        <v>664</v>
      </c>
      <c r="T364" s="20">
        <v>6</v>
      </c>
      <c r="U364" s="20">
        <v>6</v>
      </c>
      <c r="V364" s="16">
        <v>2011</v>
      </c>
      <c r="W364" s="16" t="s">
        <v>1230</v>
      </c>
      <c r="X364" s="21" t="s">
        <v>1229</v>
      </c>
      <c r="Y364" s="16" t="s">
        <v>654</v>
      </c>
      <c r="Z364" s="22">
        <v>40700</v>
      </c>
      <c r="AA364" s="16" t="str">
        <f t="shared" ref="AA364:AA376" si="58">TEXT(DATEVALUE(TEXT(Z364,"m/d/yyyy"))-DATEVALUE("1/1/2011")+1,"000")</f>
        <v>157</v>
      </c>
      <c r="AB364" s="16">
        <v>4</v>
      </c>
      <c r="AC364" s="16">
        <v>4</v>
      </c>
      <c r="AD364" s="16">
        <v>4</v>
      </c>
      <c r="AE364" s="16" t="s">
        <v>673</v>
      </c>
      <c r="AF364" s="16" t="s">
        <v>1398</v>
      </c>
      <c r="AG364" s="16" t="s">
        <v>649</v>
      </c>
      <c r="AH364" s="16" t="s">
        <v>649</v>
      </c>
      <c r="AI364" s="16" t="s">
        <v>674</v>
      </c>
      <c r="AJ364" s="16" t="s">
        <v>1230</v>
      </c>
      <c r="AK364" s="16" t="s">
        <v>1231</v>
      </c>
      <c r="AL364" s="16" t="s">
        <v>649</v>
      </c>
      <c r="AM364" s="16" t="s">
        <v>654</v>
      </c>
      <c r="AN364" s="22">
        <v>40755</v>
      </c>
      <c r="AP364" s="16">
        <v>4</v>
      </c>
      <c r="AQ364" s="16">
        <v>4</v>
      </c>
      <c r="AR364" s="16">
        <v>4</v>
      </c>
      <c r="AS364" s="16" t="s">
        <v>673</v>
      </c>
      <c r="AT364" s="16" t="s">
        <v>1232</v>
      </c>
      <c r="AU364" s="16" t="s">
        <v>657</v>
      </c>
      <c r="BT364" s="16">
        <v>8</v>
      </c>
      <c r="BU364" s="18">
        <v>40700</v>
      </c>
      <c r="BV364" s="16">
        <v>115</v>
      </c>
      <c r="BW364" s="16">
        <v>115</v>
      </c>
      <c r="BX364" s="16">
        <v>115</v>
      </c>
      <c r="BY364" s="16">
        <f t="shared" si="57"/>
        <v>115</v>
      </c>
      <c r="BZ364" s="16">
        <v>75</v>
      </c>
      <c r="CA364" s="16">
        <v>75</v>
      </c>
      <c r="CB364" s="16">
        <v>75</v>
      </c>
      <c r="CC364" s="16">
        <v>75</v>
      </c>
      <c r="CD364" s="16" t="s">
        <v>649</v>
      </c>
      <c r="CE364" s="16">
        <v>76</v>
      </c>
      <c r="CF364" s="16">
        <v>76</v>
      </c>
      <c r="CG364" s="16">
        <v>76</v>
      </c>
      <c r="CH364" s="16">
        <f t="shared" si="55"/>
        <v>76</v>
      </c>
      <c r="CI364" s="16" t="s">
        <v>649</v>
      </c>
      <c r="CJ364" s="16">
        <v>20</v>
      </c>
      <c r="CK364" s="16" t="s">
        <v>649</v>
      </c>
      <c r="CL364" s="16" t="s">
        <v>649</v>
      </c>
      <c r="CM364" s="18">
        <v>40700</v>
      </c>
      <c r="CO364" s="18"/>
      <c r="CQ364" s="21"/>
      <c r="CS364" s="21"/>
      <c r="FF364" s="42" t="s">
        <v>1227</v>
      </c>
      <c r="FG364" s="43">
        <v>60611</v>
      </c>
      <c r="FH364" s="44">
        <v>30689.079000000002</v>
      </c>
      <c r="FI364" s="45">
        <v>15.3675908863295</v>
      </c>
      <c r="FJ364" s="45">
        <v>687.8</v>
      </c>
      <c r="FK364" s="45">
        <v>0.51722147576288902</v>
      </c>
      <c r="FL364" s="44">
        <v>60698.182333333301</v>
      </c>
      <c r="FM364" s="45">
        <v>30.394683191453801</v>
      </c>
      <c r="FN364" s="45">
        <v>582.37666666666701</v>
      </c>
      <c r="FO364" s="45">
        <v>0.46178588623299299</v>
      </c>
      <c r="FP364" s="44">
        <v>74468.194666666706</v>
      </c>
      <c r="FQ364" s="45">
        <v>37.290032381906201</v>
      </c>
      <c r="FR364" s="45">
        <v>600.09333333333302</v>
      </c>
      <c r="FS364" s="45">
        <v>0.41482548400716601</v>
      </c>
      <c r="FT364" s="44">
        <v>37100.015666666703</v>
      </c>
      <c r="FU364" s="45">
        <v>18.5778746453013</v>
      </c>
      <c r="FV364" s="45">
        <v>665.43666666666695</v>
      </c>
      <c r="FW364" s="46">
        <v>0.54603393295185298</v>
      </c>
    </row>
    <row r="365" spans="1:179" s="16" customFormat="1" ht="15">
      <c r="A365" s="16" t="s">
        <v>1116</v>
      </c>
      <c r="B365" s="25" t="s">
        <v>1304</v>
      </c>
      <c r="C365" s="16" t="s">
        <v>657</v>
      </c>
      <c r="D365" s="16" t="s">
        <v>660</v>
      </c>
      <c r="E365" s="16" t="s">
        <v>858</v>
      </c>
      <c r="F365" s="16" t="s">
        <v>1345</v>
      </c>
      <c r="G365" s="16" t="s">
        <v>691</v>
      </c>
      <c r="H365" s="22">
        <v>40724</v>
      </c>
      <c r="J365" s="16">
        <v>2000</v>
      </c>
      <c r="L365" s="18">
        <v>40700</v>
      </c>
      <c r="M365" s="19">
        <v>157</v>
      </c>
      <c r="N365" s="16" t="s">
        <v>892</v>
      </c>
      <c r="O365" s="16" t="s">
        <v>653</v>
      </c>
      <c r="P365" s="16" t="s">
        <v>653</v>
      </c>
      <c r="Q365" s="16" t="s">
        <v>1401</v>
      </c>
      <c r="R365" s="16" t="s">
        <v>652</v>
      </c>
      <c r="T365" s="20">
        <v>6</v>
      </c>
      <c r="U365" s="20">
        <v>6</v>
      </c>
      <c r="V365" s="16">
        <v>2011</v>
      </c>
      <c r="W365" s="16" t="s">
        <v>1306</v>
      </c>
      <c r="X365" s="21" t="s">
        <v>1305</v>
      </c>
      <c r="Y365" s="16" t="s">
        <v>375</v>
      </c>
      <c r="Z365" s="22">
        <v>40720</v>
      </c>
      <c r="AA365" s="16" t="str">
        <f t="shared" si="58"/>
        <v>177</v>
      </c>
      <c r="AB365" s="16">
        <v>3</v>
      </c>
      <c r="AC365" s="16">
        <v>0</v>
      </c>
      <c r="AD365" s="16">
        <v>0</v>
      </c>
      <c r="AE365" s="16" t="s">
        <v>499</v>
      </c>
      <c r="AG365" s="16" t="s">
        <v>657</v>
      </c>
      <c r="AH365" s="16" t="s">
        <v>649</v>
      </c>
      <c r="AI365" s="16" t="s">
        <v>1621</v>
      </c>
      <c r="AJ365" s="16" t="s">
        <v>1306</v>
      </c>
      <c r="AK365" s="16" t="s">
        <v>1307</v>
      </c>
      <c r="AL365" s="16" t="s">
        <v>649</v>
      </c>
      <c r="AM365" s="16" t="s">
        <v>375</v>
      </c>
      <c r="AN365" s="22">
        <v>40754</v>
      </c>
      <c r="AP365" s="16">
        <v>4</v>
      </c>
      <c r="AQ365" s="16">
        <v>0</v>
      </c>
      <c r="AR365" s="16">
        <v>0</v>
      </c>
      <c r="AS365" s="16" t="s">
        <v>1352</v>
      </c>
      <c r="AT365" s="16" t="s">
        <v>1308</v>
      </c>
      <c r="AU365" s="16" t="s">
        <v>657</v>
      </c>
      <c r="BT365" s="16">
        <v>0</v>
      </c>
      <c r="BU365" s="18">
        <v>40700</v>
      </c>
      <c r="BV365" s="16">
        <v>117</v>
      </c>
      <c r="BW365" s="16">
        <v>117</v>
      </c>
      <c r="BX365" s="16">
        <v>117</v>
      </c>
      <c r="BY365" s="16">
        <f t="shared" si="57"/>
        <v>117</v>
      </c>
      <c r="BZ365" s="16">
        <v>87.5</v>
      </c>
      <c r="CA365" s="16">
        <v>88</v>
      </c>
      <c r="CB365" s="16">
        <v>88</v>
      </c>
      <c r="CC365" s="16">
        <f>(BZ365+CA365+CB365)/3</f>
        <v>87.833333333333329</v>
      </c>
      <c r="CD365" s="16" t="s">
        <v>649</v>
      </c>
      <c r="CE365" s="16">
        <v>87</v>
      </c>
      <c r="CF365" s="16">
        <v>86</v>
      </c>
      <c r="CG365" s="16">
        <v>87</v>
      </c>
      <c r="CH365" s="16">
        <f t="shared" si="55"/>
        <v>86.666666666666671</v>
      </c>
      <c r="CI365" s="16" t="s">
        <v>649</v>
      </c>
      <c r="CJ365" s="16">
        <v>18.5</v>
      </c>
      <c r="CK365" s="16" t="s">
        <v>649</v>
      </c>
      <c r="CL365" s="16" t="s">
        <v>649</v>
      </c>
      <c r="CM365" s="18">
        <v>40700</v>
      </c>
      <c r="CO365" s="18">
        <v>40724</v>
      </c>
      <c r="CQ365" s="21"/>
      <c r="CS365" s="21"/>
      <c r="DD365" s="16">
        <v>18.5</v>
      </c>
      <c r="EB365" s="22">
        <v>40724</v>
      </c>
      <c r="EG365" s="24">
        <v>0.22314814814814812</v>
      </c>
      <c r="EI365" s="24">
        <v>0.23376157407407408</v>
      </c>
      <c r="EJ365" s="24">
        <v>0.23702546296296298</v>
      </c>
      <c r="EK365" s="24">
        <v>0.27065972222222223</v>
      </c>
      <c r="FF365" s="42" t="s">
        <v>1304</v>
      </c>
      <c r="FG365" s="43">
        <v>60611</v>
      </c>
      <c r="FH365" s="44">
        <v>37171.297333333299</v>
      </c>
      <c r="FI365" s="45">
        <v>18.613569020197001</v>
      </c>
      <c r="FJ365" s="45">
        <v>607.05666666666696</v>
      </c>
      <c r="FK365" s="45">
        <v>0.50645824139831597</v>
      </c>
      <c r="FL365" s="44">
        <v>60565.976333333303</v>
      </c>
      <c r="FM365" s="45">
        <v>30.328480887998701</v>
      </c>
      <c r="FN365" s="45">
        <v>576.36666666666702</v>
      </c>
      <c r="FO365" s="45">
        <v>0.43940221273497698</v>
      </c>
      <c r="FP365" s="44">
        <v>51006.562333333299</v>
      </c>
      <c r="FQ365" s="45">
        <v>25.541593557002201</v>
      </c>
      <c r="FR365" s="45">
        <v>597.09</v>
      </c>
      <c r="FS365" s="45">
        <v>0.44775662032861002</v>
      </c>
      <c r="FT365" s="44">
        <v>44551.076000000001</v>
      </c>
      <c r="FU365" s="45">
        <v>22.309001502253398</v>
      </c>
      <c r="FV365" s="45">
        <v>649.07333333333304</v>
      </c>
      <c r="FW365" s="46">
        <v>0.48429469561500399</v>
      </c>
    </row>
    <row r="366" spans="1:179" s="16" customFormat="1" ht="15">
      <c r="B366" s="25" t="s">
        <v>1322</v>
      </c>
      <c r="C366" s="16" t="s">
        <v>657</v>
      </c>
      <c r="D366" s="16" t="s">
        <v>660</v>
      </c>
      <c r="E366" s="16" t="s">
        <v>514</v>
      </c>
      <c r="F366" s="16" t="s">
        <v>1345</v>
      </c>
      <c r="G366" s="16" t="s">
        <v>657</v>
      </c>
      <c r="K366" s="16" t="s">
        <v>1323</v>
      </c>
      <c r="L366" s="18">
        <v>40700</v>
      </c>
      <c r="M366" s="19">
        <v>157</v>
      </c>
      <c r="N366" s="16" t="s">
        <v>652</v>
      </c>
      <c r="O366" s="16" t="s">
        <v>653</v>
      </c>
      <c r="P366" s="16" t="s">
        <v>653</v>
      </c>
      <c r="Q366" s="16" t="s">
        <v>699</v>
      </c>
      <c r="R366" s="16" t="s">
        <v>652</v>
      </c>
      <c r="T366" s="20">
        <v>6</v>
      </c>
      <c r="U366" s="20">
        <v>6</v>
      </c>
      <c r="V366" s="16">
        <v>2011</v>
      </c>
      <c r="W366" s="16" t="s">
        <v>1324</v>
      </c>
      <c r="X366" s="21" t="s">
        <v>209</v>
      </c>
      <c r="Y366" s="16" t="s">
        <v>654</v>
      </c>
      <c r="Z366" s="22">
        <v>40695</v>
      </c>
      <c r="AA366" s="16" t="str">
        <f t="shared" si="58"/>
        <v>152</v>
      </c>
      <c r="AB366" s="16">
        <v>5</v>
      </c>
      <c r="AC366" s="16">
        <v>0</v>
      </c>
      <c r="AD366" s="16">
        <v>0</v>
      </c>
      <c r="AE366" s="16" t="s">
        <v>499</v>
      </c>
      <c r="AG366" s="16" t="s">
        <v>657</v>
      </c>
      <c r="AH366" s="16" t="s">
        <v>649</v>
      </c>
      <c r="AI366" s="16" t="s">
        <v>1621</v>
      </c>
      <c r="AJ366" s="16" t="s">
        <v>1324</v>
      </c>
      <c r="AK366" s="16" t="s">
        <v>377</v>
      </c>
      <c r="AL366" s="16" t="s">
        <v>649</v>
      </c>
      <c r="AM366" s="16" t="s">
        <v>654</v>
      </c>
      <c r="AN366" s="22">
        <v>40709</v>
      </c>
      <c r="AP366" s="16">
        <v>5</v>
      </c>
      <c r="AQ366" s="16">
        <v>2</v>
      </c>
      <c r="AR366" s="16">
        <v>1</v>
      </c>
      <c r="AS366" s="16" t="s">
        <v>361</v>
      </c>
      <c r="AT366" s="16" t="s">
        <v>1464</v>
      </c>
      <c r="AU366" s="16" t="s">
        <v>649</v>
      </c>
      <c r="AV366" s="16" t="s">
        <v>674</v>
      </c>
      <c r="AW366" s="16" t="s">
        <v>1324</v>
      </c>
      <c r="AX366" s="16" t="s">
        <v>1465</v>
      </c>
      <c r="AY366" s="16" t="s">
        <v>649</v>
      </c>
      <c r="AZ366" s="16" t="s">
        <v>654</v>
      </c>
      <c r="BA366" s="22">
        <v>40747</v>
      </c>
      <c r="BC366" s="16">
        <v>4</v>
      </c>
      <c r="BD366" s="16">
        <v>1</v>
      </c>
      <c r="BE366" s="16">
        <v>1</v>
      </c>
      <c r="BF366" s="16" t="s">
        <v>673</v>
      </c>
      <c r="BG366" s="16" t="s">
        <v>1466</v>
      </c>
      <c r="BH366" s="16" t="s">
        <v>657</v>
      </c>
      <c r="BT366" s="16">
        <v>2</v>
      </c>
      <c r="BU366" s="18">
        <v>40700</v>
      </c>
      <c r="BV366" s="16">
        <v>116</v>
      </c>
      <c r="BW366" s="16">
        <v>116</v>
      </c>
      <c r="BX366" s="16">
        <v>116</v>
      </c>
      <c r="BY366" s="16">
        <f t="shared" si="57"/>
        <v>116</v>
      </c>
      <c r="BZ366" s="16">
        <v>83</v>
      </c>
      <c r="CA366" s="16">
        <v>83</v>
      </c>
      <c r="CB366" s="16">
        <v>83</v>
      </c>
      <c r="CC366" s="16">
        <f>(BZ366+CA366+CB366)/3</f>
        <v>83</v>
      </c>
      <c r="CD366" s="16" t="s">
        <v>649</v>
      </c>
      <c r="CE366" s="16">
        <v>84</v>
      </c>
      <c r="CF366" s="16">
        <v>84</v>
      </c>
      <c r="CG366" s="16">
        <v>84</v>
      </c>
      <c r="CH366" s="16">
        <f t="shared" si="55"/>
        <v>84</v>
      </c>
      <c r="CI366" s="16" t="s">
        <v>649</v>
      </c>
      <c r="CJ366" s="16">
        <v>17</v>
      </c>
      <c r="CK366" s="16" t="s">
        <v>649</v>
      </c>
      <c r="CL366" s="16" t="s">
        <v>649</v>
      </c>
      <c r="CM366" s="18">
        <v>40700</v>
      </c>
      <c r="CO366" s="18"/>
      <c r="CQ366" s="21"/>
      <c r="CS366" s="21"/>
      <c r="FF366" s="42" t="s">
        <v>1322</v>
      </c>
      <c r="FG366" s="43">
        <v>60611</v>
      </c>
      <c r="FH366" s="44">
        <v>23397.77</v>
      </c>
      <c r="FI366" s="45">
        <v>11.7164596895343</v>
      </c>
      <c r="FJ366" s="45">
        <v>694.15</v>
      </c>
      <c r="FK366" s="45">
        <v>0.567379486174166</v>
      </c>
      <c r="FL366" s="44">
        <v>45971.597000000002</v>
      </c>
      <c r="FM366" s="45">
        <v>23.0203289934902</v>
      </c>
      <c r="FN366" s="45">
        <v>607.40333333333297</v>
      </c>
      <c r="FO366" s="45">
        <v>0.495477668917576</v>
      </c>
      <c r="FP366" s="44">
        <v>48891.534</v>
      </c>
      <c r="FQ366" s="45">
        <v>24.4824907361042</v>
      </c>
      <c r="FR366" s="45">
        <v>575.05999999999995</v>
      </c>
      <c r="FS366" s="45">
        <v>0.46027266129050198</v>
      </c>
      <c r="FT366" s="44">
        <v>30834.407666666699</v>
      </c>
      <c r="FU366" s="45">
        <v>15.440364379903199</v>
      </c>
      <c r="FV366" s="45">
        <v>688.113333333333</v>
      </c>
      <c r="FW366" s="46">
        <v>0.53628732124272205</v>
      </c>
    </row>
    <row r="367" spans="1:179" s="16" customFormat="1" ht="15">
      <c r="B367" s="25" t="s">
        <v>1408</v>
      </c>
      <c r="C367" s="16" t="s">
        <v>657</v>
      </c>
      <c r="D367" s="16" t="s">
        <v>650</v>
      </c>
      <c r="E367" s="16" t="s">
        <v>514</v>
      </c>
      <c r="F367" s="16" t="s">
        <v>1345</v>
      </c>
      <c r="G367" s="16" t="s">
        <v>657</v>
      </c>
      <c r="L367" s="18">
        <v>40700</v>
      </c>
      <c r="M367" s="19">
        <v>157</v>
      </c>
      <c r="N367" s="16" t="s">
        <v>1042</v>
      </c>
      <c r="O367" s="16" t="s">
        <v>1611</v>
      </c>
      <c r="P367" s="16" t="s">
        <v>1611</v>
      </c>
      <c r="Q367" s="16" t="s">
        <v>665</v>
      </c>
      <c r="R367" s="16" t="s">
        <v>692</v>
      </c>
      <c r="T367" s="20">
        <v>6</v>
      </c>
      <c r="U367" s="20">
        <v>6</v>
      </c>
      <c r="V367" s="16">
        <v>2011</v>
      </c>
      <c r="W367" s="16" t="s">
        <v>1210</v>
      </c>
      <c r="X367" s="21">
        <v>17</v>
      </c>
      <c r="Y367" s="16" t="s">
        <v>654</v>
      </c>
      <c r="Z367" s="22">
        <v>40699</v>
      </c>
      <c r="AA367" s="16" t="str">
        <f t="shared" si="58"/>
        <v>156</v>
      </c>
      <c r="AB367" s="16">
        <v>4</v>
      </c>
      <c r="AC367" s="16">
        <v>4</v>
      </c>
      <c r="AD367" s="16">
        <v>3</v>
      </c>
      <c r="AE367" s="16" t="s">
        <v>673</v>
      </c>
      <c r="AF367" s="16" t="s">
        <v>1411</v>
      </c>
      <c r="AG367" s="16" t="s">
        <v>657</v>
      </c>
      <c r="AH367" s="16" t="s">
        <v>657</v>
      </c>
      <c r="BT367" s="16">
        <v>3</v>
      </c>
      <c r="BU367" s="18">
        <v>40700</v>
      </c>
      <c r="BV367" s="16">
        <v>121</v>
      </c>
      <c r="BW367" s="16">
        <v>121</v>
      </c>
      <c r="BX367" s="16">
        <v>121</v>
      </c>
      <c r="BY367" s="16">
        <f t="shared" si="57"/>
        <v>121</v>
      </c>
      <c r="BZ367" s="16">
        <v>79</v>
      </c>
      <c r="CA367" s="16">
        <v>79</v>
      </c>
      <c r="CB367" s="16">
        <v>79</v>
      </c>
      <c r="CC367" s="16">
        <f>(BZ367+CA367+CB367)/3</f>
        <v>79</v>
      </c>
      <c r="CD367" s="16" t="s">
        <v>649</v>
      </c>
      <c r="CE367" s="16">
        <v>79.5</v>
      </c>
      <c r="CF367" s="16">
        <v>79.5</v>
      </c>
      <c r="CG367" s="16">
        <v>79.5</v>
      </c>
      <c r="CH367" s="16">
        <f t="shared" si="55"/>
        <v>79.5</v>
      </c>
      <c r="CI367" s="16" t="s">
        <v>649</v>
      </c>
      <c r="CJ367" s="16">
        <v>21</v>
      </c>
      <c r="CK367" s="16" t="s">
        <v>649</v>
      </c>
      <c r="CL367" s="16" t="s">
        <v>649</v>
      </c>
      <c r="CM367" s="18">
        <v>40700</v>
      </c>
      <c r="CO367" s="18"/>
      <c r="CQ367" s="21"/>
      <c r="CS367" s="21"/>
      <c r="FF367" s="42" t="s">
        <v>1408</v>
      </c>
      <c r="FG367" s="43">
        <v>60611</v>
      </c>
      <c r="FH367" s="44">
        <v>40700.904666666698</v>
      </c>
      <c r="FI367" s="45">
        <v>20.381023869137</v>
      </c>
      <c r="FJ367" s="45">
        <v>603.05666666666696</v>
      </c>
      <c r="FK367" s="45">
        <v>0.48998255010415298</v>
      </c>
      <c r="FL367" s="44">
        <v>80384.819666666706</v>
      </c>
      <c r="FM367" s="45">
        <v>40.2527890168586</v>
      </c>
      <c r="FN367" s="45">
        <v>575.71333333333303</v>
      </c>
      <c r="FO367" s="45">
        <v>0.42898053538998598</v>
      </c>
      <c r="FP367" s="44">
        <v>59834.721666666701</v>
      </c>
      <c r="FQ367" s="45">
        <v>29.962304289767999</v>
      </c>
      <c r="FR367" s="45">
        <v>569.37666666666701</v>
      </c>
      <c r="FS367" s="45">
        <v>0.45524536432944401</v>
      </c>
      <c r="FT367" s="44">
        <v>35265.045333333299</v>
      </c>
      <c r="FU367" s="45">
        <v>17.659011183441802</v>
      </c>
      <c r="FV367" s="45">
        <v>600.76333333333298</v>
      </c>
      <c r="FW367" s="46">
        <v>0.51199824678690697</v>
      </c>
    </row>
    <row r="368" spans="1:179" s="16" customFormat="1" ht="15">
      <c r="A368" s="16" t="s">
        <v>1116</v>
      </c>
      <c r="B368" s="25" t="s">
        <v>1340</v>
      </c>
      <c r="C368" s="16" t="s">
        <v>657</v>
      </c>
      <c r="D368" s="16" t="s">
        <v>650</v>
      </c>
      <c r="E368" s="16" t="s">
        <v>661</v>
      </c>
      <c r="F368" s="16" t="s">
        <v>1339</v>
      </c>
      <c r="G368" s="16" t="s">
        <v>799</v>
      </c>
      <c r="H368" s="22">
        <v>40701</v>
      </c>
      <c r="K368" s="16" t="s">
        <v>1341</v>
      </c>
      <c r="L368" s="18">
        <v>40701</v>
      </c>
      <c r="M368" s="19">
        <v>158</v>
      </c>
      <c r="N368" s="16" t="s">
        <v>1611</v>
      </c>
      <c r="O368" s="16" t="s">
        <v>653</v>
      </c>
      <c r="P368" s="16" t="s">
        <v>202</v>
      </c>
      <c r="Q368" s="16" t="s">
        <v>665</v>
      </c>
      <c r="R368" s="16" t="s">
        <v>670</v>
      </c>
      <c r="T368" s="20">
        <v>7</v>
      </c>
      <c r="U368" s="20">
        <v>6</v>
      </c>
      <c r="V368" s="16">
        <v>2011</v>
      </c>
      <c r="W368" s="16" t="s">
        <v>1337</v>
      </c>
      <c r="X368" s="21">
        <v>6</v>
      </c>
      <c r="Y368" s="16" t="s">
        <v>375</v>
      </c>
      <c r="Z368" s="22">
        <v>40699</v>
      </c>
      <c r="AA368" s="16" t="str">
        <f t="shared" si="58"/>
        <v>156</v>
      </c>
      <c r="AB368" s="16">
        <v>5</v>
      </c>
      <c r="AC368" s="16">
        <v>5</v>
      </c>
      <c r="AD368" s="16">
        <v>0</v>
      </c>
      <c r="AE368" s="16" t="s">
        <v>687</v>
      </c>
      <c r="AF368" s="16" t="s">
        <v>1342</v>
      </c>
      <c r="AG368" s="16" t="s">
        <v>649</v>
      </c>
      <c r="AH368" s="16" t="s">
        <v>649</v>
      </c>
      <c r="AI368" s="16" t="s">
        <v>674</v>
      </c>
      <c r="AJ368" s="16" t="s">
        <v>1337</v>
      </c>
      <c r="AK368" s="16">
        <v>7</v>
      </c>
      <c r="AL368" s="16" t="s">
        <v>657</v>
      </c>
      <c r="AM368" s="16" t="s">
        <v>654</v>
      </c>
      <c r="AN368" s="22">
        <v>40736</v>
      </c>
      <c r="AP368" s="16">
        <v>6</v>
      </c>
      <c r="AQ368" s="16">
        <v>6</v>
      </c>
      <c r="AR368" s="16">
        <v>5</v>
      </c>
      <c r="AS368" s="16" t="s">
        <v>673</v>
      </c>
      <c r="AU368" s="16" t="s">
        <v>657</v>
      </c>
      <c r="BT368" s="16">
        <v>5</v>
      </c>
      <c r="BU368" s="18">
        <v>40701</v>
      </c>
      <c r="BV368" s="16">
        <v>112</v>
      </c>
      <c r="BW368" s="16">
        <v>112</v>
      </c>
      <c r="BX368" s="16">
        <v>112</v>
      </c>
      <c r="BY368" s="16">
        <f t="shared" si="57"/>
        <v>112</v>
      </c>
      <c r="BZ368" s="16">
        <v>69</v>
      </c>
      <c r="CA368" s="16">
        <v>69</v>
      </c>
      <c r="CB368" s="16">
        <v>69</v>
      </c>
      <c r="CC368" s="16">
        <f>(BZ368+CA368+CB368)/3</f>
        <v>69</v>
      </c>
      <c r="CD368" s="16" t="s">
        <v>649</v>
      </c>
      <c r="CE368" s="16">
        <v>69</v>
      </c>
      <c r="CF368" s="16">
        <v>69</v>
      </c>
      <c r="CG368" s="16">
        <v>69</v>
      </c>
      <c r="CH368" s="16">
        <f t="shared" si="55"/>
        <v>69</v>
      </c>
      <c r="CI368" s="16" t="s">
        <v>649</v>
      </c>
      <c r="CJ368" s="16">
        <v>22.5</v>
      </c>
      <c r="CK368" s="16" t="s">
        <v>649</v>
      </c>
      <c r="CL368" s="16" t="s">
        <v>649</v>
      </c>
      <c r="CM368" s="18">
        <v>40701</v>
      </c>
      <c r="CO368" s="18"/>
      <c r="CQ368" s="21"/>
      <c r="CS368" s="21"/>
      <c r="EB368" s="22">
        <v>40701</v>
      </c>
      <c r="EG368" s="24">
        <v>0.19027777777777777</v>
      </c>
      <c r="EH368" s="24">
        <v>0.19136574074074075</v>
      </c>
      <c r="EI368" s="24">
        <v>0.20083333333333334</v>
      </c>
      <c r="FF368" s="42" t="s">
        <v>1340</v>
      </c>
      <c r="FG368" s="43">
        <v>60711</v>
      </c>
      <c r="FH368" s="44">
        <v>42373.938666666698</v>
      </c>
      <c r="FI368" s="45">
        <v>21.2187975296278</v>
      </c>
      <c r="FJ368" s="45">
        <v>680.08</v>
      </c>
      <c r="FK368" s="45">
        <v>0.48472607614519098</v>
      </c>
      <c r="FL368" s="44">
        <v>68289.484333333297</v>
      </c>
      <c r="FM368" s="45">
        <v>34.196036220998202</v>
      </c>
      <c r="FN368" s="45">
        <v>616.72666666666703</v>
      </c>
      <c r="FO368" s="45">
        <v>0.41577097890678599</v>
      </c>
      <c r="FP368" s="44">
        <v>63780.186999999998</v>
      </c>
      <c r="FQ368" s="45">
        <v>31.938000500751102</v>
      </c>
      <c r="FR368" s="45">
        <v>586.47666666666703</v>
      </c>
      <c r="FS368" s="45">
        <v>0.432054696997828</v>
      </c>
      <c r="FT368" s="44">
        <v>48661.9413333333</v>
      </c>
      <c r="FU368" s="45">
        <v>24.367521949591101</v>
      </c>
      <c r="FV368" s="45">
        <v>668.83</v>
      </c>
      <c r="FW368" s="46">
        <v>0.485975671578878</v>
      </c>
    </row>
    <row r="369" spans="1:179" s="16" customFormat="1" ht="15">
      <c r="B369" s="23" t="s">
        <v>1337</v>
      </c>
      <c r="C369" s="16" t="s">
        <v>657</v>
      </c>
      <c r="D369" s="16" t="s">
        <v>660</v>
      </c>
      <c r="E369" s="16" t="s">
        <v>1116</v>
      </c>
      <c r="F369" s="16" t="s">
        <v>1339</v>
      </c>
      <c r="G369" s="16" t="s">
        <v>657</v>
      </c>
      <c r="K369" s="16" t="s">
        <v>1338</v>
      </c>
      <c r="L369" s="18">
        <v>40701</v>
      </c>
      <c r="M369" s="19">
        <v>158</v>
      </c>
      <c r="N369" s="16" t="s">
        <v>669</v>
      </c>
      <c r="O369" s="16" t="s">
        <v>1611</v>
      </c>
      <c r="P369" s="16" t="s">
        <v>518</v>
      </c>
      <c r="Q369" s="16" t="s">
        <v>652</v>
      </c>
      <c r="R369" s="16" t="s">
        <v>652</v>
      </c>
      <c r="T369" s="20">
        <v>7</v>
      </c>
      <c r="U369" s="20">
        <v>6</v>
      </c>
      <c r="V369" s="16">
        <v>2011</v>
      </c>
      <c r="W369" s="16" t="s">
        <v>1340</v>
      </c>
      <c r="X369" s="21">
        <v>6</v>
      </c>
      <c r="Y369" s="16" t="s">
        <v>375</v>
      </c>
      <c r="Z369" s="22">
        <v>40699</v>
      </c>
      <c r="AA369" s="16" t="str">
        <f t="shared" si="58"/>
        <v>156</v>
      </c>
      <c r="AB369" s="16">
        <v>5</v>
      </c>
      <c r="AC369" s="16">
        <v>5</v>
      </c>
      <c r="AD369" s="16">
        <v>0</v>
      </c>
      <c r="AE369" s="16" t="s">
        <v>687</v>
      </c>
      <c r="AF369" s="16" t="s">
        <v>1342</v>
      </c>
      <c r="AG369" s="16" t="s">
        <v>649</v>
      </c>
      <c r="AH369" s="16" t="s">
        <v>649</v>
      </c>
      <c r="AI369" s="16" t="s">
        <v>674</v>
      </c>
      <c r="AJ369" s="16" t="s">
        <v>1340</v>
      </c>
      <c r="AK369" s="16">
        <v>7</v>
      </c>
      <c r="AL369" s="16" t="s">
        <v>657</v>
      </c>
      <c r="AM369" s="16" t="s">
        <v>654</v>
      </c>
      <c r="AN369" s="22">
        <v>40736</v>
      </c>
      <c r="AP369" s="16">
        <v>6</v>
      </c>
      <c r="AQ369" s="16">
        <v>6</v>
      </c>
      <c r="AR369" s="16">
        <v>5</v>
      </c>
      <c r="AS369" s="16" t="s">
        <v>673</v>
      </c>
      <c r="AU369" s="16" t="s">
        <v>657</v>
      </c>
      <c r="BT369" s="16">
        <v>5</v>
      </c>
      <c r="BU369" s="18">
        <v>40701</v>
      </c>
      <c r="BV369" s="16">
        <v>114</v>
      </c>
      <c r="BW369" s="16">
        <v>114</v>
      </c>
      <c r="BX369" s="16">
        <v>114</v>
      </c>
      <c r="BY369" s="16">
        <f t="shared" si="57"/>
        <v>114</v>
      </c>
      <c r="BZ369" s="16">
        <v>86</v>
      </c>
      <c r="CA369" s="16">
        <v>86</v>
      </c>
      <c r="CB369" s="16">
        <v>86</v>
      </c>
      <c r="CC369" s="16">
        <f>(BZ369+CA369+CB369)/3</f>
        <v>86</v>
      </c>
      <c r="CD369" s="16" t="s">
        <v>649</v>
      </c>
      <c r="CI369" s="16" t="s">
        <v>657</v>
      </c>
      <c r="CJ369" s="16">
        <v>16.75</v>
      </c>
      <c r="CK369" s="16" t="s">
        <v>649</v>
      </c>
      <c r="CL369" s="16" t="s">
        <v>649</v>
      </c>
      <c r="CM369" s="18">
        <v>40701</v>
      </c>
      <c r="CO369" s="18"/>
      <c r="CQ369" s="21"/>
      <c r="CS369" s="21"/>
      <c r="EH369" s="26"/>
      <c r="FF369" s="42" t="s">
        <v>1337</v>
      </c>
      <c r="FG369" s="43">
        <v>60711</v>
      </c>
      <c r="FH369" s="44">
        <v>38995.087</v>
      </c>
      <c r="FI369" s="45">
        <v>19.526833750625901</v>
      </c>
      <c r="FJ369" s="45">
        <v>651.16333333333296</v>
      </c>
      <c r="FK369" s="45">
        <v>0.43762076273582201</v>
      </c>
      <c r="FL369" s="44">
        <v>50977.769333333301</v>
      </c>
      <c r="FM369" s="45">
        <v>25.5271754298114</v>
      </c>
      <c r="FN369" s="45">
        <v>604.07000000000005</v>
      </c>
      <c r="FO369" s="45">
        <v>0.49363977847917301</v>
      </c>
      <c r="FP369" s="44">
        <v>70634.383000000002</v>
      </c>
      <c r="FQ369" s="45">
        <v>35.3702468703055</v>
      </c>
      <c r="FR369" s="45">
        <v>603.71333333333303</v>
      </c>
      <c r="FS369" s="45">
        <v>0.40931010216850999</v>
      </c>
      <c r="FT369" s="44">
        <v>33161.519333333301</v>
      </c>
      <c r="FU369" s="45">
        <v>16.605668168920001</v>
      </c>
      <c r="FV369" s="45">
        <v>674.17</v>
      </c>
      <c r="FW369" s="46">
        <v>0.54503265792841804</v>
      </c>
    </row>
    <row r="370" spans="1:179" s="16" customFormat="1" ht="15">
      <c r="A370" s="16" t="s">
        <v>1116</v>
      </c>
      <c r="B370" s="17" t="s">
        <v>729</v>
      </c>
      <c r="C370" s="16" t="s">
        <v>618</v>
      </c>
      <c r="D370" s="16" t="s">
        <v>783</v>
      </c>
      <c r="E370" s="16" t="s">
        <v>458</v>
      </c>
      <c r="F370" s="16" t="s">
        <v>536</v>
      </c>
      <c r="G370" s="16" t="s">
        <v>795</v>
      </c>
      <c r="H370" s="22">
        <v>40702</v>
      </c>
      <c r="L370" s="18">
        <v>40702</v>
      </c>
      <c r="M370" s="19">
        <v>159</v>
      </c>
      <c r="N370" s="16" t="s">
        <v>730</v>
      </c>
      <c r="O370" s="16" t="s">
        <v>731</v>
      </c>
      <c r="P370" s="16" t="s">
        <v>732</v>
      </c>
      <c r="Q370" s="16" t="s">
        <v>950</v>
      </c>
      <c r="R370" s="16" t="s">
        <v>950</v>
      </c>
      <c r="T370" s="20">
        <v>8</v>
      </c>
      <c r="U370" s="20">
        <v>6</v>
      </c>
      <c r="V370" s="16">
        <v>2011</v>
      </c>
      <c r="W370" s="16" t="s">
        <v>733</v>
      </c>
      <c r="X370" s="21">
        <v>3</v>
      </c>
      <c r="Y370" s="16" t="s">
        <v>788</v>
      </c>
      <c r="Z370" s="22">
        <v>40690</v>
      </c>
      <c r="AA370" s="16" t="str">
        <f t="shared" si="58"/>
        <v>147</v>
      </c>
      <c r="AB370" s="16">
        <v>4</v>
      </c>
      <c r="AC370" s="16">
        <v>4</v>
      </c>
      <c r="AD370" s="16">
        <v>4</v>
      </c>
      <c r="AE370" s="16" t="s">
        <v>609</v>
      </c>
      <c r="AG370" s="16" t="s">
        <v>782</v>
      </c>
      <c r="AH370" s="16" t="s">
        <v>782</v>
      </c>
      <c r="AJ370" s="16" t="s">
        <v>733</v>
      </c>
      <c r="AK370" s="16">
        <v>9</v>
      </c>
      <c r="AL370" s="16" t="s">
        <v>618</v>
      </c>
      <c r="AM370" s="16" t="s">
        <v>728</v>
      </c>
      <c r="AN370" s="22">
        <v>40741</v>
      </c>
      <c r="AP370" s="16">
        <v>4</v>
      </c>
      <c r="AQ370" s="16">
        <v>4</v>
      </c>
      <c r="AR370" s="16">
        <v>4</v>
      </c>
      <c r="AS370" s="16" t="s">
        <v>609</v>
      </c>
      <c r="AU370" s="16" t="s">
        <v>618</v>
      </c>
      <c r="BT370" s="16">
        <v>8</v>
      </c>
      <c r="BU370" s="18">
        <v>40702</v>
      </c>
      <c r="BV370" s="16">
        <v>120</v>
      </c>
      <c r="BW370" s="16">
        <v>120</v>
      </c>
      <c r="BX370" s="16">
        <v>120</v>
      </c>
      <c r="BY370" s="16">
        <f t="shared" ref="BY370:BY401" si="59">(BV370+BW370+BX370)/3</f>
        <v>120</v>
      </c>
      <c r="BZ370" s="16">
        <v>85.5</v>
      </c>
      <c r="CA370" s="16">
        <v>85.5</v>
      </c>
      <c r="CB370" s="16">
        <v>85.5</v>
      </c>
      <c r="CC370" s="16">
        <v>85.5</v>
      </c>
      <c r="CD370" s="16" t="s">
        <v>791</v>
      </c>
      <c r="CE370" s="16">
        <v>89</v>
      </c>
      <c r="CF370" s="16">
        <v>89</v>
      </c>
      <c r="CG370" s="16">
        <v>89</v>
      </c>
      <c r="CH370" s="16">
        <f>(CE370+CF370+CG370)/3</f>
        <v>89</v>
      </c>
      <c r="CI370" s="16" t="s">
        <v>791</v>
      </c>
      <c r="CJ370" s="16">
        <v>17.5</v>
      </c>
      <c r="CK370" s="16" t="s">
        <v>791</v>
      </c>
      <c r="CL370" s="16" t="s">
        <v>791</v>
      </c>
      <c r="CM370" s="18">
        <v>40702</v>
      </c>
      <c r="CO370" s="18"/>
      <c r="CQ370" s="21"/>
      <c r="CS370" s="21"/>
      <c r="EB370" s="22">
        <v>40702</v>
      </c>
      <c r="EG370" s="24">
        <v>0.18055555555555555</v>
      </c>
      <c r="EH370" s="24">
        <v>0.18120370370370373</v>
      </c>
      <c r="EI370" s="24">
        <v>0.19109953703703705</v>
      </c>
      <c r="EJ370" s="24"/>
      <c r="EK370" s="24"/>
      <c r="FF370" s="42" t="s">
        <v>1974</v>
      </c>
      <c r="FG370" s="43">
        <v>60811</v>
      </c>
      <c r="FH370" s="44">
        <v>35799.580333333302</v>
      </c>
      <c r="FI370" s="45">
        <v>17.926680186947099</v>
      </c>
      <c r="FJ370" s="45">
        <v>627.49666666666701</v>
      </c>
      <c r="FK370" s="45">
        <v>0.49644952898155298</v>
      </c>
      <c r="FL370" s="44">
        <v>51606.7313333333</v>
      </c>
      <c r="FM370" s="45">
        <v>25.842128859956599</v>
      </c>
      <c r="FN370" s="45">
        <v>635.49666666666701</v>
      </c>
      <c r="FO370" s="45">
        <v>0.48958139178154098</v>
      </c>
      <c r="FP370" s="44">
        <v>50781.625999999997</v>
      </c>
      <c r="FQ370" s="45">
        <v>25.428956434652001</v>
      </c>
      <c r="FR370" s="45">
        <v>621.82000000000005</v>
      </c>
      <c r="FS370" s="45">
        <v>0.49176206892590302</v>
      </c>
      <c r="FT370" s="44">
        <v>32727.744999999999</v>
      </c>
      <c r="FU370" s="45">
        <v>16.388455182774202</v>
      </c>
      <c r="FV370" s="45">
        <v>622.14</v>
      </c>
      <c r="FW370" s="46">
        <v>0.56060759326955101</v>
      </c>
    </row>
    <row r="371" spans="1:179" s="16" customFormat="1" ht="15">
      <c r="A371" s="16" t="s">
        <v>1116</v>
      </c>
      <c r="B371" s="16" t="s">
        <v>860</v>
      </c>
      <c r="C371" s="16" t="s">
        <v>657</v>
      </c>
      <c r="D371" s="16" t="s">
        <v>650</v>
      </c>
      <c r="E371" s="16" t="s">
        <v>725</v>
      </c>
      <c r="F371" s="16" t="s">
        <v>662</v>
      </c>
      <c r="G371" s="16" t="s">
        <v>691</v>
      </c>
      <c r="H371" s="22">
        <v>40735</v>
      </c>
      <c r="J371" s="16" t="s">
        <v>1040</v>
      </c>
      <c r="K371" s="16" t="s">
        <v>724</v>
      </c>
      <c r="L371" s="18">
        <v>40702</v>
      </c>
      <c r="M371" s="19">
        <v>159</v>
      </c>
      <c r="N371" s="16" t="s">
        <v>669</v>
      </c>
      <c r="O371" s="16" t="s">
        <v>653</v>
      </c>
      <c r="P371" s="16" t="s">
        <v>663</v>
      </c>
      <c r="Q371" s="16" t="s">
        <v>852</v>
      </c>
      <c r="R371" s="16" t="s">
        <v>653</v>
      </c>
      <c r="T371" s="20">
        <v>8</v>
      </c>
      <c r="U371" s="20">
        <v>6</v>
      </c>
      <c r="V371" s="16">
        <v>2011</v>
      </c>
      <c r="W371" s="16" t="s">
        <v>857</v>
      </c>
      <c r="X371" s="21" t="s">
        <v>859</v>
      </c>
      <c r="Y371" s="16" t="s">
        <v>654</v>
      </c>
      <c r="Z371" s="22">
        <v>40707</v>
      </c>
      <c r="AA371" s="16" t="str">
        <f t="shared" si="58"/>
        <v>164</v>
      </c>
      <c r="AB371" s="16">
        <v>5</v>
      </c>
      <c r="AC371" s="16">
        <v>5</v>
      </c>
      <c r="AD371" s="16">
        <v>5</v>
      </c>
      <c r="AE371" s="16" t="s">
        <v>673</v>
      </c>
      <c r="AG371" s="16" t="s">
        <v>649</v>
      </c>
      <c r="AH371" s="16" t="s">
        <v>649</v>
      </c>
      <c r="AI371" s="16" t="s">
        <v>674</v>
      </c>
      <c r="AJ371" s="16" t="s">
        <v>857</v>
      </c>
      <c r="AK371" s="16" t="s">
        <v>688</v>
      </c>
      <c r="AL371" s="16" t="s">
        <v>649</v>
      </c>
      <c r="AM371" s="16" t="s">
        <v>654</v>
      </c>
      <c r="AN371" s="22">
        <v>40756</v>
      </c>
      <c r="AP371" s="16">
        <v>4</v>
      </c>
      <c r="AQ371" s="16">
        <v>3</v>
      </c>
      <c r="AR371" s="16">
        <v>3</v>
      </c>
      <c r="AS371" s="16" t="s">
        <v>673</v>
      </c>
      <c r="AU371" s="16" t="s">
        <v>657</v>
      </c>
      <c r="BT371" s="16">
        <v>8</v>
      </c>
      <c r="BU371" s="18">
        <v>40702</v>
      </c>
      <c r="BV371" s="16">
        <v>119</v>
      </c>
      <c r="BW371" s="16">
        <v>119</v>
      </c>
      <c r="BX371" s="16">
        <v>119.5</v>
      </c>
      <c r="BY371" s="16">
        <f t="shared" si="59"/>
        <v>119.16666666666667</v>
      </c>
      <c r="BZ371" s="16">
        <v>79</v>
      </c>
      <c r="CA371" s="16">
        <v>79.5</v>
      </c>
      <c r="CB371" s="16">
        <v>79</v>
      </c>
      <c r="CC371" s="16">
        <f t="shared" ref="CC371:CC378" si="60">(BZ371+CA371+CB371)/3</f>
        <v>79.166666666666671</v>
      </c>
      <c r="CD371" s="16" t="s">
        <v>649</v>
      </c>
      <c r="CE371" s="16">
        <v>80</v>
      </c>
      <c r="CF371" s="16">
        <v>80</v>
      </c>
      <c r="CG371" s="16">
        <v>80</v>
      </c>
      <c r="CH371" s="16">
        <f>(CE371+CF371+CG371)/3</f>
        <v>80</v>
      </c>
      <c r="CI371" s="16" t="s">
        <v>649</v>
      </c>
      <c r="CJ371" s="16">
        <v>20.5</v>
      </c>
      <c r="CK371" s="16" t="s">
        <v>649</v>
      </c>
      <c r="CL371" s="16" t="s">
        <v>649</v>
      </c>
      <c r="CM371" s="18">
        <v>40702</v>
      </c>
      <c r="CO371" s="18">
        <v>40730</v>
      </c>
      <c r="CQ371" s="21"/>
      <c r="CS371" s="21"/>
      <c r="DD371" s="16">
        <v>17.25</v>
      </c>
      <c r="DF371" s="22">
        <v>40735</v>
      </c>
      <c r="DG371" s="16">
        <v>118.5</v>
      </c>
      <c r="DH371" s="16">
        <v>119</v>
      </c>
      <c r="DI371" s="16">
        <v>118.5</v>
      </c>
      <c r="DJ371" s="16">
        <f>(DG371+DH371+DI371)/3</f>
        <v>118.66666666666667</v>
      </c>
      <c r="DK371" s="16">
        <v>80</v>
      </c>
      <c r="DL371" s="16">
        <v>80</v>
      </c>
      <c r="DM371" s="16">
        <v>80</v>
      </c>
      <c r="DN371" s="16">
        <v>80</v>
      </c>
      <c r="DO371" s="16" t="s">
        <v>649</v>
      </c>
      <c r="DP371" s="16">
        <v>81</v>
      </c>
      <c r="DQ371" s="16">
        <v>81</v>
      </c>
      <c r="DR371" s="16">
        <v>81</v>
      </c>
      <c r="DS371" s="16">
        <v>81</v>
      </c>
      <c r="DT371" s="16" t="s">
        <v>649</v>
      </c>
      <c r="DU371" s="16">
        <v>19</v>
      </c>
      <c r="EB371" s="22">
        <v>40735</v>
      </c>
      <c r="EG371" s="24">
        <v>0.22534722222222223</v>
      </c>
      <c r="EI371" s="24">
        <v>0.23598379629629629</v>
      </c>
      <c r="EJ371" s="24">
        <v>0.23796296296296296</v>
      </c>
      <c r="EK371" s="24">
        <v>0.27032407407407405</v>
      </c>
      <c r="FF371" s="42" t="s">
        <v>860</v>
      </c>
      <c r="FG371" s="43">
        <v>60811</v>
      </c>
      <c r="FH371" s="44">
        <v>28938.660333333301</v>
      </c>
      <c r="FI371" s="45">
        <v>14.4910667668169</v>
      </c>
      <c r="FJ371" s="45">
        <v>653.04666666666697</v>
      </c>
      <c r="FK371" s="45">
        <v>0.55350039638485604</v>
      </c>
      <c r="FL371" s="44">
        <v>83578.744333333307</v>
      </c>
      <c r="FM371" s="45">
        <v>41.852150392254998</v>
      </c>
      <c r="FN371" s="45">
        <v>635.79333333333295</v>
      </c>
      <c r="FO371" s="45">
        <v>0.39851150766801802</v>
      </c>
      <c r="FP371" s="44">
        <v>73805.391666666706</v>
      </c>
      <c r="FQ371" s="45">
        <v>36.958133032882699</v>
      </c>
      <c r="FR371" s="45">
        <v>564.08333333333303</v>
      </c>
      <c r="FS371" s="45">
        <v>0.38661190879344798</v>
      </c>
      <c r="FT371" s="44">
        <v>38860.406000000003</v>
      </c>
      <c r="FU371" s="45">
        <v>19.459392088132201</v>
      </c>
      <c r="FV371" s="45">
        <v>636.46666666666704</v>
      </c>
      <c r="FW371" s="46">
        <v>0.50776338373782204</v>
      </c>
    </row>
    <row r="372" spans="1:179" s="16" customFormat="1" ht="15">
      <c r="B372" s="16" t="s">
        <v>726</v>
      </c>
      <c r="C372" s="16" t="s">
        <v>657</v>
      </c>
      <c r="D372" s="16" t="s">
        <v>650</v>
      </c>
      <c r="E372" s="16" t="s">
        <v>887</v>
      </c>
      <c r="F372" s="16" t="s">
        <v>662</v>
      </c>
      <c r="G372" s="16" t="s">
        <v>657</v>
      </c>
      <c r="K372" s="16" t="s">
        <v>886</v>
      </c>
      <c r="L372" s="18">
        <v>40702</v>
      </c>
      <c r="M372" s="19">
        <v>159</v>
      </c>
      <c r="N372" s="16" t="s">
        <v>678</v>
      </c>
      <c r="O372" s="16" t="s">
        <v>653</v>
      </c>
      <c r="P372" s="16" t="s">
        <v>653</v>
      </c>
      <c r="Q372" s="16" t="s">
        <v>685</v>
      </c>
      <c r="R372" s="16" t="s">
        <v>679</v>
      </c>
      <c r="T372" s="20">
        <v>8</v>
      </c>
      <c r="U372" s="20">
        <v>6</v>
      </c>
      <c r="V372" s="16">
        <v>2011</v>
      </c>
      <c r="W372" s="16" t="s">
        <v>888</v>
      </c>
      <c r="X372" s="21">
        <v>5</v>
      </c>
      <c r="Y372" s="16" t="s">
        <v>654</v>
      </c>
      <c r="Z372" s="22">
        <v>40703</v>
      </c>
      <c r="AA372" s="16" t="str">
        <f t="shared" si="58"/>
        <v>160</v>
      </c>
      <c r="AB372" s="16">
        <v>3</v>
      </c>
      <c r="AC372" s="16">
        <v>2</v>
      </c>
      <c r="AD372" s="16">
        <v>2</v>
      </c>
      <c r="AE372" s="16" t="s">
        <v>889</v>
      </c>
      <c r="AF372" s="16" t="s">
        <v>890</v>
      </c>
      <c r="AG372" s="16" t="s">
        <v>649</v>
      </c>
      <c r="AH372" s="16" t="s">
        <v>649</v>
      </c>
      <c r="AI372" s="16" t="s">
        <v>674</v>
      </c>
      <c r="AJ372" s="16" t="s">
        <v>888</v>
      </c>
      <c r="AK372" s="16">
        <v>54</v>
      </c>
      <c r="AL372" s="16" t="s">
        <v>657</v>
      </c>
      <c r="AM372" s="16" t="s">
        <v>654</v>
      </c>
      <c r="AN372" s="22">
        <v>40743</v>
      </c>
      <c r="AP372" s="16">
        <v>5</v>
      </c>
      <c r="AQ372" s="16">
        <v>5</v>
      </c>
      <c r="AR372" s="16">
        <v>5</v>
      </c>
      <c r="AS372" s="16" t="s">
        <v>673</v>
      </c>
      <c r="AU372" s="16" t="s">
        <v>657</v>
      </c>
      <c r="BT372" s="16">
        <v>7</v>
      </c>
      <c r="BU372" s="18">
        <v>40702</v>
      </c>
      <c r="BV372" s="16">
        <v>117</v>
      </c>
      <c r="BW372" s="16">
        <v>117</v>
      </c>
      <c r="BX372" s="16">
        <v>117</v>
      </c>
      <c r="BY372" s="16">
        <f t="shared" si="59"/>
        <v>117</v>
      </c>
      <c r="BZ372" s="16">
        <v>76.5</v>
      </c>
      <c r="CA372" s="16">
        <v>76.5</v>
      </c>
      <c r="CB372" s="16">
        <v>76.5</v>
      </c>
      <c r="CC372" s="16">
        <f t="shared" si="60"/>
        <v>76.5</v>
      </c>
      <c r="CD372" s="16" t="s">
        <v>649</v>
      </c>
      <c r="CE372" s="16">
        <v>76</v>
      </c>
      <c r="CF372" s="16">
        <v>76</v>
      </c>
      <c r="CG372" s="16">
        <v>76</v>
      </c>
      <c r="CH372" s="16">
        <v>76</v>
      </c>
      <c r="CI372" s="16" t="s">
        <v>649</v>
      </c>
      <c r="CJ372" s="16">
        <v>21.75</v>
      </c>
      <c r="CK372" s="16" t="s">
        <v>649</v>
      </c>
      <c r="CL372" s="16" t="s">
        <v>649</v>
      </c>
      <c r="CM372" s="18">
        <v>40702</v>
      </c>
      <c r="CO372" s="18">
        <v>40735</v>
      </c>
      <c r="CP372" s="16">
        <v>117</v>
      </c>
      <c r="CQ372" s="21">
        <v>117</v>
      </c>
      <c r="CR372" s="16">
        <v>117</v>
      </c>
      <c r="CS372" s="21">
        <v>117</v>
      </c>
      <c r="CT372" s="21">
        <v>78</v>
      </c>
      <c r="CU372" s="21">
        <v>78</v>
      </c>
      <c r="CV372" s="21">
        <v>78</v>
      </c>
      <c r="CW372" s="21">
        <v>78</v>
      </c>
      <c r="CX372" s="21" t="s">
        <v>649</v>
      </c>
      <c r="CY372" s="21">
        <v>78</v>
      </c>
      <c r="CZ372" s="21">
        <v>78</v>
      </c>
      <c r="DA372" s="21">
        <v>78</v>
      </c>
      <c r="DB372" s="21">
        <v>78</v>
      </c>
      <c r="DC372" s="16" t="s">
        <v>649</v>
      </c>
      <c r="DD372" s="16">
        <v>16.5</v>
      </c>
      <c r="FF372" s="42" t="s">
        <v>726</v>
      </c>
      <c r="FG372" s="43">
        <v>60911</v>
      </c>
      <c r="FH372" s="44">
        <v>47618.339333333301</v>
      </c>
      <c r="FI372" s="45">
        <v>23.844937072275101</v>
      </c>
      <c r="FJ372" s="45">
        <v>594.1</v>
      </c>
      <c r="FK372" s="45">
        <v>0.470503349708915</v>
      </c>
      <c r="FL372" s="44">
        <v>59986.112333333302</v>
      </c>
      <c r="FM372" s="45">
        <v>30.038113336671699</v>
      </c>
      <c r="FN372" s="45">
        <v>609.78333333333296</v>
      </c>
      <c r="FO372" s="45">
        <v>0.45849806354138001</v>
      </c>
      <c r="FP372" s="44">
        <v>57374.078999999998</v>
      </c>
      <c r="FQ372" s="45">
        <v>28.7301347020531</v>
      </c>
      <c r="FR372" s="45">
        <v>584.71</v>
      </c>
      <c r="FS372" s="45">
        <v>0.44247725662829301</v>
      </c>
      <c r="FT372" s="44">
        <v>42145.458666666702</v>
      </c>
      <c r="FU372" s="45">
        <v>21.1043859122016</v>
      </c>
      <c r="FV372" s="45">
        <v>601.386666666667</v>
      </c>
      <c r="FW372" s="46">
        <v>0.48189556082920998</v>
      </c>
    </row>
    <row r="373" spans="1:179" s="16" customFormat="1" ht="15">
      <c r="B373" s="16" t="s">
        <v>891</v>
      </c>
      <c r="C373" s="16" t="s">
        <v>657</v>
      </c>
      <c r="D373" s="16" t="s">
        <v>650</v>
      </c>
      <c r="E373" s="16" t="s">
        <v>661</v>
      </c>
      <c r="F373" s="16" t="s">
        <v>662</v>
      </c>
      <c r="G373" s="16" t="s">
        <v>657</v>
      </c>
      <c r="L373" s="18">
        <v>40702</v>
      </c>
      <c r="M373" s="19">
        <v>159</v>
      </c>
      <c r="N373" s="16" t="s">
        <v>892</v>
      </c>
      <c r="O373" s="16" t="s">
        <v>653</v>
      </c>
      <c r="P373" s="16" t="s">
        <v>202</v>
      </c>
      <c r="Q373" s="16" t="s">
        <v>679</v>
      </c>
      <c r="R373" s="16" t="s">
        <v>653</v>
      </c>
      <c r="T373" s="20">
        <v>8</v>
      </c>
      <c r="U373" s="20">
        <v>6</v>
      </c>
      <c r="V373" s="16">
        <v>2011</v>
      </c>
      <c r="W373" s="16" t="s">
        <v>893</v>
      </c>
      <c r="X373" s="21">
        <v>42</v>
      </c>
      <c r="Y373" s="16" t="s">
        <v>654</v>
      </c>
      <c r="Z373" s="22">
        <v>40700</v>
      </c>
      <c r="AA373" s="16" t="str">
        <f t="shared" si="58"/>
        <v>157</v>
      </c>
      <c r="AB373" s="16">
        <v>5</v>
      </c>
      <c r="AC373" s="16">
        <v>5</v>
      </c>
      <c r="AD373" s="16">
        <v>5</v>
      </c>
      <c r="AE373" s="16" t="s">
        <v>673</v>
      </c>
      <c r="AG373" s="16" t="s">
        <v>649</v>
      </c>
      <c r="AH373" s="16" t="s">
        <v>649</v>
      </c>
      <c r="AI373" s="16" t="s">
        <v>674</v>
      </c>
      <c r="AJ373" s="16" t="s">
        <v>893</v>
      </c>
      <c r="AK373" s="16">
        <v>49</v>
      </c>
      <c r="AL373" s="16" t="s">
        <v>657</v>
      </c>
      <c r="AM373" s="16" t="s">
        <v>654</v>
      </c>
      <c r="AN373" s="22">
        <v>40748</v>
      </c>
      <c r="AP373" s="16">
        <v>4</v>
      </c>
      <c r="AQ373" s="16">
        <v>4</v>
      </c>
      <c r="AR373" s="16">
        <v>4</v>
      </c>
      <c r="AS373" s="16" t="s">
        <v>673</v>
      </c>
      <c r="AU373" s="16" t="s">
        <v>657</v>
      </c>
      <c r="BT373" s="16">
        <v>9</v>
      </c>
      <c r="BU373" s="18">
        <v>40702</v>
      </c>
      <c r="BV373" s="16">
        <v>114</v>
      </c>
      <c r="BW373" s="16">
        <v>113.5</v>
      </c>
      <c r="BX373" s="16">
        <v>114</v>
      </c>
      <c r="BY373" s="16">
        <f t="shared" si="59"/>
        <v>113.83333333333333</v>
      </c>
      <c r="BZ373" s="16">
        <v>73</v>
      </c>
      <c r="CA373" s="16">
        <v>73</v>
      </c>
      <c r="CB373" s="16">
        <v>73</v>
      </c>
      <c r="CC373" s="16">
        <f t="shared" si="60"/>
        <v>73</v>
      </c>
      <c r="CD373" s="16" t="s">
        <v>649</v>
      </c>
      <c r="CE373" s="16">
        <v>74</v>
      </c>
      <c r="CF373" s="16">
        <v>74</v>
      </c>
      <c r="CG373" s="16">
        <v>74</v>
      </c>
      <c r="CH373" s="16">
        <f t="shared" ref="CH373:CH389" si="61">(CE373+CF373+CG373)/3</f>
        <v>74</v>
      </c>
      <c r="CI373" s="16" t="s">
        <v>649</v>
      </c>
      <c r="CJ373" s="16">
        <v>20</v>
      </c>
      <c r="CK373" s="16" t="s">
        <v>649</v>
      </c>
      <c r="CL373" s="16" t="s">
        <v>649</v>
      </c>
      <c r="CM373" s="18">
        <v>40702</v>
      </c>
      <c r="CO373" s="18"/>
      <c r="CQ373" s="21"/>
      <c r="CS373" s="21"/>
      <c r="EB373" s="22"/>
      <c r="EG373" s="24"/>
      <c r="EI373" s="24"/>
      <c r="EJ373" s="24"/>
      <c r="EK373" s="24"/>
      <c r="FF373" s="42" t="s">
        <v>891</v>
      </c>
      <c r="FG373" s="43">
        <v>60811</v>
      </c>
      <c r="FH373" s="44">
        <v>35917.936666666697</v>
      </c>
      <c r="FI373" s="45">
        <v>17.9859472542147</v>
      </c>
      <c r="FJ373" s="45">
        <v>645.45000000000005</v>
      </c>
      <c r="FK373" s="45">
        <v>0.52933358797770602</v>
      </c>
      <c r="FL373" s="44">
        <v>67000.655333333299</v>
      </c>
      <c r="FM373" s="45">
        <v>33.550653647137402</v>
      </c>
      <c r="FN373" s="45">
        <v>627.81666666666695</v>
      </c>
      <c r="FO373" s="45">
        <v>0.449061799511141</v>
      </c>
      <c r="FP373" s="44">
        <v>63030.838000000003</v>
      </c>
      <c r="FQ373" s="45">
        <v>31.562763144717099</v>
      </c>
      <c r="FR373" s="45">
        <v>617.12</v>
      </c>
      <c r="FS373" s="45">
        <v>0.46306168723882402</v>
      </c>
      <c r="FT373" s="44">
        <v>33842.451666666697</v>
      </c>
      <c r="FU373" s="45">
        <v>16.9466458020364</v>
      </c>
      <c r="FV373" s="45">
        <v>629.46333333333303</v>
      </c>
      <c r="FW373" s="46">
        <v>0.549668247582484</v>
      </c>
    </row>
    <row r="374" spans="1:179" s="16" customFormat="1" ht="15">
      <c r="B374" s="16" t="s">
        <v>893</v>
      </c>
      <c r="C374" s="16" t="s">
        <v>657</v>
      </c>
      <c r="D374" s="16" t="s">
        <v>660</v>
      </c>
      <c r="E374" s="16" t="s">
        <v>894</v>
      </c>
      <c r="F374" s="16" t="s">
        <v>662</v>
      </c>
      <c r="G374" s="16" t="s">
        <v>657</v>
      </c>
      <c r="L374" s="18">
        <v>40702</v>
      </c>
      <c r="M374" s="19">
        <v>159</v>
      </c>
      <c r="N374" s="16" t="s">
        <v>892</v>
      </c>
      <c r="O374" s="16" t="s">
        <v>652</v>
      </c>
      <c r="P374" s="16" t="s">
        <v>653</v>
      </c>
      <c r="Q374" s="16" t="s">
        <v>685</v>
      </c>
      <c r="R374" s="16" t="s">
        <v>670</v>
      </c>
      <c r="T374" s="20">
        <v>8</v>
      </c>
      <c r="U374" s="20">
        <v>6</v>
      </c>
      <c r="V374" s="16">
        <v>2011</v>
      </c>
      <c r="W374" s="16" t="s">
        <v>891</v>
      </c>
      <c r="X374" s="21">
        <v>42</v>
      </c>
      <c r="Y374" s="16" t="s">
        <v>654</v>
      </c>
      <c r="Z374" s="22">
        <v>40700</v>
      </c>
      <c r="AA374" s="16" t="str">
        <f t="shared" si="58"/>
        <v>157</v>
      </c>
      <c r="AB374" s="16">
        <v>5</v>
      </c>
      <c r="AC374" s="16">
        <v>5</v>
      </c>
      <c r="AD374" s="16">
        <v>5</v>
      </c>
      <c r="AE374" s="16" t="s">
        <v>673</v>
      </c>
      <c r="AG374" s="16" t="s">
        <v>649</v>
      </c>
      <c r="AH374" s="16" t="s">
        <v>649</v>
      </c>
      <c r="AI374" s="16" t="s">
        <v>674</v>
      </c>
      <c r="AJ374" s="16" t="s">
        <v>891</v>
      </c>
      <c r="AK374" s="16">
        <v>49</v>
      </c>
      <c r="AL374" s="16" t="s">
        <v>657</v>
      </c>
      <c r="AM374" s="16" t="s">
        <v>654</v>
      </c>
      <c r="AN374" s="22">
        <v>40748</v>
      </c>
      <c r="AP374" s="16">
        <v>4</v>
      </c>
      <c r="AQ374" s="16">
        <v>4</v>
      </c>
      <c r="AR374" s="16">
        <v>4</v>
      </c>
      <c r="AS374" s="16" t="s">
        <v>673</v>
      </c>
      <c r="AU374" s="16" t="s">
        <v>657</v>
      </c>
      <c r="BT374" s="16">
        <v>9</v>
      </c>
      <c r="BU374" s="18">
        <v>40702</v>
      </c>
      <c r="BV374" s="16">
        <v>117</v>
      </c>
      <c r="BW374" s="16">
        <v>117</v>
      </c>
      <c r="BX374" s="16">
        <v>117</v>
      </c>
      <c r="BY374" s="16">
        <f t="shared" si="59"/>
        <v>117</v>
      </c>
      <c r="BZ374" s="16">
        <v>89</v>
      </c>
      <c r="CA374" s="16">
        <v>89</v>
      </c>
      <c r="CB374" s="16">
        <v>89</v>
      </c>
      <c r="CC374" s="16">
        <f t="shared" si="60"/>
        <v>89</v>
      </c>
      <c r="CD374" s="16" t="s">
        <v>649</v>
      </c>
      <c r="CE374" s="16">
        <v>89</v>
      </c>
      <c r="CF374" s="16">
        <v>89</v>
      </c>
      <c r="CG374" s="16">
        <v>89</v>
      </c>
      <c r="CH374" s="16">
        <f t="shared" si="61"/>
        <v>89</v>
      </c>
      <c r="CI374" s="16" t="s">
        <v>649</v>
      </c>
      <c r="CJ374" s="16">
        <v>16.25</v>
      </c>
      <c r="CK374" s="16" t="s">
        <v>649</v>
      </c>
      <c r="CL374" s="16" t="s">
        <v>649</v>
      </c>
      <c r="CM374" s="18">
        <v>40702</v>
      </c>
      <c r="CO374" s="18">
        <v>40735</v>
      </c>
      <c r="CP374" s="16">
        <v>116.5</v>
      </c>
      <c r="CQ374" s="21">
        <v>116.5</v>
      </c>
      <c r="CR374" s="16">
        <v>116.5</v>
      </c>
      <c r="CS374" s="21">
        <v>116.5</v>
      </c>
      <c r="CT374" s="21">
        <v>89</v>
      </c>
      <c r="CU374" s="21">
        <v>89</v>
      </c>
      <c r="CV374" s="21">
        <v>89</v>
      </c>
      <c r="CW374" s="21">
        <v>89</v>
      </c>
      <c r="CX374" s="16" t="s">
        <v>649</v>
      </c>
      <c r="CY374" s="16">
        <v>89</v>
      </c>
      <c r="CZ374" s="16">
        <v>89</v>
      </c>
      <c r="DA374" s="16">
        <v>89</v>
      </c>
      <c r="DB374" s="16">
        <v>89</v>
      </c>
      <c r="DC374" s="16" t="s">
        <v>649</v>
      </c>
      <c r="DD374" s="16">
        <v>16</v>
      </c>
      <c r="FF374" s="42" t="s">
        <v>893</v>
      </c>
      <c r="FG374" s="43">
        <v>60811</v>
      </c>
      <c r="FH374" s="44">
        <v>21607.41</v>
      </c>
      <c r="FI374" s="45">
        <v>10.8199349023535</v>
      </c>
      <c r="FJ374" s="45">
        <v>675.1</v>
      </c>
      <c r="FK374" s="45">
        <v>0.60645252079124701</v>
      </c>
      <c r="FL374" s="44">
        <v>28406.240666666701</v>
      </c>
      <c r="FM374" s="45">
        <v>14.2244570188616</v>
      </c>
      <c r="FN374" s="45">
        <v>614.77666666666698</v>
      </c>
      <c r="FO374" s="45">
        <v>0.53282747678461395</v>
      </c>
      <c r="FP374" s="44">
        <v>38189.74</v>
      </c>
      <c r="FQ374" s="45">
        <v>19.123555332999501</v>
      </c>
      <c r="FR374" s="45">
        <v>612.40333333333297</v>
      </c>
      <c r="FS374" s="45">
        <v>0.51883819567533096</v>
      </c>
      <c r="FT374" s="44">
        <v>31984.7876666667</v>
      </c>
      <c r="FU374" s="45">
        <v>16.016418461024902</v>
      </c>
      <c r="FV374" s="45">
        <v>639.47333333333302</v>
      </c>
      <c r="FW374" s="46">
        <v>0.53471070335619297</v>
      </c>
    </row>
    <row r="375" spans="1:179" s="16" customFormat="1" ht="15">
      <c r="A375" s="16" t="s">
        <v>1116</v>
      </c>
      <c r="B375" s="17" t="s">
        <v>457</v>
      </c>
      <c r="C375" s="16" t="s">
        <v>618</v>
      </c>
      <c r="D375" s="16" t="s">
        <v>783</v>
      </c>
      <c r="E375" s="16" t="s">
        <v>458</v>
      </c>
      <c r="F375" s="16" t="s">
        <v>621</v>
      </c>
      <c r="G375" s="16" t="s">
        <v>795</v>
      </c>
      <c r="H375" s="22">
        <v>40703</v>
      </c>
      <c r="L375" s="18">
        <v>40703</v>
      </c>
      <c r="M375" s="19">
        <v>160</v>
      </c>
      <c r="N375" s="16" t="s">
        <v>459</v>
      </c>
      <c r="O375" s="16" t="s">
        <v>949</v>
      </c>
      <c r="P375" s="16" t="s">
        <v>949</v>
      </c>
      <c r="Q375" s="16" t="s">
        <v>460</v>
      </c>
      <c r="R375" s="16" t="s">
        <v>460</v>
      </c>
      <c r="T375" s="20">
        <v>9</v>
      </c>
      <c r="U375" s="20">
        <v>6</v>
      </c>
      <c r="V375" s="16">
        <v>2011</v>
      </c>
      <c r="W375" s="16" t="s">
        <v>1175</v>
      </c>
      <c r="X375" s="21">
        <v>17</v>
      </c>
      <c r="Y375" s="16" t="s">
        <v>1024</v>
      </c>
      <c r="Z375" s="22">
        <v>40701</v>
      </c>
      <c r="AA375" s="16" t="str">
        <f t="shared" si="58"/>
        <v>158</v>
      </c>
      <c r="AB375" s="16">
        <v>5</v>
      </c>
      <c r="AC375" s="16">
        <v>5</v>
      </c>
      <c r="AD375" s="16">
        <v>5</v>
      </c>
      <c r="AE375" s="16" t="s">
        <v>609</v>
      </c>
      <c r="AG375" s="16" t="s">
        <v>618</v>
      </c>
      <c r="AH375" s="16" t="s">
        <v>618</v>
      </c>
      <c r="BT375" s="16">
        <v>5</v>
      </c>
      <c r="BU375" s="18">
        <v>40703</v>
      </c>
      <c r="BV375" s="16">
        <v>112</v>
      </c>
      <c r="BW375" s="16">
        <v>112</v>
      </c>
      <c r="BX375" s="16">
        <v>112</v>
      </c>
      <c r="BY375" s="16">
        <f t="shared" si="59"/>
        <v>112</v>
      </c>
      <c r="BZ375" s="16">
        <v>81</v>
      </c>
      <c r="CA375" s="16">
        <v>81</v>
      </c>
      <c r="CB375" s="16">
        <v>81</v>
      </c>
      <c r="CC375" s="16">
        <f t="shared" si="60"/>
        <v>81</v>
      </c>
      <c r="CD375" s="16" t="s">
        <v>782</v>
      </c>
      <c r="CE375" s="16">
        <v>83</v>
      </c>
      <c r="CF375" s="16">
        <v>82.5</v>
      </c>
      <c r="CG375" s="16">
        <v>83</v>
      </c>
      <c r="CH375" s="16">
        <f t="shared" si="61"/>
        <v>82.833333333333329</v>
      </c>
      <c r="CI375" s="16" t="s">
        <v>782</v>
      </c>
      <c r="CJ375" s="16">
        <v>17.75</v>
      </c>
      <c r="CK375" s="16" t="s">
        <v>782</v>
      </c>
      <c r="CL375" s="16" t="s">
        <v>782</v>
      </c>
      <c r="CM375" s="18">
        <v>40703</v>
      </c>
      <c r="CO375" s="18"/>
      <c r="CQ375" s="21"/>
      <c r="CS375" s="21"/>
      <c r="EB375" s="22">
        <v>40703</v>
      </c>
      <c r="EG375" s="24">
        <v>0.1829861111111111</v>
      </c>
      <c r="EH375" s="24">
        <v>0.18354166666666669</v>
      </c>
      <c r="EI375" s="24">
        <v>0.19350694444444447</v>
      </c>
      <c r="FF375" s="42" t="s">
        <v>1975</v>
      </c>
      <c r="FG375" s="43">
        <v>60911</v>
      </c>
      <c r="FH375" s="44">
        <v>35043.192999999999</v>
      </c>
      <c r="FI375" s="45">
        <v>17.547918377566301</v>
      </c>
      <c r="FJ375" s="45">
        <v>675.136666666667</v>
      </c>
      <c r="FK375" s="45">
        <v>0.530422748499355</v>
      </c>
      <c r="FL375" s="44">
        <v>51215.792666666697</v>
      </c>
      <c r="FM375" s="45">
        <v>25.646365882156601</v>
      </c>
      <c r="FN375" s="45">
        <v>647.10666666666702</v>
      </c>
      <c r="FO375" s="45">
        <v>0.479998417301508</v>
      </c>
      <c r="FP375" s="44">
        <v>44654.501333333297</v>
      </c>
      <c r="FQ375" s="45">
        <v>22.360791854448301</v>
      </c>
      <c r="FR375" s="45">
        <v>624.13</v>
      </c>
      <c r="FS375" s="45">
        <v>0.48406929228849499</v>
      </c>
      <c r="FT375" s="44">
        <v>35224.686333333302</v>
      </c>
      <c r="FU375" s="45">
        <v>17.638801368719701</v>
      </c>
      <c r="FV375" s="45">
        <v>660.45</v>
      </c>
      <c r="FW375" s="46">
        <v>0.53439979755283296</v>
      </c>
    </row>
    <row r="376" spans="1:179" s="16" customFormat="1" ht="15">
      <c r="A376" s="16" t="s">
        <v>1116</v>
      </c>
      <c r="B376" s="17" t="s">
        <v>1176</v>
      </c>
      <c r="C376" s="16" t="s">
        <v>618</v>
      </c>
      <c r="D376" s="16" t="s">
        <v>783</v>
      </c>
      <c r="E376" s="16" t="s">
        <v>784</v>
      </c>
      <c r="F376" s="16" t="s">
        <v>621</v>
      </c>
      <c r="G376" s="16" t="s">
        <v>795</v>
      </c>
      <c r="H376" s="22">
        <v>40703</v>
      </c>
      <c r="L376" s="18">
        <v>40703</v>
      </c>
      <c r="M376" s="19">
        <v>160</v>
      </c>
      <c r="N376" s="16" t="s">
        <v>949</v>
      </c>
      <c r="O376" s="16" t="s">
        <v>949</v>
      </c>
      <c r="P376" s="16" t="s">
        <v>949</v>
      </c>
      <c r="Q376" s="16" t="s">
        <v>951</v>
      </c>
      <c r="R376" s="16" t="s">
        <v>1026</v>
      </c>
      <c r="T376" s="20">
        <v>9</v>
      </c>
      <c r="U376" s="20">
        <v>6</v>
      </c>
      <c r="V376" s="16">
        <v>2011</v>
      </c>
      <c r="W376" s="16" t="s">
        <v>1027</v>
      </c>
      <c r="X376" s="21">
        <v>5</v>
      </c>
      <c r="Y376" s="16" t="s">
        <v>788</v>
      </c>
      <c r="Z376" s="22">
        <v>40700</v>
      </c>
      <c r="AA376" s="16" t="str">
        <f t="shared" si="58"/>
        <v>157</v>
      </c>
      <c r="AB376" s="16">
        <v>4</v>
      </c>
      <c r="AC376" s="16">
        <v>4</v>
      </c>
      <c r="AD376" s="16">
        <v>4</v>
      </c>
      <c r="AE376" s="16" t="s">
        <v>609</v>
      </c>
      <c r="AG376" s="16" t="s">
        <v>782</v>
      </c>
      <c r="AH376" s="16" t="s">
        <v>610</v>
      </c>
      <c r="AJ376" s="16" t="s">
        <v>1027</v>
      </c>
      <c r="AK376" s="16">
        <v>12</v>
      </c>
      <c r="AL376" s="16" t="s">
        <v>618</v>
      </c>
      <c r="AM376" s="16" t="s">
        <v>456</v>
      </c>
      <c r="AN376" s="22">
        <v>40751</v>
      </c>
      <c r="AP376" s="16">
        <v>4</v>
      </c>
      <c r="AQ376" s="16">
        <v>4</v>
      </c>
      <c r="AR376" s="16">
        <v>4</v>
      </c>
      <c r="AS376" s="16" t="s">
        <v>609</v>
      </c>
      <c r="AU376" s="16" t="s">
        <v>618</v>
      </c>
      <c r="BT376" s="16">
        <v>8</v>
      </c>
      <c r="BU376" s="18">
        <v>40703</v>
      </c>
      <c r="BV376" s="16">
        <v>120</v>
      </c>
      <c r="BW376" s="16">
        <v>120</v>
      </c>
      <c r="BX376" s="16">
        <v>120</v>
      </c>
      <c r="BY376" s="16">
        <f t="shared" si="59"/>
        <v>120</v>
      </c>
      <c r="BZ376" s="16">
        <v>93</v>
      </c>
      <c r="CA376" s="16">
        <v>92.5</v>
      </c>
      <c r="CB376" s="16">
        <v>92.5</v>
      </c>
      <c r="CC376" s="16">
        <f t="shared" si="60"/>
        <v>92.666666666666671</v>
      </c>
      <c r="CD376" s="16" t="s">
        <v>791</v>
      </c>
      <c r="CE376" s="16">
        <v>95</v>
      </c>
      <c r="CF376" s="16">
        <v>95</v>
      </c>
      <c r="CG376" s="16">
        <v>95</v>
      </c>
      <c r="CH376" s="16">
        <f t="shared" si="61"/>
        <v>95</v>
      </c>
      <c r="CI376" s="16" t="s">
        <v>791</v>
      </c>
      <c r="CJ376" s="16">
        <v>17.5</v>
      </c>
      <c r="CK376" s="16" t="s">
        <v>782</v>
      </c>
      <c r="CL376" s="16" t="s">
        <v>782</v>
      </c>
      <c r="CM376" s="18">
        <v>40703</v>
      </c>
      <c r="CO376" s="18"/>
      <c r="CQ376" s="21"/>
      <c r="CS376" s="21"/>
      <c r="EB376" s="22">
        <v>40703</v>
      </c>
      <c r="EG376" s="24">
        <v>0.19652777777777777</v>
      </c>
      <c r="EH376" s="24">
        <v>0.1970949074074074</v>
      </c>
      <c r="EI376" s="24">
        <v>0.20716435185185186</v>
      </c>
      <c r="FF376" s="42" t="s">
        <v>1976</v>
      </c>
      <c r="FG376" s="43">
        <v>60911</v>
      </c>
      <c r="FH376" s="44">
        <v>29171.383000000002</v>
      </c>
      <c r="FI376" s="45">
        <v>14.607602904356501</v>
      </c>
      <c r="FJ376" s="45">
        <v>689.13</v>
      </c>
      <c r="FK376" s="45">
        <v>0.53400802240429401</v>
      </c>
      <c r="FL376" s="44">
        <v>47198.027333333303</v>
      </c>
      <c r="FM376" s="45">
        <v>23.634465364713702</v>
      </c>
      <c r="FN376" s="45">
        <v>663.81666666666695</v>
      </c>
      <c r="FO376" s="45">
        <v>0.49602050193209501</v>
      </c>
      <c r="FP376" s="44">
        <v>47718.472000000002</v>
      </c>
      <c r="FQ376" s="45">
        <v>23.895078617926899</v>
      </c>
      <c r="FR376" s="45">
        <v>661.18</v>
      </c>
      <c r="FS376" s="45">
        <v>0.46327803280094099</v>
      </c>
      <c r="FT376" s="44">
        <v>32442.743333333299</v>
      </c>
      <c r="FU376" s="45">
        <v>16.245740277082302</v>
      </c>
      <c r="FV376" s="45">
        <v>658.10333333333301</v>
      </c>
      <c r="FW376" s="46">
        <v>0.52260407530689101</v>
      </c>
    </row>
    <row r="377" spans="1:179" s="16" customFormat="1" ht="15">
      <c r="B377" s="16" t="s">
        <v>214</v>
      </c>
      <c r="C377" s="16" t="s">
        <v>657</v>
      </c>
      <c r="D377" s="16" t="s">
        <v>650</v>
      </c>
      <c r="E377" s="16" t="s">
        <v>1028</v>
      </c>
      <c r="F377" s="16" t="s">
        <v>521</v>
      </c>
      <c r="G377" s="16" t="s">
        <v>657</v>
      </c>
      <c r="K377" s="16" t="s">
        <v>215</v>
      </c>
      <c r="L377" s="18">
        <v>40701</v>
      </c>
      <c r="M377" s="19">
        <v>158</v>
      </c>
      <c r="N377" s="16" t="s">
        <v>653</v>
      </c>
      <c r="O377" s="16" t="s">
        <v>653</v>
      </c>
      <c r="P377" s="16" t="s">
        <v>653</v>
      </c>
      <c r="Q377" s="16" t="s">
        <v>652</v>
      </c>
      <c r="R377" s="16" t="s">
        <v>652</v>
      </c>
      <c r="T377" s="23">
        <v>7</v>
      </c>
      <c r="U377" s="23">
        <v>6</v>
      </c>
      <c r="V377" s="16">
        <v>2011</v>
      </c>
      <c r="X377" s="21"/>
      <c r="BU377" s="18">
        <v>40701</v>
      </c>
      <c r="BV377" s="16">
        <v>116</v>
      </c>
      <c r="BW377" s="16">
        <v>116</v>
      </c>
      <c r="BX377" s="16">
        <v>116</v>
      </c>
      <c r="BY377" s="16">
        <f t="shared" si="59"/>
        <v>116</v>
      </c>
      <c r="BZ377" s="16">
        <v>75</v>
      </c>
      <c r="CA377" s="16">
        <v>75</v>
      </c>
      <c r="CB377" s="16">
        <v>75</v>
      </c>
      <c r="CC377" s="16">
        <f t="shared" si="60"/>
        <v>75</v>
      </c>
      <c r="CD377" s="16" t="s">
        <v>649</v>
      </c>
      <c r="CE377" s="16">
        <v>74</v>
      </c>
      <c r="CF377" s="16">
        <v>74</v>
      </c>
      <c r="CG377" s="16">
        <v>74</v>
      </c>
      <c r="CH377" s="16">
        <f t="shared" si="61"/>
        <v>74</v>
      </c>
      <c r="CI377" s="16" t="s">
        <v>649</v>
      </c>
      <c r="CJ377" s="16">
        <v>19.5</v>
      </c>
      <c r="CK377" s="16" t="s">
        <v>649</v>
      </c>
      <c r="CL377" s="16" t="s">
        <v>649</v>
      </c>
      <c r="CM377" s="18">
        <v>40701</v>
      </c>
      <c r="CO377" s="18"/>
      <c r="CQ377" s="21"/>
      <c r="CS377" s="21"/>
      <c r="FF377" s="42" t="s">
        <v>214</v>
      </c>
      <c r="FG377" s="43">
        <v>60911</v>
      </c>
      <c r="FH377" s="44">
        <v>52692.633666666698</v>
      </c>
      <c r="FI377" s="45">
        <v>26.385895676848602</v>
      </c>
      <c r="FJ377" s="45">
        <v>670.49666666666701</v>
      </c>
      <c r="FK377" s="45">
        <v>0.48139364974927501</v>
      </c>
      <c r="FL377" s="44">
        <v>94682.982000000004</v>
      </c>
      <c r="FM377" s="45">
        <v>47.412609914872299</v>
      </c>
      <c r="FN377" s="45">
        <v>661.18</v>
      </c>
      <c r="FO377" s="45">
        <v>0.37817421391103501</v>
      </c>
      <c r="FP377" s="44">
        <v>86223.612999999998</v>
      </c>
      <c r="FQ377" s="45">
        <v>43.176571357035598</v>
      </c>
      <c r="FR377" s="45">
        <v>661.18</v>
      </c>
      <c r="FS377" s="45">
        <v>0.36685309850289999</v>
      </c>
      <c r="FT377" s="44">
        <v>50479.942333333303</v>
      </c>
      <c r="FU377" s="45">
        <v>25.277887998664699</v>
      </c>
      <c r="FV377" s="45">
        <v>661.18</v>
      </c>
      <c r="FW377" s="46">
        <v>0.48879957673269597</v>
      </c>
    </row>
    <row r="378" spans="1:179" s="16" customFormat="1" ht="15">
      <c r="B378" s="25" t="s">
        <v>1295</v>
      </c>
      <c r="C378" s="16" t="s">
        <v>657</v>
      </c>
      <c r="D378" s="16" t="s">
        <v>650</v>
      </c>
      <c r="E378" s="16" t="s">
        <v>514</v>
      </c>
      <c r="F378" s="16" t="s">
        <v>1094</v>
      </c>
      <c r="G378" s="16" t="s">
        <v>657</v>
      </c>
      <c r="L378" s="18">
        <v>40705</v>
      </c>
      <c r="M378" s="19">
        <v>162</v>
      </c>
      <c r="N378" s="16" t="s">
        <v>202</v>
      </c>
      <c r="O378" s="16" t="s">
        <v>1611</v>
      </c>
      <c r="P378" s="16" t="s">
        <v>1611</v>
      </c>
      <c r="Q378" s="16" t="s">
        <v>1611</v>
      </c>
      <c r="R378" s="16" t="s">
        <v>665</v>
      </c>
      <c r="T378" s="20">
        <v>11</v>
      </c>
      <c r="U378" s="20">
        <v>6</v>
      </c>
      <c r="V378" s="16">
        <v>2011</v>
      </c>
      <c r="X378" s="21"/>
      <c r="BU378" s="18">
        <v>40705</v>
      </c>
      <c r="BV378" s="16">
        <v>112</v>
      </c>
      <c r="BW378" s="16">
        <v>112</v>
      </c>
      <c r="BX378" s="16">
        <v>112</v>
      </c>
      <c r="BY378" s="16">
        <f t="shared" si="59"/>
        <v>112</v>
      </c>
      <c r="BZ378" s="16">
        <v>77</v>
      </c>
      <c r="CA378" s="16">
        <v>77</v>
      </c>
      <c r="CB378" s="16">
        <v>77</v>
      </c>
      <c r="CC378" s="16">
        <f t="shared" si="60"/>
        <v>77</v>
      </c>
      <c r="CD378" s="16" t="s">
        <v>649</v>
      </c>
      <c r="CE378" s="16">
        <v>77</v>
      </c>
      <c r="CF378" s="16">
        <v>77</v>
      </c>
      <c r="CG378" s="16">
        <v>77</v>
      </c>
      <c r="CH378" s="16">
        <f t="shared" si="61"/>
        <v>77</v>
      </c>
      <c r="CI378" s="16" t="s">
        <v>649</v>
      </c>
      <c r="CJ378" s="16">
        <v>17</v>
      </c>
      <c r="CK378" s="16" t="s">
        <v>649</v>
      </c>
      <c r="CL378" s="16" t="s">
        <v>657</v>
      </c>
      <c r="CM378" s="18"/>
      <c r="CO378" s="18"/>
      <c r="CQ378" s="21"/>
      <c r="CS378" s="21"/>
      <c r="CW378" s="21"/>
      <c r="FF378" s="42" t="s">
        <v>1295</v>
      </c>
      <c r="FG378" s="43">
        <v>61111</v>
      </c>
      <c r="FH378" s="44">
        <v>28124.991666666701</v>
      </c>
      <c r="FI378" s="45">
        <v>14.0836212652312</v>
      </c>
      <c r="FJ378" s="45">
        <v>679.81333333333305</v>
      </c>
      <c r="FK378" s="45">
        <v>0.54682969136417103</v>
      </c>
      <c r="FL378" s="44">
        <v>56433.691666666702</v>
      </c>
      <c r="FM378" s="45">
        <v>28.259234685361399</v>
      </c>
      <c r="FN378" s="45">
        <v>644.51</v>
      </c>
      <c r="FO378" s="45">
        <v>0.48604191608608999</v>
      </c>
      <c r="FP378" s="44">
        <v>62134.826333333302</v>
      </c>
      <c r="FQ378" s="45">
        <v>31.114084293106298</v>
      </c>
      <c r="FR378" s="45">
        <v>670.49666666666701</v>
      </c>
      <c r="FS378" s="45">
        <v>0.44490140673168999</v>
      </c>
      <c r="FT378" s="44">
        <v>32342.872666666699</v>
      </c>
      <c r="FU378" s="45">
        <v>16.195729928225699</v>
      </c>
      <c r="FV378" s="45">
        <v>661.18</v>
      </c>
      <c r="FW378" s="46">
        <v>0.55180206302699897</v>
      </c>
    </row>
    <row r="379" spans="1:179" s="16" customFormat="1" ht="15">
      <c r="B379" s="25" t="s">
        <v>1053</v>
      </c>
      <c r="C379" s="16" t="s">
        <v>1266</v>
      </c>
      <c r="D379" s="16" t="s">
        <v>1076</v>
      </c>
      <c r="E379" s="16" t="s">
        <v>697</v>
      </c>
      <c r="F379" s="16" t="s">
        <v>410</v>
      </c>
      <c r="G379" s="16" t="s">
        <v>1243</v>
      </c>
      <c r="L379" s="18">
        <v>40697</v>
      </c>
      <c r="M379" s="19">
        <v>154</v>
      </c>
      <c r="N379" s="16" t="s">
        <v>1254</v>
      </c>
      <c r="O379" s="16" t="s">
        <v>1078</v>
      </c>
      <c r="P379" s="16" t="s">
        <v>1199</v>
      </c>
      <c r="Q379" s="16" t="s">
        <v>1079</v>
      </c>
      <c r="R379" s="16" t="s">
        <v>1078</v>
      </c>
      <c r="T379" s="23">
        <v>3</v>
      </c>
      <c r="U379" s="23">
        <v>6</v>
      </c>
      <c r="V379" s="16">
        <v>2011</v>
      </c>
      <c r="X379" s="21"/>
      <c r="BU379" s="18">
        <v>40697</v>
      </c>
      <c r="BV379" s="16">
        <v>119</v>
      </c>
      <c r="BW379" s="16">
        <v>118.5</v>
      </c>
      <c r="BX379" s="16">
        <v>119</v>
      </c>
      <c r="BY379" s="16">
        <f t="shared" si="59"/>
        <v>118.83333333333333</v>
      </c>
      <c r="CD379" s="16" t="s">
        <v>1075</v>
      </c>
      <c r="CE379" s="16">
        <v>83</v>
      </c>
      <c r="CF379" s="16">
        <v>83</v>
      </c>
      <c r="CG379" s="16">
        <v>83</v>
      </c>
      <c r="CH379" s="16">
        <f t="shared" si="61"/>
        <v>83</v>
      </c>
      <c r="CI379" s="16" t="s">
        <v>1237</v>
      </c>
      <c r="CJ379" s="16">
        <v>17.5</v>
      </c>
      <c r="CK379" s="16" t="s">
        <v>1246</v>
      </c>
      <c r="CL379" s="16" t="s">
        <v>1246</v>
      </c>
      <c r="CM379" s="18">
        <v>40697</v>
      </c>
      <c r="CO379" s="18">
        <v>40708</v>
      </c>
      <c r="CQ379" s="21"/>
      <c r="CS379" s="21"/>
      <c r="DD379" s="16">
        <v>19.25</v>
      </c>
      <c r="DF379" s="22">
        <v>40725</v>
      </c>
      <c r="DU379" s="16">
        <v>18</v>
      </c>
      <c r="EB379" s="22"/>
      <c r="EG379" s="24"/>
      <c r="EI379" s="24"/>
      <c r="EJ379" s="24"/>
      <c r="EK379" s="24"/>
      <c r="FF379" s="42" t="s">
        <v>1977</v>
      </c>
      <c r="FG379" s="43">
        <v>60311</v>
      </c>
      <c r="FH379" s="44">
        <v>41516.955999999998</v>
      </c>
      <c r="FI379" s="45">
        <v>20.7896624937406</v>
      </c>
      <c r="FJ379" s="45">
        <v>661.18</v>
      </c>
      <c r="FK379" s="45">
        <v>0.50763018493488998</v>
      </c>
      <c r="FL379" s="44">
        <v>52962.413</v>
      </c>
      <c r="FM379" s="45">
        <v>26.520987981973001</v>
      </c>
      <c r="FN379" s="45">
        <v>661.18</v>
      </c>
      <c r="FO379" s="45">
        <v>0.47014095746717</v>
      </c>
      <c r="FP379" s="44">
        <v>49091.048333333303</v>
      </c>
      <c r="FQ379" s="45">
        <v>24.582397763311601</v>
      </c>
      <c r="FR379" s="45">
        <v>661.18</v>
      </c>
      <c r="FS379" s="45">
        <v>0.46326671371977401</v>
      </c>
      <c r="FT379" s="44">
        <v>32766.207999999999</v>
      </c>
      <c r="FU379" s="45">
        <v>16.407715573360001</v>
      </c>
      <c r="FV379" s="45">
        <v>670.49666666666701</v>
      </c>
      <c r="FW379" s="46">
        <v>0.54462413616119998</v>
      </c>
    </row>
    <row r="380" spans="1:179" s="16" customFormat="1" ht="15">
      <c r="B380" s="25" t="s">
        <v>1296</v>
      </c>
      <c r="C380" s="16" t="s">
        <v>657</v>
      </c>
      <c r="D380" s="16" t="s">
        <v>660</v>
      </c>
      <c r="E380" s="16" t="s">
        <v>1297</v>
      </c>
      <c r="F380" s="16" t="s">
        <v>1094</v>
      </c>
      <c r="G380" s="16" t="s">
        <v>657</v>
      </c>
      <c r="L380" s="18">
        <v>40705</v>
      </c>
      <c r="M380" s="19">
        <v>162</v>
      </c>
      <c r="N380" s="16" t="s">
        <v>652</v>
      </c>
      <c r="O380" s="16" t="s">
        <v>1611</v>
      </c>
      <c r="P380" s="16" t="s">
        <v>1611</v>
      </c>
      <c r="Q380" s="16" t="s">
        <v>652</v>
      </c>
      <c r="R380" s="16" t="s">
        <v>1611</v>
      </c>
      <c r="T380" s="20">
        <v>11</v>
      </c>
      <c r="U380" s="20">
        <v>6</v>
      </c>
      <c r="V380" s="16">
        <v>2011</v>
      </c>
      <c r="W380" s="16" t="s">
        <v>1104</v>
      </c>
      <c r="X380" s="21">
        <v>28</v>
      </c>
      <c r="Y380" s="16" t="s">
        <v>654</v>
      </c>
      <c r="Z380" s="22">
        <v>40716</v>
      </c>
      <c r="AA380" s="16" t="str">
        <f>TEXT(DATEVALUE(TEXT(Z380,"m/d/yyyy"))-DATEVALUE("1/1/2011")+1,"000")</f>
        <v>173</v>
      </c>
      <c r="AB380" s="16">
        <v>5</v>
      </c>
      <c r="AC380" s="16">
        <v>5</v>
      </c>
      <c r="AD380" s="16">
        <v>5</v>
      </c>
      <c r="AE380" s="16" t="s">
        <v>673</v>
      </c>
      <c r="AG380" s="16" t="s">
        <v>649</v>
      </c>
      <c r="AH380" s="16" t="s">
        <v>649</v>
      </c>
      <c r="AI380" s="16" t="s">
        <v>674</v>
      </c>
      <c r="AJ380" s="16" t="s">
        <v>1104</v>
      </c>
      <c r="AK380" s="16">
        <v>26</v>
      </c>
      <c r="AL380" s="16" t="s">
        <v>657</v>
      </c>
      <c r="AM380" s="16" t="s">
        <v>654</v>
      </c>
      <c r="AN380" s="22">
        <v>40758</v>
      </c>
      <c r="AP380" s="16">
        <v>4</v>
      </c>
      <c r="AQ380" s="16">
        <v>4</v>
      </c>
      <c r="AR380" s="16">
        <v>4</v>
      </c>
      <c r="AS380" s="16" t="s">
        <v>673</v>
      </c>
      <c r="AU380" s="16" t="s">
        <v>657</v>
      </c>
      <c r="BT380" s="16">
        <v>9</v>
      </c>
      <c r="BU380" s="18">
        <v>40705</v>
      </c>
      <c r="BV380" s="16">
        <v>117.5</v>
      </c>
      <c r="BW380" s="16">
        <v>118</v>
      </c>
      <c r="BX380" s="16">
        <v>118</v>
      </c>
      <c r="BY380" s="16">
        <f t="shared" si="59"/>
        <v>117.83333333333333</v>
      </c>
      <c r="BZ380" s="16">
        <v>95</v>
      </c>
      <c r="CA380" s="16">
        <v>95</v>
      </c>
      <c r="CB380" s="16">
        <v>94.5</v>
      </c>
      <c r="CC380" s="16">
        <f t="shared" ref="CC380:CC405" si="62">(BZ380+CA380+CB380)/3</f>
        <v>94.833333333333329</v>
      </c>
      <c r="CD380" s="16" t="s">
        <v>649</v>
      </c>
      <c r="CE380" s="16">
        <v>91</v>
      </c>
      <c r="CF380" s="16">
        <v>91</v>
      </c>
      <c r="CG380" s="16">
        <v>91</v>
      </c>
      <c r="CH380" s="16">
        <f t="shared" si="61"/>
        <v>91</v>
      </c>
      <c r="CI380" s="16" t="s">
        <v>649</v>
      </c>
      <c r="CJ380" s="16">
        <v>17.5</v>
      </c>
      <c r="CK380" s="16" t="s">
        <v>649</v>
      </c>
      <c r="CL380" s="16" t="s">
        <v>649</v>
      </c>
      <c r="CM380" s="18">
        <v>40705</v>
      </c>
      <c r="CO380" s="18">
        <v>40722</v>
      </c>
      <c r="CQ380" s="21"/>
      <c r="CS380" s="21"/>
      <c r="CW380" s="21"/>
      <c r="DD380" s="16">
        <v>16.5</v>
      </c>
      <c r="DF380" s="22">
        <v>40750</v>
      </c>
      <c r="DG380" s="16">
        <v>119</v>
      </c>
      <c r="DH380" s="16">
        <v>119</v>
      </c>
      <c r="DI380" s="16">
        <v>119</v>
      </c>
      <c r="DJ380" s="16">
        <f>(DG380+DH380+DI380)/3</f>
        <v>119</v>
      </c>
      <c r="DN380" s="16">
        <v>0</v>
      </c>
      <c r="DO380" s="16" t="s">
        <v>657</v>
      </c>
      <c r="DP380" s="16">
        <v>91</v>
      </c>
      <c r="DQ380" s="16">
        <v>91</v>
      </c>
      <c r="DR380" s="16">
        <v>91</v>
      </c>
      <c r="DS380" s="16">
        <v>91</v>
      </c>
      <c r="DT380" s="16" t="s">
        <v>649</v>
      </c>
      <c r="DU380" s="16">
        <f>21-3.75</f>
        <v>17.25</v>
      </c>
      <c r="FF380" s="42" t="s">
        <v>1296</v>
      </c>
      <c r="FG380" s="43">
        <v>61111</v>
      </c>
      <c r="FH380" s="44">
        <v>34222.973666666701</v>
      </c>
      <c r="FI380" s="45">
        <v>17.137192622266699</v>
      </c>
      <c r="FJ380" s="45">
        <v>661.18</v>
      </c>
      <c r="FK380" s="45">
        <v>0.53640766339693802</v>
      </c>
      <c r="FL380" s="44">
        <v>58360.281666666699</v>
      </c>
      <c r="FM380" s="45">
        <v>29.223976798531101</v>
      </c>
      <c r="FN380" s="45">
        <v>661.18</v>
      </c>
      <c r="FO380" s="45">
        <v>0.48232812274002601</v>
      </c>
      <c r="FP380" s="44">
        <v>45953.554333333297</v>
      </c>
      <c r="FQ380" s="45">
        <v>23.011294107828402</v>
      </c>
      <c r="FR380" s="45">
        <v>668.13</v>
      </c>
      <c r="FS380" s="45">
        <v>0.46088177532973001</v>
      </c>
      <c r="FT380" s="44">
        <v>36396.115333333299</v>
      </c>
      <c r="FU380" s="45">
        <v>18.225395760307102</v>
      </c>
      <c r="FV380" s="45">
        <v>661.493333333333</v>
      </c>
      <c r="FW380" s="46">
        <v>0.53615672808479597</v>
      </c>
    </row>
    <row r="381" spans="1:179" s="16" customFormat="1" ht="15">
      <c r="B381" s="25" t="s">
        <v>1298</v>
      </c>
      <c r="C381" s="16" t="s">
        <v>657</v>
      </c>
      <c r="D381" s="16" t="s">
        <v>660</v>
      </c>
      <c r="E381" s="16" t="s">
        <v>997</v>
      </c>
      <c r="F381" s="16" t="s">
        <v>1094</v>
      </c>
      <c r="G381" s="16" t="s">
        <v>657</v>
      </c>
      <c r="K381" s="16" t="s">
        <v>1127</v>
      </c>
      <c r="L381" s="18">
        <v>40705</v>
      </c>
      <c r="M381" s="19">
        <v>162</v>
      </c>
      <c r="N381" s="16" t="s">
        <v>698</v>
      </c>
      <c r="O381" s="16" t="s">
        <v>1611</v>
      </c>
      <c r="P381" s="16" t="s">
        <v>1611</v>
      </c>
      <c r="Q381" s="16" t="s">
        <v>664</v>
      </c>
      <c r="R381" s="16" t="s">
        <v>852</v>
      </c>
      <c r="T381" s="20">
        <v>28</v>
      </c>
      <c r="U381" s="20">
        <v>6</v>
      </c>
      <c r="V381" s="16">
        <v>2011</v>
      </c>
      <c r="X381" s="21"/>
      <c r="BU381" s="18">
        <v>40722</v>
      </c>
      <c r="BV381" s="16">
        <v>119</v>
      </c>
      <c r="BW381" s="16">
        <v>119</v>
      </c>
      <c r="BX381" s="16">
        <v>119</v>
      </c>
      <c r="BY381" s="16">
        <f t="shared" si="59"/>
        <v>119</v>
      </c>
      <c r="BZ381" s="16">
        <v>83.5</v>
      </c>
      <c r="CA381" s="16">
        <v>83.5</v>
      </c>
      <c r="CB381" s="16">
        <v>83.5</v>
      </c>
      <c r="CC381" s="16">
        <f t="shared" si="62"/>
        <v>83.5</v>
      </c>
      <c r="CD381" s="16" t="s">
        <v>649</v>
      </c>
      <c r="CE381" s="16">
        <v>85</v>
      </c>
      <c r="CF381" s="16">
        <v>85</v>
      </c>
      <c r="CG381" s="16">
        <v>85</v>
      </c>
      <c r="CH381" s="16">
        <f t="shared" si="61"/>
        <v>85</v>
      </c>
      <c r="CI381" s="16" t="s">
        <v>649</v>
      </c>
      <c r="CJ381" s="16">
        <v>17</v>
      </c>
      <c r="CK381" s="16" t="s">
        <v>649</v>
      </c>
      <c r="CL381" s="16" t="s">
        <v>657</v>
      </c>
      <c r="CM381" s="18"/>
      <c r="CO381" s="18"/>
      <c r="CQ381" s="21"/>
      <c r="CS381" s="21"/>
      <c r="CW381" s="21"/>
      <c r="FF381" s="42" t="s">
        <v>1298</v>
      </c>
      <c r="FG381" s="43">
        <v>62811</v>
      </c>
      <c r="FH381" s="44">
        <v>43946.999333333297</v>
      </c>
      <c r="FI381" s="45">
        <v>22.006509430812901</v>
      </c>
      <c r="FJ381" s="45">
        <v>693.77666666666698</v>
      </c>
      <c r="FK381" s="45">
        <v>0.45161304333268998</v>
      </c>
      <c r="FL381" s="44">
        <v>24939.7506666667</v>
      </c>
      <c r="FM381" s="45">
        <v>12.488608245701901</v>
      </c>
      <c r="FN381" s="45">
        <v>694.15</v>
      </c>
      <c r="FO381" s="45">
        <v>0.53665716872981495</v>
      </c>
      <c r="FP381" s="44">
        <v>57365.281666666699</v>
      </c>
      <c r="FQ381" s="45">
        <v>28.725729427474501</v>
      </c>
      <c r="FR381" s="45">
        <v>560.41333333333296</v>
      </c>
      <c r="FS381" s="45">
        <v>0.46007010196255299</v>
      </c>
      <c r="FT381" s="44">
        <v>39875.409666666703</v>
      </c>
      <c r="FU381" s="45">
        <v>19.9676563178101</v>
      </c>
      <c r="FV381" s="45">
        <v>660.41</v>
      </c>
      <c r="FW381" s="46">
        <v>0.544684879271359</v>
      </c>
    </row>
    <row r="382" spans="1:179" s="16" customFormat="1" ht="15">
      <c r="B382" s="25" t="s">
        <v>1606</v>
      </c>
      <c r="C382" s="16" t="s">
        <v>657</v>
      </c>
      <c r="D382" s="16" t="s">
        <v>650</v>
      </c>
      <c r="E382" s="16" t="s">
        <v>1284</v>
      </c>
      <c r="F382" s="16" t="s">
        <v>1094</v>
      </c>
      <c r="G382" s="16" t="s">
        <v>657</v>
      </c>
      <c r="K382" s="16" t="s">
        <v>1128</v>
      </c>
      <c r="L382" s="18">
        <v>40705</v>
      </c>
      <c r="M382" s="19">
        <v>162</v>
      </c>
      <c r="N382" s="16" t="s">
        <v>1042</v>
      </c>
      <c r="O382" s="16" t="s">
        <v>1611</v>
      </c>
      <c r="P382" s="16" t="s">
        <v>1611</v>
      </c>
      <c r="Q382" s="16" t="s">
        <v>852</v>
      </c>
      <c r="R382" s="16" t="s">
        <v>679</v>
      </c>
      <c r="T382" s="20">
        <v>11</v>
      </c>
      <c r="U382" s="20">
        <v>6</v>
      </c>
      <c r="V382" s="16">
        <v>2011</v>
      </c>
      <c r="W382" s="16" t="s">
        <v>1605</v>
      </c>
      <c r="X382" s="21">
        <v>77</v>
      </c>
      <c r="Y382" s="16" t="s">
        <v>375</v>
      </c>
      <c r="Z382" s="22">
        <v>40721</v>
      </c>
      <c r="AA382" s="16" t="str">
        <f t="shared" ref="AA382:AA389" si="63">TEXT(DATEVALUE(TEXT(Z382,"m/d/yyyy"))-DATEVALUE("1/1/2011")+1,"000")</f>
        <v>178</v>
      </c>
      <c r="AB382" s="16">
        <v>4</v>
      </c>
      <c r="AC382" s="16">
        <v>4</v>
      </c>
      <c r="AD382" s="16">
        <v>2</v>
      </c>
      <c r="AE382" s="16" t="s">
        <v>673</v>
      </c>
      <c r="AF382" s="16" t="s">
        <v>1129</v>
      </c>
      <c r="AG382" s="16" t="s">
        <v>657</v>
      </c>
      <c r="AH382" s="16" t="s">
        <v>657</v>
      </c>
      <c r="BU382" s="18">
        <v>40705</v>
      </c>
      <c r="BV382" s="16">
        <v>114</v>
      </c>
      <c r="BW382" s="16">
        <v>114</v>
      </c>
      <c r="BX382" s="16">
        <v>114</v>
      </c>
      <c r="BY382" s="16">
        <f t="shared" si="59"/>
        <v>114</v>
      </c>
      <c r="BZ382" s="16">
        <v>75.5</v>
      </c>
      <c r="CA382" s="16">
        <v>75.5</v>
      </c>
      <c r="CB382" s="16">
        <v>76</v>
      </c>
      <c r="CC382" s="16">
        <f t="shared" si="62"/>
        <v>75.666666666666671</v>
      </c>
      <c r="CD382" s="16" t="s">
        <v>649</v>
      </c>
      <c r="CE382" s="16">
        <v>75</v>
      </c>
      <c r="CF382" s="16">
        <v>75</v>
      </c>
      <c r="CG382" s="16">
        <v>75</v>
      </c>
      <c r="CH382" s="16">
        <f t="shared" si="61"/>
        <v>75</v>
      </c>
      <c r="CI382" s="16" t="s">
        <v>649</v>
      </c>
      <c r="CJ382" s="16">
        <v>20.5</v>
      </c>
      <c r="CK382" s="16" t="s">
        <v>649</v>
      </c>
      <c r="CL382" s="16" t="s">
        <v>649</v>
      </c>
      <c r="CM382" s="18">
        <v>40705</v>
      </c>
      <c r="CO382" s="18">
        <v>40722</v>
      </c>
      <c r="CQ382" s="21"/>
      <c r="CS382" s="21"/>
      <c r="CW382" s="21"/>
      <c r="DD382" s="16">
        <v>20</v>
      </c>
      <c r="FF382" s="42" t="s">
        <v>1606</v>
      </c>
      <c r="FG382" s="43">
        <v>61111</v>
      </c>
      <c r="FH382" s="44">
        <v>50082.144</v>
      </c>
      <c r="FI382" s="45">
        <v>25.078690035052599</v>
      </c>
      <c r="FJ382" s="45">
        <v>669.45333333333303</v>
      </c>
      <c r="FK382" s="45">
        <v>0.46260495200704699</v>
      </c>
      <c r="FL382" s="44">
        <v>56990.465333333297</v>
      </c>
      <c r="FM382" s="45">
        <v>28.538039726256098</v>
      </c>
      <c r="FN382" s="45">
        <v>615.76666666666699</v>
      </c>
      <c r="FO382" s="45">
        <v>0.44912293382305501</v>
      </c>
      <c r="FP382" s="44">
        <v>54389.100666666702</v>
      </c>
      <c r="FQ382" s="45">
        <v>27.235403438491101</v>
      </c>
      <c r="FR382" s="45">
        <v>595.08000000000004</v>
      </c>
      <c r="FS382" s="45">
        <v>0.436575243479982</v>
      </c>
      <c r="FT382" s="44">
        <v>41103.466666666704</v>
      </c>
      <c r="FU382" s="45">
        <v>20.5826072441996</v>
      </c>
      <c r="FV382" s="45">
        <v>669.71333333333303</v>
      </c>
      <c r="FW382" s="46">
        <v>0.51634213850410005</v>
      </c>
    </row>
    <row r="383" spans="1:179" s="16" customFormat="1" ht="15">
      <c r="B383" s="25" t="s">
        <v>1130</v>
      </c>
      <c r="C383" s="16" t="s">
        <v>657</v>
      </c>
      <c r="D383" s="16" t="s">
        <v>660</v>
      </c>
      <c r="E383" s="16" t="s">
        <v>514</v>
      </c>
      <c r="F383" s="16" t="s">
        <v>1094</v>
      </c>
      <c r="G383" s="16" t="s">
        <v>657</v>
      </c>
      <c r="L383" s="18">
        <v>40705</v>
      </c>
      <c r="M383" s="19">
        <v>162</v>
      </c>
      <c r="N383" s="16" t="s">
        <v>698</v>
      </c>
      <c r="O383" s="16" t="s">
        <v>1611</v>
      </c>
      <c r="P383" s="16" t="s">
        <v>1611</v>
      </c>
      <c r="Q383" s="16" t="s">
        <v>852</v>
      </c>
      <c r="R383" s="16" t="s">
        <v>665</v>
      </c>
      <c r="T383" s="20">
        <v>11</v>
      </c>
      <c r="U383" s="20">
        <v>6</v>
      </c>
      <c r="V383" s="16">
        <v>2011</v>
      </c>
      <c r="W383" s="16" t="s">
        <v>908</v>
      </c>
      <c r="X383" s="21" t="s">
        <v>1131</v>
      </c>
      <c r="Y383" s="16" t="s">
        <v>654</v>
      </c>
      <c r="Z383" s="22">
        <v>40698</v>
      </c>
      <c r="AA383" s="16" t="str">
        <f t="shared" si="63"/>
        <v>155</v>
      </c>
      <c r="AB383" s="16">
        <v>5</v>
      </c>
      <c r="AC383" s="16">
        <v>0</v>
      </c>
      <c r="AD383" s="16">
        <v>0</v>
      </c>
      <c r="AE383" s="16" t="s">
        <v>499</v>
      </c>
      <c r="AF383" s="16" t="s">
        <v>1153</v>
      </c>
      <c r="AG383" s="16" t="s">
        <v>657</v>
      </c>
      <c r="AH383" s="16" t="s">
        <v>649</v>
      </c>
      <c r="AI383" s="16" t="s">
        <v>1621</v>
      </c>
      <c r="AJ383" s="16" t="s">
        <v>908</v>
      </c>
      <c r="AK383" s="16" t="s">
        <v>1132</v>
      </c>
      <c r="AL383" s="16" t="s">
        <v>649</v>
      </c>
      <c r="AM383" s="16" t="s">
        <v>654</v>
      </c>
      <c r="AN383" s="22">
        <v>40728</v>
      </c>
      <c r="AP383" s="16">
        <v>5</v>
      </c>
      <c r="AQ383" s="16">
        <v>3</v>
      </c>
      <c r="AR383" s="16">
        <v>3</v>
      </c>
      <c r="AS383" s="16" t="s">
        <v>673</v>
      </c>
      <c r="AT383" s="16" t="s">
        <v>1133</v>
      </c>
      <c r="AU383" s="16" t="s">
        <v>657</v>
      </c>
      <c r="BT383" s="16">
        <v>3</v>
      </c>
      <c r="BU383" s="18">
        <v>40705</v>
      </c>
      <c r="BV383" s="16">
        <v>116.5</v>
      </c>
      <c r="BW383" s="16">
        <v>117</v>
      </c>
      <c r="BX383" s="16">
        <v>116.5</v>
      </c>
      <c r="BY383" s="16">
        <f t="shared" si="59"/>
        <v>116.66666666666667</v>
      </c>
      <c r="BZ383" s="16">
        <v>87</v>
      </c>
      <c r="CA383" s="16">
        <v>87</v>
      </c>
      <c r="CB383" s="16">
        <v>87</v>
      </c>
      <c r="CC383" s="16">
        <f t="shared" si="62"/>
        <v>87</v>
      </c>
      <c r="CD383" s="16" t="s">
        <v>649</v>
      </c>
      <c r="CE383" s="16">
        <v>88</v>
      </c>
      <c r="CF383" s="16">
        <v>88</v>
      </c>
      <c r="CG383" s="16">
        <v>88</v>
      </c>
      <c r="CH383" s="16">
        <f t="shared" si="61"/>
        <v>88</v>
      </c>
      <c r="CI383" s="16" t="s">
        <v>649</v>
      </c>
      <c r="CJ383" s="16">
        <v>15.5</v>
      </c>
      <c r="CK383" s="16" t="s">
        <v>649</v>
      </c>
      <c r="CL383" s="16" t="s">
        <v>649</v>
      </c>
      <c r="CM383" s="18">
        <v>40705</v>
      </c>
      <c r="CO383" s="18"/>
      <c r="CQ383" s="21"/>
      <c r="CS383" s="21"/>
      <c r="CW383" s="21"/>
      <c r="FF383" s="42" t="s">
        <v>1130</v>
      </c>
      <c r="FG383" s="43">
        <v>61111</v>
      </c>
      <c r="FH383" s="44">
        <v>21411.808333333302</v>
      </c>
      <c r="FI383" s="45">
        <v>10.721987147387701</v>
      </c>
      <c r="FJ383" s="45">
        <v>694.15</v>
      </c>
      <c r="FK383" s="45">
        <v>0.58621091081561505</v>
      </c>
      <c r="FL383" s="44">
        <v>57153.907666666702</v>
      </c>
      <c r="FM383" s="45">
        <v>28.6198836588216</v>
      </c>
      <c r="FN383" s="45">
        <v>619.06333333333305</v>
      </c>
      <c r="FO383" s="45">
        <v>0.43670741826915199</v>
      </c>
      <c r="FP383" s="44">
        <v>74068.008000000002</v>
      </c>
      <c r="FQ383" s="45">
        <v>37.089638457686497</v>
      </c>
      <c r="FR383" s="45">
        <v>567.07666666666705</v>
      </c>
      <c r="FS383" s="45">
        <v>0.39880554030841298</v>
      </c>
      <c r="FT383" s="44">
        <v>44850.591999999997</v>
      </c>
      <c r="FU383" s="45">
        <v>22.458984476715099</v>
      </c>
      <c r="FV383" s="45">
        <v>600.74</v>
      </c>
      <c r="FW383" s="46">
        <v>0.51553917749673395</v>
      </c>
    </row>
    <row r="384" spans="1:179" s="16" customFormat="1" ht="15">
      <c r="B384" s="25" t="s">
        <v>1134</v>
      </c>
      <c r="C384" s="16" t="s">
        <v>657</v>
      </c>
      <c r="D384" s="16" t="s">
        <v>660</v>
      </c>
      <c r="E384" s="16" t="s">
        <v>651</v>
      </c>
      <c r="F384" s="16" t="s">
        <v>1094</v>
      </c>
      <c r="G384" s="16" t="s">
        <v>657</v>
      </c>
      <c r="K384" s="16" t="s">
        <v>1135</v>
      </c>
      <c r="L384" s="18">
        <v>40705</v>
      </c>
      <c r="M384" s="19">
        <v>162</v>
      </c>
      <c r="N384" s="16" t="s">
        <v>652</v>
      </c>
      <c r="O384" s="16" t="s">
        <v>1611</v>
      </c>
      <c r="P384" s="16" t="s">
        <v>1611</v>
      </c>
      <c r="Q384" s="16" t="s">
        <v>679</v>
      </c>
      <c r="R384" s="16" t="s">
        <v>665</v>
      </c>
      <c r="T384" s="20">
        <v>11</v>
      </c>
      <c r="U384" s="20">
        <v>6</v>
      </c>
      <c r="V384" s="16">
        <v>2011</v>
      </c>
      <c r="W384" s="16" t="s">
        <v>908</v>
      </c>
      <c r="X384" s="21" t="s">
        <v>1136</v>
      </c>
      <c r="Y384" s="16" t="s">
        <v>654</v>
      </c>
      <c r="Z384" s="22">
        <v>40714</v>
      </c>
      <c r="AA384" s="16" t="str">
        <f t="shared" si="63"/>
        <v>171</v>
      </c>
      <c r="AB384" s="16">
        <v>5</v>
      </c>
      <c r="AC384" s="16">
        <v>0</v>
      </c>
      <c r="AD384" s="16">
        <v>0</v>
      </c>
      <c r="AE384" s="16" t="s">
        <v>499</v>
      </c>
      <c r="AF384" s="16" t="s">
        <v>1153</v>
      </c>
      <c r="AG384" s="16" t="s">
        <v>657</v>
      </c>
      <c r="AH384" s="16" t="s">
        <v>649</v>
      </c>
      <c r="AI384" s="16" t="s">
        <v>1621</v>
      </c>
      <c r="AJ384" s="16" t="s">
        <v>908</v>
      </c>
      <c r="AK384" s="16" t="s">
        <v>1137</v>
      </c>
      <c r="AL384" s="16" t="s">
        <v>649</v>
      </c>
      <c r="AM384" s="16" t="s">
        <v>654</v>
      </c>
      <c r="AN384" s="22">
        <v>40734</v>
      </c>
      <c r="AP384" s="16">
        <v>3</v>
      </c>
      <c r="AQ384" s="16">
        <v>3</v>
      </c>
      <c r="AR384" s="16">
        <v>3</v>
      </c>
      <c r="AS384" s="16" t="s">
        <v>673</v>
      </c>
      <c r="AU384" s="16" t="s">
        <v>657</v>
      </c>
      <c r="BT384" s="16">
        <v>3</v>
      </c>
      <c r="BU384" s="18">
        <v>40705</v>
      </c>
      <c r="BV384" s="16">
        <v>112</v>
      </c>
      <c r="BW384" s="16">
        <v>111.5</v>
      </c>
      <c r="BX384" s="16">
        <v>112</v>
      </c>
      <c r="BY384" s="16">
        <f t="shared" si="59"/>
        <v>111.83333333333333</v>
      </c>
      <c r="BZ384" s="16">
        <v>87.5</v>
      </c>
      <c r="CA384" s="16">
        <v>87.5</v>
      </c>
      <c r="CB384" s="16">
        <v>87.5</v>
      </c>
      <c r="CC384" s="16">
        <f t="shared" si="62"/>
        <v>87.5</v>
      </c>
      <c r="CD384" s="16" t="s">
        <v>649</v>
      </c>
      <c r="CE384" s="16">
        <v>89</v>
      </c>
      <c r="CF384" s="16">
        <v>89</v>
      </c>
      <c r="CG384" s="16">
        <v>88.5</v>
      </c>
      <c r="CH384" s="16">
        <f t="shared" si="61"/>
        <v>88.833333333333329</v>
      </c>
      <c r="CI384" s="16" t="s">
        <v>649</v>
      </c>
      <c r="CJ384" s="16">
        <v>17</v>
      </c>
      <c r="CK384" s="16" t="s">
        <v>649</v>
      </c>
      <c r="CL384" s="16" t="s">
        <v>649</v>
      </c>
      <c r="CM384" s="18">
        <v>40705</v>
      </c>
      <c r="CO384" s="18">
        <v>40722</v>
      </c>
      <c r="CQ384" s="21"/>
      <c r="CS384" s="21"/>
      <c r="CW384" s="21"/>
      <c r="DD384" s="16">
        <v>16.75</v>
      </c>
      <c r="FF384" s="42" t="s">
        <v>1134</v>
      </c>
      <c r="FG384" s="43">
        <v>61111</v>
      </c>
      <c r="FH384" s="44">
        <v>30013.547666666698</v>
      </c>
      <c r="FI384" s="45">
        <v>15.029317810048401</v>
      </c>
      <c r="FJ384" s="45">
        <v>676.06333333333305</v>
      </c>
      <c r="FK384" s="45">
        <v>0.539771313930415</v>
      </c>
      <c r="FL384" s="44">
        <v>53104.353999999999</v>
      </c>
      <c r="FM384" s="45">
        <v>26.592065097646501</v>
      </c>
      <c r="FN384" s="45">
        <v>622.13</v>
      </c>
      <c r="FO384" s="45">
        <v>0.48187717840490102</v>
      </c>
      <c r="FP384" s="44">
        <v>53359.413666666696</v>
      </c>
      <c r="FQ384" s="45">
        <v>26.719786513102999</v>
      </c>
      <c r="FR384" s="45">
        <v>578.07000000000005</v>
      </c>
      <c r="FS384" s="45">
        <v>0.47772347583213098</v>
      </c>
      <c r="FT384" s="44">
        <v>48253.985000000001</v>
      </c>
      <c r="FU384" s="45">
        <v>24.163237356034099</v>
      </c>
      <c r="FV384" s="45">
        <v>637.10666666666702</v>
      </c>
      <c r="FW384" s="46">
        <v>0.51385611576175205</v>
      </c>
    </row>
    <row r="385" spans="1:179" s="16" customFormat="1" ht="15">
      <c r="A385" s="16" t="s">
        <v>1116</v>
      </c>
      <c r="B385" s="17" t="s">
        <v>1378</v>
      </c>
      <c r="C385" s="16" t="s">
        <v>657</v>
      </c>
      <c r="D385" s="16" t="s">
        <v>650</v>
      </c>
      <c r="E385" s="16" t="s">
        <v>1028</v>
      </c>
      <c r="F385" s="16" t="s">
        <v>1381</v>
      </c>
      <c r="G385" s="16" t="s">
        <v>799</v>
      </c>
      <c r="H385" s="22">
        <v>40707</v>
      </c>
      <c r="K385" s="16" t="s">
        <v>1382</v>
      </c>
      <c r="L385" s="18">
        <v>40707</v>
      </c>
      <c r="M385" s="19">
        <v>164</v>
      </c>
      <c r="N385" s="16" t="s">
        <v>1611</v>
      </c>
      <c r="O385" s="16" t="s">
        <v>1611</v>
      </c>
      <c r="P385" s="16" t="s">
        <v>1611</v>
      </c>
      <c r="Q385" s="16" t="s">
        <v>1611</v>
      </c>
      <c r="R385" s="16" t="s">
        <v>1401</v>
      </c>
      <c r="T385" s="20">
        <v>13</v>
      </c>
      <c r="U385" s="20">
        <v>6</v>
      </c>
      <c r="V385" s="16">
        <v>2011</v>
      </c>
      <c r="W385" s="16" t="s">
        <v>1379</v>
      </c>
      <c r="X385" s="21">
        <v>4</v>
      </c>
      <c r="Y385" s="16" t="s">
        <v>654</v>
      </c>
      <c r="Z385" s="22">
        <v>40695</v>
      </c>
      <c r="AA385" s="16" t="str">
        <f t="shared" si="63"/>
        <v>152</v>
      </c>
      <c r="AB385" s="16">
        <v>5</v>
      </c>
      <c r="AC385" s="16">
        <v>5</v>
      </c>
      <c r="AD385" s="16">
        <v>5</v>
      </c>
      <c r="AE385" s="16" t="s">
        <v>673</v>
      </c>
      <c r="AG385" s="16" t="s">
        <v>649</v>
      </c>
      <c r="AH385" s="16" t="s">
        <v>649</v>
      </c>
      <c r="AI385" s="16" t="s">
        <v>674</v>
      </c>
      <c r="AJ385" s="16" t="s">
        <v>1379</v>
      </c>
      <c r="AK385" s="16" t="s">
        <v>1380</v>
      </c>
      <c r="AL385" s="16" t="s">
        <v>657</v>
      </c>
      <c r="AM385" s="16" t="s">
        <v>654</v>
      </c>
      <c r="AN385" s="22">
        <v>40725</v>
      </c>
      <c r="AP385" s="16">
        <v>5</v>
      </c>
      <c r="AQ385" s="16">
        <v>5</v>
      </c>
      <c r="AR385" s="16">
        <v>4</v>
      </c>
      <c r="AS385" s="16" t="s">
        <v>673</v>
      </c>
      <c r="AT385" s="16" t="s">
        <v>1383</v>
      </c>
      <c r="AU385" s="16" t="s">
        <v>657</v>
      </c>
      <c r="BT385" s="16">
        <v>9</v>
      </c>
      <c r="BU385" s="18">
        <v>40707</v>
      </c>
      <c r="BV385" s="16">
        <v>113</v>
      </c>
      <c r="BW385" s="16">
        <v>113</v>
      </c>
      <c r="BX385" s="16">
        <v>113</v>
      </c>
      <c r="BY385" s="16">
        <f t="shared" si="59"/>
        <v>113</v>
      </c>
      <c r="BZ385" s="16">
        <v>73</v>
      </c>
      <c r="CA385" s="16">
        <v>73</v>
      </c>
      <c r="CB385" s="16">
        <v>73</v>
      </c>
      <c r="CC385" s="16">
        <f t="shared" si="62"/>
        <v>73</v>
      </c>
      <c r="CD385" s="16" t="s">
        <v>649</v>
      </c>
      <c r="CE385" s="16">
        <v>75</v>
      </c>
      <c r="CF385" s="16">
        <v>74.5</v>
      </c>
      <c r="CG385" s="16">
        <v>74.5</v>
      </c>
      <c r="CH385" s="16">
        <f t="shared" si="61"/>
        <v>74.666666666666671</v>
      </c>
      <c r="CI385" s="16" t="s">
        <v>649</v>
      </c>
      <c r="CJ385" s="16">
        <v>19.5</v>
      </c>
      <c r="CK385" s="16" t="s">
        <v>649</v>
      </c>
      <c r="CL385" s="16" t="s">
        <v>649</v>
      </c>
      <c r="CM385" s="18">
        <v>40707</v>
      </c>
      <c r="CO385" s="18"/>
      <c r="CQ385" s="21"/>
      <c r="CS385" s="21"/>
      <c r="EB385" s="22">
        <v>40707</v>
      </c>
      <c r="EG385" s="24">
        <v>0.19722222222222222</v>
      </c>
      <c r="EH385" s="24">
        <v>0.19790509259259259</v>
      </c>
      <c r="EI385" s="24">
        <v>0.20821759259259257</v>
      </c>
      <c r="FF385" s="42" t="s">
        <v>1378</v>
      </c>
      <c r="FG385" s="43">
        <v>61311</v>
      </c>
      <c r="FH385" s="44">
        <v>42474.317333333303</v>
      </c>
      <c r="FI385" s="45">
        <v>21.2690622600567</v>
      </c>
      <c r="FJ385" s="45">
        <v>627.77666666666698</v>
      </c>
      <c r="FK385" s="45">
        <v>0.51173407677210903</v>
      </c>
      <c r="FL385" s="44">
        <v>58734.642666666703</v>
      </c>
      <c r="FM385" s="45">
        <v>29.411438491069902</v>
      </c>
      <c r="FN385" s="45">
        <v>559.756666666667</v>
      </c>
      <c r="FO385" s="45">
        <v>0.44951021218819398</v>
      </c>
      <c r="FP385" s="44">
        <v>63477.684999999998</v>
      </c>
      <c r="FQ385" s="45">
        <v>31.7865222834251</v>
      </c>
      <c r="FR385" s="45">
        <v>615.70000000000005</v>
      </c>
      <c r="FS385" s="45">
        <v>0.428929335954506</v>
      </c>
      <c r="FT385" s="44">
        <v>34576.927333333297</v>
      </c>
      <c r="FU385" s="45">
        <v>17.314435319646101</v>
      </c>
      <c r="FV385" s="45">
        <v>650.06666666666695</v>
      </c>
      <c r="FW385" s="46">
        <v>0.54042004352532602</v>
      </c>
    </row>
    <row r="386" spans="1:179" s="16" customFormat="1" ht="15">
      <c r="A386" s="16" t="s">
        <v>1116</v>
      </c>
      <c r="B386" s="17" t="s">
        <v>1498</v>
      </c>
      <c r="C386" s="16" t="s">
        <v>657</v>
      </c>
      <c r="D386" s="16" t="s">
        <v>650</v>
      </c>
      <c r="E386" s="16" t="s">
        <v>1668</v>
      </c>
      <c r="F386" s="16" t="s">
        <v>1499</v>
      </c>
      <c r="G386" s="16" t="s">
        <v>799</v>
      </c>
      <c r="H386" s="16" t="s">
        <v>1500</v>
      </c>
      <c r="K386" s="16" t="s">
        <v>1752</v>
      </c>
      <c r="L386" s="18">
        <v>40707</v>
      </c>
      <c r="M386" s="19">
        <v>164</v>
      </c>
      <c r="N386" s="16" t="s">
        <v>1611</v>
      </c>
      <c r="O386" s="16" t="s">
        <v>1611</v>
      </c>
      <c r="P386" s="16" t="s">
        <v>1611</v>
      </c>
      <c r="Q386" s="16" t="s">
        <v>665</v>
      </c>
      <c r="R386" s="16" t="s">
        <v>665</v>
      </c>
      <c r="T386" s="20">
        <v>13</v>
      </c>
      <c r="U386" s="20">
        <v>6</v>
      </c>
      <c r="V386" s="16">
        <v>2011</v>
      </c>
      <c r="W386" s="16" t="s">
        <v>1501</v>
      </c>
      <c r="X386" s="21">
        <v>2</v>
      </c>
      <c r="Y386" s="16" t="s">
        <v>654</v>
      </c>
      <c r="Z386" s="22">
        <v>40700</v>
      </c>
      <c r="AA386" s="16" t="str">
        <f t="shared" si="63"/>
        <v>157</v>
      </c>
      <c r="AB386" s="16">
        <v>4</v>
      </c>
      <c r="AC386" s="16">
        <v>4</v>
      </c>
      <c r="AD386" s="16">
        <v>3</v>
      </c>
      <c r="AE386" s="16" t="s">
        <v>673</v>
      </c>
      <c r="AG386" s="16" t="s">
        <v>657</v>
      </c>
      <c r="AH386" s="16" t="s">
        <v>657</v>
      </c>
      <c r="BT386" s="16">
        <v>3</v>
      </c>
      <c r="BU386" s="18">
        <v>40707</v>
      </c>
      <c r="BV386" s="16">
        <v>115</v>
      </c>
      <c r="BW386" s="16">
        <v>115</v>
      </c>
      <c r="BX386" s="16">
        <v>115</v>
      </c>
      <c r="BY386" s="16">
        <f t="shared" si="59"/>
        <v>115</v>
      </c>
      <c r="BZ386" s="16">
        <v>81</v>
      </c>
      <c r="CA386" s="16">
        <v>80.5</v>
      </c>
      <c r="CB386" s="16">
        <v>80.5</v>
      </c>
      <c r="CC386" s="16">
        <f t="shared" si="62"/>
        <v>80.666666666666671</v>
      </c>
      <c r="CD386" s="16" t="s">
        <v>649</v>
      </c>
      <c r="CE386" s="16">
        <v>79</v>
      </c>
      <c r="CF386" s="16">
        <v>79</v>
      </c>
      <c r="CG386" s="16">
        <v>79</v>
      </c>
      <c r="CH386" s="16">
        <f t="shared" si="61"/>
        <v>79</v>
      </c>
      <c r="CI386" s="16" t="s">
        <v>649</v>
      </c>
      <c r="CJ386" s="16">
        <v>19.75</v>
      </c>
      <c r="CK386" s="16" t="s">
        <v>649</v>
      </c>
      <c r="CL386" s="16" t="s">
        <v>649</v>
      </c>
      <c r="CM386" s="18">
        <v>40707</v>
      </c>
      <c r="CO386" s="18">
        <v>40723</v>
      </c>
      <c r="CQ386" s="21"/>
      <c r="CS386" s="21"/>
      <c r="DD386" s="16">
        <f>22-4</f>
        <v>18</v>
      </c>
      <c r="EB386" s="22">
        <v>40707</v>
      </c>
      <c r="EG386" s="24">
        <v>0.23379629629629628</v>
      </c>
      <c r="EH386" s="24">
        <v>0.23478009259259258</v>
      </c>
      <c r="EI386" s="24">
        <v>0.24439814814814817</v>
      </c>
      <c r="EL386" s="22">
        <v>40723</v>
      </c>
      <c r="EQ386" s="29">
        <v>0.18063657407407407</v>
      </c>
      <c r="ER386" s="24">
        <v>0.18296296296296297</v>
      </c>
      <c r="ES386" s="24">
        <v>0.19165509259259261</v>
      </c>
      <c r="FF386" s="42" t="s">
        <v>1498</v>
      </c>
      <c r="FG386" s="43">
        <v>61311</v>
      </c>
      <c r="FH386" s="44">
        <v>44605.421333333303</v>
      </c>
      <c r="FI386" s="45">
        <v>22.336214989150399</v>
      </c>
      <c r="FJ386" s="45">
        <v>624.04666666666697</v>
      </c>
      <c r="FK386" s="45">
        <v>0.48919713241432999</v>
      </c>
      <c r="FL386" s="44">
        <v>62648.780333333299</v>
      </c>
      <c r="FM386" s="45">
        <v>31.371447337673199</v>
      </c>
      <c r="FN386" s="45">
        <v>603.04999999999995</v>
      </c>
      <c r="FO386" s="45">
        <v>0.44140917999873103</v>
      </c>
      <c r="FP386" s="44">
        <v>86841.217666666693</v>
      </c>
      <c r="FQ386" s="45">
        <v>43.485837589717903</v>
      </c>
      <c r="FR386" s="45">
        <v>580.06333333333305</v>
      </c>
      <c r="FS386" s="45">
        <v>0.39578762646850602</v>
      </c>
      <c r="FT386" s="44">
        <v>49799.400666666697</v>
      </c>
      <c r="FU386" s="45">
        <v>24.937105992321801</v>
      </c>
      <c r="FV386" s="45">
        <v>623.35666666666702</v>
      </c>
      <c r="FW386" s="46">
        <v>0.46722760656988099</v>
      </c>
    </row>
    <row r="387" spans="1:179" s="16" customFormat="1" ht="15">
      <c r="B387" s="23" t="s">
        <v>1054</v>
      </c>
      <c r="C387" s="16" t="s">
        <v>1075</v>
      </c>
      <c r="D387" s="16" t="s">
        <v>1076</v>
      </c>
      <c r="E387" s="16" t="s">
        <v>858</v>
      </c>
      <c r="F387" s="16" t="s">
        <v>410</v>
      </c>
      <c r="G387" s="16" t="s">
        <v>1243</v>
      </c>
      <c r="L387" s="18">
        <v>40708</v>
      </c>
      <c r="M387" s="19">
        <v>165</v>
      </c>
      <c r="N387" s="16" t="s">
        <v>1205</v>
      </c>
      <c r="O387" s="16" t="s">
        <v>1055</v>
      </c>
      <c r="P387" s="16" t="s">
        <v>1078</v>
      </c>
      <c r="Q387" s="16" t="s">
        <v>1081</v>
      </c>
      <c r="R387" s="16" t="s">
        <v>1081</v>
      </c>
      <c r="T387" s="23">
        <v>14</v>
      </c>
      <c r="U387" s="23">
        <v>6</v>
      </c>
      <c r="V387" s="16">
        <v>2011</v>
      </c>
      <c r="W387" s="16" t="s">
        <v>1057</v>
      </c>
      <c r="X387" s="21">
        <v>106</v>
      </c>
      <c r="Y387" s="16" t="s">
        <v>1056</v>
      </c>
      <c r="Z387" s="22">
        <v>40712</v>
      </c>
      <c r="AA387" s="16" t="str">
        <f t="shared" si="63"/>
        <v>169</v>
      </c>
      <c r="AB387" s="16">
        <v>5</v>
      </c>
      <c r="AC387" s="16">
        <v>5</v>
      </c>
      <c r="AD387" s="16">
        <v>0</v>
      </c>
      <c r="AE387" s="16" t="s">
        <v>1058</v>
      </c>
      <c r="AF387" s="16" t="s">
        <v>1059</v>
      </c>
      <c r="AG387" s="16" t="s">
        <v>1075</v>
      </c>
      <c r="AH387" s="16" t="s">
        <v>1075</v>
      </c>
      <c r="BT387" s="16">
        <v>0</v>
      </c>
      <c r="BU387" s="18">
        <v>40708</v>
      </c>
      <c r="BV387" s="16">
        <v>115</v>
      </c>
      <c r="BW387" s="16">
        <v>115</v>
      </c>
      <c r="BX387" s="16">
        <v>115</v>
      </c>
      <c r="BY387" s="16">
        <f t="shared" si="59"/>
        <v>115</v>
      </c>
      <c r="BZ387" s="16">
        <v>80.5</v>
      </c>
      <c r="CA387" s="16">
        <v>80.5</v>
      </c>
      <c r="CB387" s="16">
        <v>80</v>
      </c>
      <c r="CC387" s="16">
        <f t="shared" si="62"/>
        <v>80.333333333333329</v>
      </c>
      <c r="CD387" s="16" t="s">
        <v>1237</v>
      </c>
      <c r="CE387" s="16">
        <v>80</v>
      </c>
      <c r="CF387" s="16">
        <v>79.5</v>
      </c>
      <c r="CG387" s="16">
        <v>79.5</v>
      </c>
      <c r="CH387" s="16">
        <f t="shared" si="61"/>
        <v>79.666666666666671</v>
      </c>
      <c r="CI387" s="16" t="s">
        <v>1237</v>
      </c>
      <c r="CJ387" s="16">
        <v>17.5</v>
      </c>
      <c r="CK387" s="16" t="s">
        <v>1246</v>
      </c>
      <c r="CL387" s="16" t="s">
        <v>1246</v>
      </c>
      <c r="CM387" s="18">
        <v>40708</v>
      </c>
      <c r="CO387" s="18">
        <v>40725</v>
      </c>
      <c r="CQ387" s="21"/>
      <c r="CS387" s="21"/>
      <c r="DD387" s="16">
        <v>17</v>
      </c>
      <c r="DF387" s="22">
        <v>40736</v>
      </c>
      <c r="DU387" s="16">
        <v>16.5</v>
      </c>
      <c r="FF387" s="42" t="s">
        <v>1978</v>
      </c>
      <c r="FG387" s="43">
        <v>61411</v>
      </c>
      <c r="FH387" s="44">
        <v>26185.892666666699</v>
      </c>
      <c r="FI387" s="45">
        <v>13.112615256217699</v>
      </c>
      <c r="FJ387" s="45">
        <v>675.10666666666702</v>
      </c>
      <c r="FK387" s="45">
        <v>0.56988182711979796</v>
      </c>
      <c r="FL387" s="44">
        <v>49784.771000000001</v>
      </c>
      <c r="FM387" s="45">
        <v>24.929780170255398</v>
      </c>
      <c r="FN387" s="45">
        <v>619.06666666666695</v>
      </c>
      <c r="FO387" s="45">
        <v>0.503658085282913</v>
      </c>
      <c r="FP387" s="44">
        <v>35551.525666666697</v>
      </c>
      <c r="FQ387" s="45">
        <v>17.802466533133</v>
      </c>
      <c r="FR387" s="45">
        <v>648.41999999999996</v>
      </c>
      <c r="FS387" s="45">
        <v>0.50498337920853598</v>
      </c>
      <c r="FT387" s="44">
        <v>31911.865000000002</v>
      </c>
      <c r="FU387" s="45">
        <v>15.979902353530299</v>
      </c>
      <c r="FV387" s="45">
        <v>655.44333333333304</v>
      </c>
      <c r="FW387" s="46">
        <v>0.55771674445686803</v>
      </c>
    </row>
    <row r="388" spans="1:179" s="16" customFormat="1" ht="15">
      <c r="B388" s="23" t="s">
        <v>1060</v>
      </c>
      <c r="C388" s="16" t="s">
        <v>1252</v>
      </c>
      <c r="D388" s="16" t="s">
        <v>1101</v>
      </c>
      <c r="E388" s="16" t="s">
        <v>1061</v>
      </c>
      <c r="F388" s="16" t="s">
        <v>410</v>
      </c>
      <c r="G388" s="16" t="s">
        <v>1243</v>
      </c>
      <c r="L388" s="18">
        <v>40708</v>
      </c>
      <c r="M388" s="19">
        <v>165</v>
      </c>
      <c r="N388" s="16" t="s">
        <v>1258</v>
      </c>
      <c r="O388" s="16" t="s">
        <v>1062</v>
      </c>
      <c r="P388" s="16" t="s">
        <v>1062</v>
      </c>
      <c r="Q388" s="16" t="s">
        <v>1081</v>
      </c>
      <c r="R388" s="16" t="s">
        <v>1078</v>
      </c>
      <c r="T388" s="23">
        <v>14</v>
      </c>
      <c r="U388" s="23">
        <v>6</v>
      </c>
      <c r="V388" s="16">
        <v>2011</v>
      </c>
      <c r="W388" s="16" t="s">
        <v>1063</v>
      </c>
      <c r="X388" s="21">
        <v>111</v>
      </c>
      <c r="Y388" s="16" t="s">
        <v>1233</v>
      </c>
      <c r="Z388" s="22">
        <v>40724</v>
      </c>
      <c r="AA388" s="16" t="str">
        <f t="shared" si="63"/>
        <v>181</v>
      </c>
      <c r="AB388" s="16">
        <v>4</v>
      </c>
      <c r="AC388" s="16">
        <v>4</v>
      </c>
      <c r="AD388" s="16">
        <v>3</v>
      </c>
      <c r="AE388" s="16" t="s">
        <v>1272</v>
      </c>
      <c r="AG388" s="16" t="s">
        <v>1075</v>
      </c>
      <c r="AH388" s="16" t="s">
        <v>1075</v>
      </c>
      <c r="BT388" s="16">
        <v>3</v>
      </c>
      <c r="BU388" s="18">
        <v>40708</v>
      </c>
      <c r="BV388" s="16">
        <v>122.5</v>
      </c>
      <c r="BW388" s="16">
        <v>122</v>
      </c>
      <c r="BX388" s="16">
        <v>122</v>
      </c>
      <c r="BY388" s="16">
        <f t="shared" si="59"/>
        <v>122.16666666666667</v>
      </c>
      <c r="BZ388" s="16">
        <v>78</v>
      </c>
      <c r="CA388" s="16">
        <v>78</v>
      </c>
      <c r="CB388" s="16">
        <v>78</v>
      </c>
      <c r="CC388" s="16">
        <f t="shared" si="62"/>
        <v>78</v>
      </c>
      <c r="CD388" s="16" t="s">
        <v>1237</v>
      </c>
      <c r="CE388" s="16">
        <v>81</v>
      </c>
      <c r="CF388" s="16">
        <v>81</v>
      </c>
      <c r="CG388" s="16">
        <v>81</v>
      </c>
      <c r="CH388" s="16">
        <f t="shared" si="61"/>
        <v>81</v>
      </c>
      <c r="CI388" s="16" t="s">
        <v>1237</v>
      </c>
      <c r="CJ388" s="16">
        <v>18.75</v>
      </c>
      <c r="CK388" s="16" t="s">
        <v>1237</v>
      </c>
      <c r="CL388" s="16" t="s">
        <v>1237</v>
      </c>
      <c r="CM388" s="18">
        <v>40708</v>
      </c>
      <c r="CO388" s="18">
        <v>40709</v>
      </c>
      <c r="CQ388" s="21"/>
      <c r="CS388" s="21"/>
      <c r="DD388" s="16">
        <v>16.5</v>
      </c>
      <c r="DF388" s="22">
        <v>40763</v>
      </c>
      <c r="DG388" s="16">
        <v>122.5</v>
      </c>
      <c r="DH388" s="16">
        <v>123</v>
      </c>
      <c r="DI388" s="16">
        <v>123</v>
      </c>
      <c r="DJ388" s="16">
        <v>122.833</v>
      </c>
      <c r="DO388" s="16" t="s">
        <v>1075</v>
      </c>
      <c r="DP388" s="16">
        <v>82</v>
      </c>
      <c r="DQ388" s="16">
        <v>82</v>
      </c>
      <c r="DR388" s="16">
        <v>82</v>
      </c>
      <c r="DS388" s="16">
        <v>82</v>
      </c>
      <c r="DT388" s="16" t="s">
        <v>1246</v>
      </c>
      <c r="DU388" s="16">
        <v>16</v>
      </c>
      <c r="EB388" s="22"/>
      <c r="FF388" s="42" t="s">
        <v>1979</v>
      </c>
      <c r="FG388" s="43">
        <v>61411</v>
      </c>
      <c r="FH388" s="44">
        <v>38943.222333333302</v>
      </c>
      <c r="FI388" s="45">
        <v>19.500862460357201</v>
      </c>
      <c r="FJ388" s="45">
        <v>668.08666666666704</v>
      </c>
      <c r="FK388" s="45">
        <v>0.516937306716859</v>
      </c>
      <c r="FL388" s="44">
        <v>76801.98</v>
      </c>
      <c r="FM388" s="45">
        <v>38.458678017025498</v>
      </c>
      <c r="FN388" s="45">
        <v>575.37666666666701</v>
      </c>
      <c r="FO388" s="45">
        <v>0.42524288923730902</v>
      </c>
      <c r="FP388" s="44">
        <v>66530.968333333294</v>
      </c>
      <c r="FQ388" s="45">
        <v>33.315457352695702</v>
      </c>
      <c r="FR388" s="45">
        <v>567.75333333333299</v>
      </c>
      <c r="FS388" s="45">
        <v>0.41147456511343999</v>
      </c>
      <c r="FT388" s="44">
        <v>51843.110666666696</v>
      </c>
      <c r="FU388" s="45">
        <v>25.960496077449498</v>
      </c>
      <c r="FV388" s="45">
        <v>635.136666666667</v>
      </c>
      <c r="FW388" s="46">
        <v>0.49954514968399499</v>
      </c>
    </row>
    <row r="389" spans="1:179" s="16" customFormat="1" ht="15">
      <c r="A389" s="16" t="s">
        <v>1116</v>
      </c>
      <c r="B389" s="23" t="s">
        <v>1064</v>
      </c>
      <c r="C389" s="16" t="s">
        <v>1266</v>
      </c>
      <c r="D389" s="16" t="s">
        <v>1076</v>
      </c>
      <c r="E389" s="16" t="s">
        <v>1065</v>
      </c>
      <c r="F389" s="16" t="s">
        <v>410</v>
      </c>
      <c r="G389" s="16" t="s">
        <v>1077</v>
      </c>
      <c r="H389" s="22">
        <v>40708</v>
      </c>
      <c r="J389" s="16" t="s">
        <v>1248</v>
      </c>
      <c r="L389" s="18">
        <v>40708</v>
      </c>
      <c r="M389" s="19">
        <v>165</v>
      </c>
      <c r="N389" s="16" t="s">
        <v>1066</v>
      </c>
      <c r="O389" s="16" t="s">
        <v>1078</v>
      </c>
      <c r="P389" s="16" t="s">
        <v>1067</v>
      </c>
      <c r="Q389" s="16" t="s">
        <v>1249</v>
      </c>
      <c r="R389" s="16" t="s">
        <v>1078</v>
      </c>
      <c r="T389" s="23">
        <v>14</v>
      </c>
      <c r="U389" s="23">
        <v>6</v>
      </c>
      <c r="V389" s="16">
        <v>2011</v>
      </c>
      <c r="W389" s="16" t="s">
        <v>1068</v>
      </c>
      <c r="X389" s="21">
        <v>96</v>
      </c>
      <c r="Y389" s="16" t="s">
        <v>1281</v>
      </c>
      <c r="Z389" s="22">
        <v>40701</v>
      </c>
      <c r="AA389" s="16" t="str">
        <f t="shared" si="63"/>
        <v>158</v>
      </c>
      <c r="AB389" s="16">
        <v>3</v>
      </c>
      <c r="AC389" s="16">
        <v>3</v>
      </c>
      <c r="AD389" s="16">
        <v>2</v>
      </c>
      <c r="AE389" s="16" t="s">
        <v>1272</v>
      </c>
      <c r="AG389" s="16" t="s">
        <v>1075</v>
      </c>
      <c r="AH389" s="16" t="s">
        <v>1075</v>
      </c>
      <c r="BT389" s="16">
        <v>2</v>
      </c>
      <c r="BU389" s="18">
        <v>40708</v>
      </c>
      <c r="BV389" s="16">
        <v>112.5</v>
      </c>
      <c r="BW389" s="16">
        <v>112.5</v>
      </c>
      <c r="BX389" s="16">
        <v>113</v>
      </c>
      <c r="BY389" s="16">
        <f t="shared" si="59"/>
        <v>112.66666666666667</v>
      </c>
      <c r="BZ389" s="16">
        <v>81</v>
      </c>
      <c r="CA389" s="16">
        <v>81</v>
      </c>
      <c r="CB389" s="16">
        <v>81</v>
      </c>
      <c r="CC389" s="16">
        <f t="shared" si="62"/>
        <v>81</v>
      </c>
      <c r="CD389" s="16" t="s">
        <v>1237</v>
      </c>
      <c r="CE389" s="16">
        <v>80.5</v>
      </c>
      <c r="CF389" s="16">
        <v>81</v>
      </c>
      <c r="CG389" s="16">
        <v>81</v>
      </c>
      <c r="CH389" s="16">
        <f t="shared" si="61"/>
        <v>80.833333333333329</v>
      </c>
      <c r="CI389" s="16" t="s">
        <v>1237</v>
      </c>
      <c r="CJ389" s="16">
        <v>16</v>
      </c>
      <c r="CK389" s="16" t="s">
        <v>1246</v>
      </c>
      <c r="CL389" s="16" t="s">
        <v>1246</v>
      </c>
      <c r="CM389" s="18">
        <v>40708</v>
      </c>
      <c r="CO389" s="18">
        <v>40725</v>
      </c>
      <c r="CQ389" s="21"/>
      <c r="CS389" s="21"/>
      <c r="DD389" s="16">
        <v>16.25</v>
      </c>
      <c r="DF389" s="22">
        <v>40762</v>
      </c>
      <c r="DG389" s="16">
        <v>113</v>
      </c>
      <c r="DH389" s="16">
        <v>113</v>
      </c>
      <c r="DI389" s="16">
        <v>113</v>
      </c>
      <c r="DJ389" s="16">
        <v>113</v>
      </c>
      <c r="DK389" s="16">
        <v>81</v>
      </c>
      <c r="DL389" s="16">
        <v>81</v>
      </c>
      <c r="DM389" s="16">
        <v>81</v>
      </c>
      <c r="DN389" s="16">
        <v>81</v>
      </c>
      <c r="DO389" s="16" t="s">
        <v>1246</v>
      </c>
      <c r="DP389" s="16">
        <v>81</v>
      </c>
      <c r="DQ389" s="16">
        <v>81</v>
      </c>
      <c r="DR389" s="16">
        <v>80</v>
      </c>
      <c r="DS389" s="16">
        <v>80.332999999999998</v>
      </c>
      <c r="DT389" s="16" t="s">
        <v>1246</v>
      </c>
      <c r="DU389" s="16">
        <v>16.5</v>
      </c>
      <c r="EB389" s="22">
        <v>40708</v>
      </c>
      <c r="EG389" s="24">
        <v>0.19717592592592592</v>
      </c>
      <c r="EI389" s="24">
        <v>0.20864583333333334</v>
      </c>
      <c r="EJ389" s="24">
        <v>0.21064814814814814</v>
      </c>
      <c r="EK389" s="24">
        <v>0.24201388888888889</v>
      </c>
      <c r="FF389" s="42" t="s">
        <v>1980</v>
      </c>
      <c r="FG389" s="43">
        <v>61411</v>
      </c>
      <c r="FH389" s="44">
        <v>32189.773000000001</v>
      </c>
      <c r="FI389" s="45">
        <v>16.119065097646502</v>
      </c>
      <c r="FJ389" s="45">
        <v>677.76</v>
      </c>
      <c r="FK389" s="45">
        <v>0.51233825582680204</v>
      </c>
      <c r="FL389" s="44">
        <v>44144.107333333297</v>
      </c>
      <c r="FM389" s="45">
        <v>22.1052114838925</v>
      </c>
      <c r="FN389" s="45">
        <v>660.45</v>
      </c>
      <c r="FO389" s="45">
        <v>0.48700372705853001</v>
      </c>
      <c r="FP389" s="44">
        <v>36016.533333333296</v>
      </c>
      <c r="FQ389" s="45">
        <v>18.0353196461359</v>
      </c>
      <c r="FR389" s="45">
        <v>677.78666666666697</v>
      </c>
      <c r="FS389" s="45">
        <v>0.50102328179959199</v>
      </c>
      <c r="FT389" s="44">
        <v>30239.861333333301</v>
      </c>
      <c r="FU389" s="45">
        <v>15.142644633617101</v>
      </c>
      <c r="FV389" s="45">
        <v>678.756666666667</v>
      </c>
      <c r="FW389" s="46">
        <v>0.54244438587788602</v>
      </c>
    </row>
    <row r="390" spans="1:179" s="16" customFormat="1" ht="15">
      <c r="B390" s="23" t="s">
        <v>1069</v>
      </c>
      <c r="C390" s="16" t="s">
        <v>1075</v>
      </c>
      <c r="D390" s="16" t="s">
        <v>1076</v>
      </c>
      <c r="E390" s="16" t="s">
        <v>1070</v>
      </c>
      <c r="F390" s="16" t="s">
        <v>410</v>
      </c>
      <c r="G390" s="16" t="s">
        <v>1243</v>
      </c>
      <c r="L390" s="18">
        <v>40708</v>
      </c>
      <c r="M390" s="19">
        <v>165</v>
      </c>
      <c r="N390" s="16" t="s">
        <v>1244</v>
      </c>
      <c r="O390" s="16" t="s">
        <v>1079</v>
      </c>
      <c r="P390" s="16" t="s">
        <v>1078</v>
      </c>
      <c r="Q390" s="16" t="s">
        <v>1259</v>
      </c>
      <c r="R390" s="16" t="s">
        <v>1081</v>
      </c>
      <c r="T390" s="23">
        <v>14</v>
      </c>
      <c r="U390" s="23">
        <v>6</v>
      </c>
      <c r="V390" s="16">
        <v>2011</v>
      </c>
      <c r="X390" s="21"/>
      <c r="BU390" s="18">
        <v>40708</v>
      </c>
      <c r="BV390" s="16">
        <v>120</v>
      </c>
      <c r="BW390" s="16">
        <v>120.5</v>
      </c>
      <c r="BX390" s="16">
        <v>120</v>
      </c>
      <c r="BY390" s="16">
        <f t="shared" si="59"/>
        <v>120.16666666666667</v>
      </c>
      <c r="BZ390" s="16">
        <v>86</v>
      </c>
      <c r="CA390" s="16">
        <v>86</v>
      </c>
      <c r="CB390" s="16">
        <v>86</v>
      </c>
      <c r="CC390" s="16">
        <f t="shared" si="62"/>
        <v>86</v>
      </c>
      <c r="CD390" s="16" t="s">
        <v>1246</v>
      </c>
      <c r="CI390" s="16" t="s">
        <v>1075</v>
      </c>
      <c r="CJ390" s="16">
        <v>17</v>
      </c>
      <c r="CK390" s="16" t="s">
        <v>1246</v>
      </c>
      <c r="CL390" s="16" t="s">
        <v>1246</v>
      </c>
      <c r="CM390" s="18">
        <v>40708</v>
      </c>
      <c r="CO390" s="18">
        <v>40763</v>
      </c>
      <c r="CP390" s="16">
        <v>120.5</v>
      </c>
      <c r="CQ390" s="21">
        <v>120.5</v>
      </c>
      <c r="CR390" s="21">
        <v>120</v>
      </c>
      <c r="CS390" s="21">
        <v>120.333</v>
      </c>
      <c r="CT390" s="21">
        <v>87</v>
      </c>
      <c r="CU390" s="21">
        <v>87</v>
      </c>
      <c r="CV390" s="21">
        <v>87</v>
      </c>
      <c r="CW390" s="21">
        <v>87</v>
      </c>
      <c r="CX390" s="16" t="s">
        <v>1237</v>
      </c>
      <c r="CY390" s="16">
        <v>83</v>
      </c>
      <c r="CZ390" s="16">
        <v>83</v>
      </c>
      <c r="DA390" s="16">
        <v>83</v>
      </c>
      <c r="DB390" s="16">
        <v>83</v>
      </c>
      <c r="DC390" s="16" t="s">
        <v>1237</v>
      </c>
      <c r="DD390" s="16">
        <v>17</v>
      </c>
      <c r="FF390" s="42" t="s">
        <v>1981</v>
      </c>
      <c r="FG390" s="43">
        <v>61411</v>
      </c>
      <c r="FH390" s="44">
        <v>69707.644666666703</v>
      </c>
      <c r="FI390" s="45">
        <v>34.906181605741899</v>
      </c>
      <c r="FJ390" s="45">
        <v>640.82333333333304</v>
      </c>
      <c r="FK390" s="45">
        <v>0.40399898998474099</v>
      </c>
      <c r="FL390" s="44">
        <v>65443.922333333299</v>
      </c>
      <c r="FM390" s="45">
        <v>32.771117843431803</v>
      </c>
      <c r="FN390" s="45">
        <v>661.80666666666696</v>
      </c>
      <c r="FO390" s="45">
        <v>0.43270152233287801</v>
      </c>
      <c r="FP390" s="44">
        <v>69613.4126666667</v>
      </c>
      <c r="FQ390" s="45">
        <v>34.858994825571699</v>
      </c>
      <c r="FR390" s="45">
        <v>623.44333333333304</v>
      </c>
      <c r="FS390" s="45">
        <v>0.40393271609271503</v>
      </c>
      <c r="FT390" s="44">
        <v>43208.712666666703</v>
      </c>
      <c r="FU390" s="45">
        <v>21.636811550659299</v>
      </c>
      <c r="FV390" s="45">
        <v>645.136666666667</v>
      </c>
      <c r="FW390" s="46">
        <v>0.50152605992868504</v>
      </c>
    </row>
    <row r="391" spans="1:179" s="16" customFormat="1" ht="15">
      <c r="B391" s="23" t="s">
        <v>262</v>
      </c>
      <c r="C391" s="16" t="s">
        <v>263</v>
      </c>
      <c r="D391" s="16" t="s">
        <v>264</v>
      </c>
      <c r="E391" s="16" t="s">
        <v>265</v>
      </c>
      <c r="F391" s="16" t="s">
        <v>266</v>
      </c>
      <c r="G391" s="16" t="s">
        <v>267</v>
      </c>
      <c r="L391" s="18">
        <v>40708</v>
      </c>
      <c r="M391" s="19">
        <v>165</v>
      </c>
      <c r="N391" s="16" t="s">
        <v>268</v>
      </c>
      <c r="O391" s="16" t="s">
        <v>269</v>
      </c>
      <c r="P391" s="16" t="s">
        <v>270</v>
      </c>
      <c r="Q391" s="16" t="s">
        <v>271</v>
      </c>
      <c r="R391" s="16" t="s">
        <v>272</v>
      </c>
      <c r="T391" s="20">
        <v>14</v>
      </c>
      <c r="U391" s="20">
        <v>6</v>
      </c>
      <c r="V391" s="16">
        <v>2011</v>
      </c>
      <c r="W391" s="16" t="s">
        <v>274</v>
      </c>
      <c r="X391" s="21">
        <v>96</v>
      </c>
      <c r="Y391" s="16" t="s">
        <v>273</v>
      </c>
      <c r="Z391" s="22">
        <v>40701</v>
      </c>
      <c r="AA391" s="16" t="str">
        <f>TEXT(DATEVALUE(TEXT(Z391,"m/d/yyyy"))-DATEVALUE("1/1/2011")+1,"000")</f>
        <v>158</v>
      </c>
      <c r="AB391" s="16">
        <v>3</v>
      </c>
      <c r="AC391" s="16">
        <v>3</v>
      </c>
      <c r="AD391" s="16">
        <v>2</v>
      </c>
      <c r="AE391" s="16" t="s">
        <v>275</v>
      </c>
      <c r="AG391" s="16" t="s">
        <v>276</v>
      </c>
      <c r="BT391" s="16">
        <v>2</v>
      </c>
      <c r="BU391" s="18">
        <v>40708</v>
      </c>
      <c r="BV391" s="16">
        <v>121.5</v>
      </c>
      <c r="BW391" s="16">
        <v>121.5</v>
      </c>
      <c r="BX391" s="16">
        <v>121.5</v>
      </c>
      <c r="BY391" s="16">
        <f t="shared" si="59"/>
        <v>121.5</v>
      </c>
      <c r="BZ391" s="16">
        <v>75</v>
      </c>
      <c r="CA391" s="16">
        <v>75</v>
      </c>
      <c r="CB391" s="16">
        <v>75</v>
      </c>
      <c r="CC391" s="16">
        <f t="shared" si="62"/>
        <v>75</v>
      </c>
      <c r="CD391" s="16" t="s">
        <v>277</v>
      </c>
      <c r="CE391" s="16">
        <v>77</v>
      </c>
      <c r="CF391" s="16">
        <v>77</v>
      </c>
      <c r="CG391" s="16">
        <v>77</v>
      </c>
      <c r="CH391" s="16">
        <f t="shared" ref="CH391:CH420" si="64">(CE391+CF391+CG391)/3</f>
        <v>77</v>
      </c>
      <c r="CI391" s="16" t="s">
        <v>97</v>
      </c>
      <c r="CJ391" s="16">
        <v>19.25</v>
      </c>
      <c r="CK391" s="16" t="s">
        <v>277</v>
      </c>
      <c r="CL391" s="16" t="s">
        <v>277</v>
      </c>
      <c r="CM391" s="18">
        <v>40708</v>
      </c>
      <c r="CO391" s="18"/>
      <c r="CQ391" s="21"/>
      <c r="CS391" s="21"/>
      <c r="FF391" s="42" t="s">
        <v>1982</v>
      </c>
      <c r="FG391" s="43">
        <v>61411</v>
      </c>
      <c r="FH391" s="44">
        <v>33712.468999999997</v>
      </c>
      <c r="FI391" s="45">
        <v>16.881556835252901</v>
      </c>
      <c r="FJ391" s="45">
        <v>634.48</v>
      </c>
      <c r="FK391" s="45">
        <v>0.49114465887299202</v>
      </c>
      <c r="FL391" s="44">
        <v>52042.166666666701</v>
      </c>
      <c r="FM391" s="45">
        <v>26.060173593723899</v>
      </c>
      <c r="FN391" s="45">
        <v>662.12</v>
      </c>
      <c r="FO391" s="45">
        <v>0.47319415465505099</v>
      </c>
      <c r="FP391" s="44">
        <v>51906.469333333298</v>
      </c>
      <c r="FQ391" s="45">
        <v>25.992223001168401</v>
      </c>
      <c r="FR391" s="45">
        <v>661.80666666666696</v>
      </c>
      <c r="FS391" s="45">
        <v>0.49896188835784</v>
      </c>
      <c r="FT391" s="44">
        <v>34981.743666666698</v>
      </c>
      <c r="FU391" s="45">
        <v>17.5171475546653</v>
      </c>
      <c r="FV391" s="45">
        <v>661.493333333333</v>
      </c>
      <c r="FW391" s="46">
        <v>0.51621263238247805</v>
      </c>
    </row>
    <row r="392" spans="1:179" s="16" customFormat="1" ht="15">
      <c r="B392" s="23" t="s">
        <v>98</v>
      </c>
      <c r="C392" s="16" t="s">
        <v>99</v>
      </c>
      <c r="D392" s="16" t="s">
        <v>264</v>
      </c>
      <c r="E392" s="16" t="s">
        <v>1288</v>
      </c>
      <c r="F392" s="16" t="s">
        <v>266</v>
      </c>
      <c r="G392" s="16" t="s">
        <v>100</v>
      </c>
      <c r="L392" s="18">
        <v>40708</v>
      </c>
      <c r="M392" s="19">
        <v>165</v>
      </c>
      <c r="N392" s="16" t="s">
        <v>101</v>
      </c>
      <c r="O392" s="16" t="s">
        <v>102</v>
      </c>
      <c r="P392" s="16" t="s">
        <v>269</v>
      </c>
      <c r="Q392" s="16" t="s">
        <v>103</v>
      </c>
      <c r="R392" s="16" t="s">
        <v>322</v>
      </c>
      <c r="T392" s="20">
        <v>14</v>
      </c>
      <c r="U392" s="20">
        <v>6</v>
      </c>
      <c r="V392" s="16">
        <v>2011</v>
      </c>
      <c r="W392" s="16" t="s">
        <v>323</v>
      </c>
      <c r="X392" s="21">
        <v>38</v>
      </c>
      <c r="Y392" s="16" t="s">
        <v>273</v>
      </c>
      <c r="Z392" s="22">
        <v>40704</v>
      </c>
      <c r="AA392" s="16" t="str">
        <f>TEXT(DATEVALUE(TEXT(Z392,"m/d/yyyy"))-DATEVALUE("1/1/2011")+1,"000")</f>
        <v>161</v>
      </c>
      <c r="AB392" s="16">
        <v>5</v>
      </c>
      <c r="AC392" s="16">
        <v>3</v>
      </c>
      <c r="AD392" s="16">
        <v>3</v>
      </c>
      <c r="AE392" s="16" t="s">
        <v>324</v>
      </c>
      <c r="AG392" s="16" t="s">
        <v>277</v>
      </c>
      <c r="AH392" s="16" t="s">
        <v>277</v>
      </c>
      <c r="AI392" s="16" t="s">
        <v>325</v>
      </c>
      <c r="AJ392" s="16" t="s">
        <v>323</v>
      </c>
      <c r="AK392" s="16">
        <v>38</v>
      </c>
      <c r="AL392" s="16" t="s">
        <v>277</v>
      </c>
      <c r="AM392" s="16" t="s">
        <v>326</v>
      </c>
      <c r="AN392" s="22">
        <v>40750</v>
      </c>
      <c r="AP392" s="16">
        <v>5</v>
      </c>
      <c r="AQ392" s="16">
        <v>5</v>
      </c>
      <c r="AR392" s="16">
        <v>5</v>
      </c>
      <c r="AS392" s="16" t="s">
        <v>324</v>
      </c>
      <c r="AU392" s="16" t="s">
        <v>276</v>
      </c>
      <c r="BT392" s="16">
        <v>8</v>
      </c>
      <c r="BU392" s="18">
        <v>40708</v>
      </c>
      <c r="BV392" s="16">
        <v>116</v>
      </c>
      <c r="BW392" s="16">
        <v>116</v>
      </c>
      <c r="BX392" s="16">
        <v>116</v>
      </c>
      <c r="BY392" s="16">
        <f t="shared" si="59"/>
        <v>116</v>
      </c>
      <c r="BZ392" s="16">
        <v>74</v>
      </c>
      <c r="CA392" s="16">
        <v>74</v>
      </c>
      <c r="CB392" s="16">
        <v>74.5</v>
      </c>
      <c r="CC392" s="16">
        <f t="shared" si="62"/>
        <v>74.166666666666671</v>
      </c>
      <c r="CD392" s="16" t="s">
        <v>97</v>
      </c>
      <c r="CE392" s="16">
        <v>76</v>
      </c>
      <c r="CF392" s="16">
        <v>76</v>
      </c>
      <c r="CG392" s="16">
        <v>76</v>
      </c>
      <c r="CH392" s="16">
        <f t="shared" si="64"/>
        <v>76</v>
      </c>
      <c r="CI392" s="16" t="s">
        <v>277</v>
      </c>
      <c r="CJ392" s="16">
        <v>16.5</v>
      </c>
      <c r="CK392" s="16" t="s">
        <v>277</v>
      </c>
      <c r="CL392" s="16" t="s">
        <v>277</v>
      </c>
      <c r="CM392" s="18">
        <v>40708</v>
      </c>
      <c r="CO392" s="18">
        <v>40725</v>
      </c>
      <c r="CQ392" s="21"/>
      <c r="CS392" s="21"/>
      <c r="DD392" s="16">
        <v>15.5</v>
      </c>
      <c r="FF392" s="42" t="s">
        <v>1983</v>
      </c>
      <c r="FG392" s="43">
        <v>61411</v>
      </c>
      <c r="FH392" s="44">
        <v>57328.634666666701</v>
      </c>
      <c r="FI392" s="45">
        <v>28.707378400934701</v>
      </c>
      <c r="FJ392" s="45">
        <v>668.13</v>
      </c>
      <c r="FK392" s="45">
        <v>0.45460730400580601</v>
      </c>
      <c r="FL392" s="44">
        <v>56809.866666666698</v>
      </c>
      <c r="FM392" s="45">
        <v>28.447604740444</v>
      </c>
      <c r="FN392" s="45">
        <v>661.80666666666696</v>
      </c>
      <c r="FO392" s="45">
        <v>0.47207843569776098</v>
      </c>
      <c r="FP392" s="44">
        <v>61814.018333333297</v>
      </c>
      <c r="FQ392" s="45">
        <v>30.9534393256552</v>
      </c>
      <c r="FR392" s="45">
        <v>644.51</v>
      </c>
      <c r="FS392" s="45">
        <v>0.43650539334179</v>
      </c>
      <c r="FT392" s="44">
        <v>39440.030666666702</v>
      </c>
      <c r="FU392" s="45">
        <v>19.749639793022901</v>
      </c>
      <c r="FV392" s="45">
        <v>668.756666666667</v>
      </c>
      <c r="FW392" s="46">
        <v>0.52284262399752501</v>
      </c>
    </row>
    <row r="393" spans="1:179" s="16" customFormat="1" ht="15">
      <c r="A393" s="16" t="s">
        <v>1116</v>
      </c>
      <c r="B393" s="23" t="s">
        <v>327</v>
      </c>
      <c r="C393" s="16" t="s">
        <v>99</v>
      </c>
      <c r="D393" s="16" t="s">
        <v>328</v>
      </c>
      <c r="E393" s="16" t="s">
        <v>1284</v>
      </c>
      <c r="F393" s="16" t="s">
        <v>266</v>
      </c>
      <c r="G393" s="16" t="s">
        <v>329</v>
      </c>
      <c r="H393" s="22">
        <v>40708</v>
      </c>
      <c r="J393" s="16">
        <v>1000</v>
      </c>
      <c r="L393" s="18">
        <v>40708</v>
      </c>
      <c r="M393" s="19">
        <v>165</v>
      </c>
      <c r="N393" s="16" t="s">
        <v>330</v>
      </c>
      <c r="O393" s="16" t="s">
        <v>269</v>
      </c>
      <c r="P393" s="16" t="s">
        <v>331</v>
      </c>
      <c r="Q393" s="16" t="s">
        <v>103</v>
      </c>
      <c r="R393" s="16" t="s">
        <v>272</v>
      </c>
      <c r="T393" s="20">
        <v>14</v>
      </c>
      <c r="U393" s="20">
        <v>6</v>
      </c>
      <c r="V393" s="16">
        <v>2011</v>
      </c>
      <c r="X393" s="21"/>
      <c r="BU393" s="18">
        <v>40708</v>
      </c>
      <c r="BV393" s="16">
        <v>118</v>
      </c>
      <c r="BW393" s="16">
        <v>118</v>
      </c>
      <c r="BX393" s="16">
        <v>118</v>
      </c>
      <c r="BY393" s="16">
        <f t="shared" si="59"/>
        <v>118</v>
      </c>
      <c r="BZ393" s="16">
        <v>81</v>
      </c>
      <c r="CA393" s="16">
        <v>81</v>
      </c>
      <c r="CB393" s="16">
        <v>81</v>
      </c>
      <c r="CC393" s="16">
        <f t="shared" si="62"/>
        <v>81</v>
      </c>
      <c r="CD393" s="16" t="s">
        <v>277</v>
      </c>
      <c r="CE393" s="16">
        <v>77</v>
      </c>
      <c r="CF393" s="16">
        <v>77</v>
      </c>
      <c r="CG393" s="16">
        <v>77.5</v>
      </c>
      <c r="CH393" s="16">
        <f t="shared" si="64"/>
        <v>77.166666666666671</v>
      </c>
      <c r="CI393" s="16" t="s">
        <v>97</v>
      </c>
      <c r="CJ393" s="16">
        <v>16.5</v>
      </c>
      <c r="CK393" s="16" t="s">
        <v>97</v>
      </c>
      <c r="CL393" s="16" t="s">
        <v>97</v>
      </c>
      <c r="CM393" s="18">
        <v>40708</v>
      </c>
      <c r="CO393" s="18">
        <v>40725</v>
      </c>
      <c r="CQ393" s="21"/>
      <c r="CS393" s="21"/>
      <c r="DD393" s="16">
        <v>16</v>
      </c>
      <c r="EB393" s="22">
        <v>40708</v>
      </c>
      <c r="EG393" s="24">
        <v>0.23543981481481482</v>
      </c>
      <c r="EI393" s="24">
        <v>0.24583333333333335</v>
      </c>
      <c r="EJ393" s="24">
        <v>0.24943287037037035</v>
      </c>
      <c r="EK393" s="24">
        <v>0.28108796296296296</v>
      </c>
      <c r="FF393" s="42" t="s">
        <v>1984</v>
      </c>
      <c r="FG393" s="43">
        <v>61411</v>
      </c>
      <c r="FH393" s="44">
        <v>28324.364333333298</v>
      </c>
      <c r="FI393" s="45">
        <v>14.183457352695701</v>
      </c>
      <c r="FJ393" s="45">
        <v>679.81333333333305</v>
      </c>
      <c r="FK393" s="45">
        <v>0.53896270432910798</v>
      </c>
      <c r="FL393" s="44">
        <v>50501.317000000003</v>
      </c>
      <c r="FM393" s="45">
        <v>25.288591387080601</v>
      </c>
      <c r="FN393" s="45">
        <v>677.44666666666706</v>
      </c>
      <c r="FO393" s="45">
        <v>0.48185926331862899</v>
      </c>
      <c r="FP393" s="44">
        <v>43969.705333333302</v>
      </c>
      <c r="FQ393" s="45">
        <v>22.017879485895499</v>
      </c>
      <c r="FR393" s="45">
        <v>635.45666666666705</v>
      </c>
      <c r="FS393" s="45">
        <v>0.46640187304360298</v>
      </c>
      <c r="FT393" s="44">
        <v>31569.946</v>
      </c>
      <c r="FU393" s="45">
        <v>15.808686029043599</v>
      </c>
      <c r="FV393" s="45">
        <v>674.39</v>
      </c>
      <c r="FW393" s="46">
        <v>0.50824668083648605</v>
      </c>
    </row>
    <row r="394" spans="1:179" s="16" customFormat="1" ht="15">
      <c r="B394" s="23" t="s">
        <v>332</v>
      </c>
      <c r="C394" s="16" t="s">
        <v>263</v>
      </c>
      <c r="D394" s="16" t="s">
        <v>328</v>
      </c>
      <c r="E394" s="16" t="s">
        <v>167</v>
      </c>
      <c r="F394" s="16" t="s">
        <v>266</v>
      </c>
      <c r="G394" s="16" t="s">
        <v>100</v>
      </c>
      <c r="L394" s="18">
        <v>40708</v>
      </c>
      <c r="M394" s="19">
        <v>165</v>
      </c>
      <c r="N394" s="16" t="s">
        <v>168</v>
      </c>
      <c r="O394" s="16" t="s">
        <v>102</v>
      </c>
      <c r="P394" s="16" t="s">
        <v>269</v>
      </c>
      <c r="Q394" s="16" t="s">
        <v>272</v>
      </c>
      <c r="R394" s="16" t="s">
        <v>271</v>
      </c>
      <c r="T394" s="20">
        <v>14</v>
      </c>
      <c r="U394" s="20">
        <v>6</v>
      </c>
      <c r="V394" s="16">
        <v>2011</v>
      </c>
      <c r="W394" s="16" t="s">
        <v>170</v>
      </c>
      <c r="X394" s="21">
        <v>103</v>
      </c>
      <c r="Y394" s="16" t="s">
        <v>169</v>
      </c>
      <c r="Z394" s="22">
        <v>40712</v>
      </c>
      <c r="AA394" s="16" t="str">
        <f>TEXT(DATEVALUE(TEXT(Z394,"m/d/yyyy"))-DATEVALUE("1/1/2011")+1,"000")</f>
        <v>169</v>
      </c>
      <c r="AB394" s="16">
        <v>2</v>
      </c>
      <c r="AC394" s="16">
        <v>2</v>
      </c>
      <c r="AD394" s="16">
        <v>2</v>
      </c>
      <c r="AE394" s="16" t="s">
        <v>275</v>
      </c>
      <c r="AG394" s="16" t="s">
        <v>277</v>
      </c>
      <c r="AH394" s="16" t="s">
        <v>277</v>
      </c>
      <c r="AJ394" s="16" t="s">
        <v>173</v>
      </c>
      <c r="AK394" s="16">
        <v>118</v>
      </c>
      <c r="AL394" s="16" t="s">
        <v>171</v>
      </c>
      <c r="AM394" s="16" t="s">
        <v>172</v>
      </c>
      <c r="AN394" s="22">
        <v>40755</v>
      </c>
      <c r="AP394" s="16">
        <v>3</v>
      </c>
      <c r="AQ394" s="16">
        <v>3</v>
      </c>
      <c r="AR394" s="16">
        <v>3</v>
      </c>
      <c r="AS394" s="16" t="s">
        <v>275</v>
      </c>
      <c r="AU394" s="16" t="s">
        <v>276</v>
      </c>
      <c r="BT394" s="16">
        <v>5</v>
      </c>
      <c r="BU394" s="18">
        <v>40708</v>
      </c>
      <c r="BV394" s="16">
        <v>117</v>
      </c>
      <c r="BW394" s="16">
        <v>117</v>
      </c>
      <c r="BX394" s="16">
        <v>117</v>
      </c>
      <c r="BY394" s="16">
        <f t="shared" si="59"/>
        <v>117</v>
      </c>
      <c r="BZ394" s="16">
        <v>80</v>
      </c>
      <c r="CA394" s="16">
        <v>80</v>
      </c>
      <c r="CB394" s="16">
        <v>80</v>
      </c>
      <c r="CC394" s="16">
        <f t="shared" si="62"/>
        <v>80</v>
      </c>
      <c r="CD394" s="16" t="s">
        <v>277</v>
      </c>
      <c r="CE394" s="16">
        <v>81</v>
      </c>
      <c r="CF394" s="16">
        <v>81</v>
      </c>
      <c r="CG394" s="16">
        <v>81</v>
      </c>
      <c r="CH394" s="16">
        <f t="shared" si="64"/>
        <v>81</v>
      </c>
      <c r="CI394" s="16" t="s">
        <v>97</v>
      </c>
      <c r="CJ394" s="16">
        <v>15.75</v>
      </c>
      <c r="CK394" s="16" t="s">
        <v>277</v>
      </c>
      <c r="CL394" s="16" t="s">
        <v>277</v>
      </c>
      <c r="CM394" s="18">
        <v>40708</v>
      </c>
      <c r="CO394" s="18"/>
      <c r="CQ394" s="21"/>
      <c r="CS394" s="21"/>
      <c r="FF394" s="42" t="s">
        <v>1985</v>
      </c>
      <c r="FG394" s="43">
        <v>61411</v>
      </c>
      <c r="FH394" s="44">
        <v>39059.521000000001</v>
      </c>
      <c r="FI394" s="45">
        <v>19.559099148723099</v>
      </c>
      <c r="FJ394" s="45">
        <v>675.08</v>
      </c>
      <c r="FK394" s="45">
        <v>0.51125421990602704</v>
      </c>
      <c r="FL394" s="44">
        <v>60143.389000000003</v>
      </c>
      <c r="FM394" s="45">
        <v>30.1168698047071</v>
      </c>
      <c r="FN394" s="45">
        <v>670.81</v>
      </c>
      <c r="FO394" s="45">
        <v>0.48571052314440899</v>
      </c>
      <c r="FP394" s="44">
        <v>47729.172333333299</v>
      </c>
      <c r="FQ394" s="45">
        <v>23.9004368218995</v>
      </c>
      <c r="FR394" s="45">
        <v>677.44666666666706</v>
      </c>
      <c r="FS394" s="45">
        <v>0.46738567159931299</v>
      </c>
      <c r="FT394" s="44">
        <v>34221.300333333304</v>
      </c>
      <c r="FU394" s="45">
        <v>17.136354698714701</v>
      </c>
      <c r="FV394" s="45">
        <v>668.13</v>
      </c>
      <c r="FW394" s="46">
        <v>0.53561214500380205</v>
      </c>
    </row>
    <row r="395" spans="1:179" s="16" customFormat="1" ht="15">
      <c r="B395" s="23" t="s">
        <v>174</v>
      </c>
      <c r="C395" s="16" t="s">
        <v>263</v>
      </c>
      <c r="D395" s="16" t="s">
        <v>175</v>
      </c>
      <c r="E395" s="16" t="s">
        <v>176</v>
      </c>
      <c r="F395" s="16" t="s">
        <v>266</v>
      </c>
      <c r="G395" s="16" t="s">
        <v>100</v>
      </c>
      <c r="L395" s="18">
        <v>40708</v>
      </c>
      <c r="M395" s="19">
        <v>165</v>
      </c>
      <c r="N395" s="16" t="s">
        <v>177</v>
      </c>
      <c r="O395" s="16" t="s">
        <v>270</v>
      </c>
      <c r="P395" s="16" t="s">
        <v>269</v>
      </c>
      <c r="Q395" s="16" t="s">
        <v>270</v>
      </c>
      <c r="R395" s="16" t="s">
        <v>270</v>
      </c>
      <c r="T395" s="20">
        <v>14</v>
      </c>
      <c r="U395" s="20">
        <v>6</v>
      </c>
      <c r="V395" s="16">
        <v>2011</v>
      </c>
      <c r="W395" s="16" t="s">
        <v>178</v>
      </c>
      <c r="X395" s="21">
        <v>100</v>
      </c>
      <c r="Y395" s="16" t="s">
        <v>169</v>
      </c>
      <c r="Z395" s="22">
        <v>40699</v>
      </c>
      <c r="AA395" s="16" t="str">
        <f>TEXT(DATEVALUE(TEXT(Z395,"m/d/yyyy"))-DATEVALUE("1/1/2011")+1,"000")</f>
        <v>156</v>
      </c>
      <c r="AB395" s="16">
        <v>5</v>
      </c>
      <c r="AC395" s="16">
        <v>0</v>
      </c>
      <c r="AD395" s="16">
        <v>0</v>
      </c>
      <c r="AE395" s="16" t="s">
        <v>179</v>
      </c>
      <c r="AG395" s="16" t="s">
        <v>276</v>
      </c>
      <c r="AH395" s="16" t="s">
        <v>277</v>
      </c>
      <c r="AI395" s="16" t="s">
        <v>180</v>
      </c>
      <c r="AJ395" s="16" t="s">
        <v>178</v>
      </c>
      <c r="AK395" s="16">
        <v>100</v>
      </c>
      <c r="AL395" s="16" t="s">
        <v>97</v>
      </c>
      <c r="AM395" s="16" t="s">
        <v>172</v>
      </c>
      <c r="AN395" s="22">
        <v>40714</v>
      </c>
      <c r="AP395" s="16">
        <v>4</v>
      </c>
      <c r="AQ395" s="16">
        <v>4</v>
      </c>
      <c r="AR395" s="16">
        <v>4</v>
      </c>
      <c r="AS395" s="16" t="s">
        <v>324</v>
      </c>
      <c r="AU395" s="16" t="s">
        <v>276</v>
      </c>
      <c r="BT395" s="16">
        <v>4</v>
      </c>
      <c r="BU395" s="18">
        <v>40708</v>
      </c>
      <c r="BV395" s="16">
        <v>115</v>
      </c>
      <c r="BW395" s="16">
        <v>114.5</v>
      </c>
      <c r="BX395" s="16">
        <v>115</v>
      </c>
      <c r="BY395" s="16">
        <f t="shared" si="59"/>
        <v>114.83333333333333</v>
      </c>
      <c r="BZ395" s="16">
        <v>72</v>
      </c>
      <c r="CA395" s="16">
        <v>72</v>
      </c>
      <c r="CB395" s="16">
        <v>72</v>
      </c>
      <c r="CC395" s="16">
        <f t="shared" si="62"/>
        <v>72</v>
      </c>
      <c r="CD395" s="16" t="s">
        <v>97</v>
      </c>
      <c r="CE395" s="16">
        <v>73</v>
      </c>
      <c r="CF395" s="16">
        <v>73</v>
      </c>
      <c r="CG395" s="16">
        <v>73</v>
      </c>
      <c r="CH395" s="16">
        <f t="shared" si="64"/>
        <v>73</v>
      </c>
      <c r="CI395" s="16" t="s">
        <v>277</v>
      </c>
      <c r="CJ395" s="16">
        <v>18</v>
      </c>
      <c r="CK395" s="16" t="s">
        <v>277</v>
      </c>
      <c r="CL395" s="16" t="s">
        <v>277</v>
      </c>
      <c r="CM395" s="18">
        <v>40708</v>
      </c>
      <c r="CO395" s="18">
        <v>40763</v>
      </c>
      <c r="CP395" s="16">
        <v>115</v>
      </c>
      <c r="CQ395" s="21">
        <v>115</v>
      </c>
      <c r="CR395" s="16">
        <v>115</v>
      </c>
      <c r="CS395" s="21">
        <v>115</v>
      </c>
      <c r="CT395" s="21">
        <v>74</v>
      </c>
      <c r="CU395" s="21">
        <v>74</v>
      </c>
      <c r="CV395" s="21">
        <v>74.5</v>
      </c>
      <c r="CW395" s="21">
        <v>74.166669999999996</v>
      </c>
      <c r="CX395" s="16" t="s">
        <v>277</v>
      </c>
      <c r="CY395" s="16">
        <v>73</v>
      </c>
      <c r="CZ395" s="16">
        <v>73</v>
      </c>
      <c r="DA395" s="16">
        <v>73.5</v>
      </c>
      <c r="DB395" s="16">
        <v>73.166669999999996</v>
      </c>
      <c r="DC395" s="16" t="s">
        <v>97</v>
      </c>
      <c r="DD395" s="16">
        <v>17.5</v>
      </c>
      <c r="FF395" s="42" t="s">
        <v>1986</v>
      </c>
      <c r="FG395" s="43">
        <v>61411</v>
      </c>
      <c r="FH395" s="44">
        <v>59271.980666666699</v>
      </c>
      <c r="FI395" s="45">
        <v>29.680511099983299</v>
      </c>
      <c r="FJ395" s="45">
        <v>625.45000000000005</v>
      </c>
      <c r="FK395" s="45">
        <v>0.47510473787667301</v>
      </c>
      <c r="FL395" s="44">
        <v>82769.346333333306</v>
      </c>
      <c r="FM395" s="45">
        <v>41.446843431814401</v>
      </c>
      <c r="FN395" s="45">
        <v>581.14666666666699</v>
      </c>
      <c r="FO395" s="45">
        <v>0.409023900420595</v>
      </c>
      <c r="FP395" s="44">
        <v>71832.044666666698</v>
      </c>
      <c r="FQ395" s="45">
        <v>35.969977299282299</v>
      </c>
      <c r="FR395" s="45">
        <v>604.70666666666705</v>
      </c>
      <c r="FS395" s="45">
        <v>0.43327966153417302</v>
      </c>
      <c r="FT395" s="44">
        <v>40330.925333333304</v>
      </c>
      <c r="FU395" s="45">
        <v>20.195756301118301</v>
      </c>
      <c r="FV395" s="45">
        <v>631.04999999999995</v>
      </c>
      <c r="FW395" s="46">
        <v>0.47174297338716897</v>
      </c>
    </row>
    <row r="396" spans="1:179" s="16" customFormat="1" ht="15">
      <c r="B396" s="23" t="s">
        <v>181</v>
      </c>
      <c r="C396" s="16" t="s">
        <v>99</v>
      </c>
      <c r="D396" s="16" t="s">
        <v>328</v>
      </c>
      <c r="E396" s="16" t="s">
        <v>265</v>
      </c>
      <c r="F396" s="16" t="s">
        <v>266</v>
      </c>
      <c r="G396" s="16" t="s">
        <v>100</v>
      </c>
      <c r="L396" s="18">
        <v>40708</v>
      </c>
      <c r="M396" s="19">
        <v>165</v>
      </c>
      <c r="N396" s="16" t="s">
        <v>182</v>
      </c>
      <c r="O396" s="16" t="s">
        <v>183</v>
      </c>
      <c r="P396" s="16" t="s">
        <v>269</v>
      </c>
      <c r="Q396" s="16" t="s">
        <v>269</v>
      </c>
      <c r="R396" s="16" t="s">
        <v>271</v>
      </c>
      <c r="T396" s="20">
        <v>14</v>
      </c>
      <c r="U396" s="20">
        <v>6</v>
      </c>
      <c r="V396" s="16">
        <v>2011</v>
      </c>
      <c r="X396" s="21"/>
      <c r="BU396" s="18">
        <v>40708</v>
      </c>
      <c r="BV396" s="16">
        <v>117</v>
      </c>
      <c r="BW396" s="16">
        <v>117.5</v>
      </c>
      <c r="BX396" s="16">
        <v>117.5</v>
      </c>
      <c r="BY396" s="16">
        <f t="shared" si="59"/>
        <v>117.33333333333333</v>
      </c>
      <c r="BZ396" s="16">
        <v>81</v>
      </c>
      <c r="CA396" s="16">
        <v>81</v>
      </c>
      <c r="CB396" s="16">
        <v>81</v>
      </c>
      <c r="CC396" s="16">
        <f t="shared" si="62"/>
        <v>81</v>
      </c>
      <c r="CD396" s="16" t="s">
        <v>277</v>
      </c>
      <c r="CE396" s="16">
        <v>81.5</v>
      </c>
      <c r="CF396" s="16">
        <v>81.5</v>
      </c>
      <c r="CG396" s="16">
        <v>81.5</v>
      </c>
      <c r="CH396" s="16">
        <f t="shared" si="64"/>
        <v>81.5</v>
      </c>
      <c r="CI396" s="16" t="s">
        <v>97</v>
      </c>
      <c r="CJ396" s="16">
        <v>16.75</v>
      </c>
      <c r="CK396" s="16" t="s">
        <v>277</v>
      </c>
      <c r="CL396" s="16" t="s">
        <v>277</v>
      </c>
      <c r="CM396" s="18">
        <v>40708</v>
      </c>
      <c r="CO396" s="18"/>
      <c r="CQ396" s="21"/>
      <c r="CS396" s="21"/>
      <c r="FF396" s="42" t="s">
        <v>1987</v>
      </c>
      <c r="FG396" s="43">
        <v>61411</v>
      </c>
      <c r="FH396" s="44">
        <v>35814.677333333297</v>
      </c>
      <c r="FI396" s="45">
        <v>17.9342400267067</v>
      </c>
      <c r="FJ396" s="45">
        <v>688.113333333333</v>
      </c>
      <c r="FK396" s="45">
        <v>0.52199493583776901</v>
      </c>
      <c r="FL396" s="44">
        <v>59272.142666666703</v>
      </c>
      <c r="FM396" s="45">
        <v>29.680592221665801</v>
      </c>
      <c r="FN396" s="45">
        <v>644.45333333333303</v>
      </c>
      <c r="FO396" s="45">
        <v>0.44949602277285</v>
      </c>
      <c r="FP396" s="44">
        <v>40756.197999999997</v>
      </c>
      <c r="FQ396" s="45">
        <v>20.408712068102201</v>
      </c>
      <c r="FR396" s="45">
        <v>675.75</v>
      </c>
      <c r="FS396" s="45">
        <v>0.48440808433420002</v>
      </c>
      <c r="FT396" s="44">
        <v>27922.791666666701</v>
      </c>
      <c r="FU396" s="45">
        <v>13.982369387414501</v>
      </c>
      <c r="FV396" s="45">
        <v>684.79333333333295</v>
      </c>
      <c r="FW396" s="46">
        <v>0.55309498392614198</v>
      </c>
    </row>
    <row r="397" spans="1:179" s="16" customFormat="1" ht="15">
      <c r="B397" s="23" t="s">
        <v>184</v>
      </c>
      <c r="C397" s="16" t="s">
        <v>276</v>
      </c>
      <c r="D397" s="16" t="s">
        <v>264</v>
      </c>
      <c r="E397" s="16" t="s">
        <v>185</v>
      </c>
      <c r="F397" s="16" t="s">
        <v>266</v>
      </c>
      <c r="G397" s="16" t="s">
        <v>100</v>
      </c>
      <c r="L397" s="18">
        <v>40708</v>
      </c>
      <c r="M397" s="19">
        <v>165</v>
      </c>
      <c r="N397" s="16" t="s">
        <v>186</v>
      </c>
      <c r="O397" s="16" t="s">
        <v>269</v>
      </c>
      <c r="P397" s="16" t="s">
        <v>183</v>
      </c>
      <c r="Q397" s="16" t="s">
        <v>270</v>
      </c>
      <c r="R397" s="16" t="s">
        <v>269</v>
      </c>
      <c r="T397" s="20">
        <v>14</v>
      </c>
      <c r="U397" s="20">
        <v>6</v>
      </c>
      <c r="V397" s="16">
        <v>2011</v>
      </c>
      <c r="W397" s="16" t="s">
        <v>188</v>
      </c>
      <c r="X397" s="21">
        <v>106</v>
      </c>
      <c r="Y397" s="16" t="s">
        <v>187</v>
      </c>
      <c r="Z397" s="22">
        <v>40712</v>
      </c>
      <c r="AA397" s="16" t="str">
        <f>TEXT(DATEVALUE(TEXT(Z397,"m/d/yyyy"))-DATEVALUE("1/1/2011")+1,"000")</f>
        <v>169</v>
      </c>
      <c r="AB397" s="16">
        <v>5</v>
      </c>
      <c r="AC397" s="16">
        <v>5</v>
      </c>
      <c r="AD397" s="16">
        <v>0</v>
      </c>
      <c r="AE397" s="16" t="s">
        <v>189</v>
      </c>
      <c r="AF397" s="16" t="s">
        <v>190</v>
      </c>
      <c r="AG397" s="16" t="s">
        <v>276</v>
      </c>
      <c r="BT397" s="16">
        <v>0</v>
      </c>
      <c r="BU397" s="18">
        <v>40708</v>
      </c>
      <c r="BV397" s="16">
        <v>118</v>
      </c>
      <c r="BW397" s="16">
        <v>118</v>
      </c>
      <c r="BX397" s="16">
        <v>118.5</v>
      </c>
      <c r="BY397" s="16">
        <f t="shared" si="59"/>
        <v>118.16666666666667</v>
      </c>
      <c r="BZ397" s="16">
        <v>80</v>
      </c>
      <c r="CA397" s="16">
        <v>80</v>
      </c>
      <c r="CB397" s="16">
        <v>80</v>
      </c>
      <c r="CC397" s="16">
        <f t="shared" si="62"/>
        <v>80</v>
      </c>
      <c r="CD397" s="16" t="s">
        <v>277</v>
      </c>
      <c r="CE397" s="16">
        <v>82</v>
      </c>
      <c r="CF397" s="16">
        <v>82</v>
      </c>
      <c r="CG397" s="16">
        <v>82</v>
      </c>
      <c r="CH397" s="16">
        <f t="shared" si="64"/>
        <v>82</v>
      </c>
      <c r="CI397" s="16" t="s">
        <v>277</v>
      </c>
      <c r="CJ397" s="16">
        <v>18.75</v>
      </c>
      <c r="CK397" s="16" t="s">
        <v>277</v>
      </c>
      <c r="CL397" s="16" t="s">
        <v>277</v>
      </c>
      <c r="CM397" s="18">
        <v>40708</v>
      </c>
      <c r="CO397" s="18"/>
      <c r="CQ397" s="21"/>
      <c r="CS397" s="21"/>
      <c r="FF397" s="42" t="s">
        <v>1988</v>
      </c>
      <c r="FG397" s="43">
        <v>61411</v>
      </c>
      <c r="FH397" s="44">
        <v>44521.434333333302</v>
      </c>
      <c r="FI397" s="45">
        <v>22.294158404273102</v>
      </c>
      <c r="FJ397" s="45">
        <v>642.08333333333303</v>
      </c>
      <c r="FK397" s="45">
        <v>0.51715223377589403</v>
      </c>
      <c r="FL397" s="44">
        <v>88265.769333333301</v>
      </c>
      <c r="FM397" s="45">
        <v>44.199183441829398</v>
      </c>
      <c r="FN397" s="45">
        <v>588.69666666666706</v>
      </c>
      <c r="FO397" s="45">
        <v>0.38305544696004601</v>
      </c>
      <c r="FP397" s="44">
        <v>104638.832666667</v>
      </c>
      <c r="FQ397" s="45">
        <v>52.398013353363403</v>
      </c>
      <c r="FR397" s="45">
        <v>614.70666666666705</v>
      </c>
      <c r="FS397" s="45">
        <v>0.34596321780617501</v>
      </c>
      <c r="FT397" s="44">
        <v>73603.814666666702</v>
      </c>
      <c r="FU397" s="45">
        <v>36.8571931230179</v>
      </c>
      <c r="FV397" s="45">
        <v>561.06333333333305</v>
      </c>
      <c r="FW397" s="46">
        <v>0.40425995696913802</v>
      </c>
    </row>
    <row r="398" spans="1:179" s="16" customFormat="1" ht="15">
      <c r="B398" s="23" t="s">
        <v>191</v>
      </c>
      <c r="C398" s="16" t="s">
        <v>99</v>
      </c>
      <c r="D398" s="16" t="s">
        <v>264</v>
      </c>
      <c r="E398" s="16" t="s">
        <v>55</v>
      </c>
      <c r="F398" s="16" t="s">
        <v>266</v>
      </c>
      <c r="G398" s="16" t="s">
        <v>100</v>
      </c>
      <c r="L398" s="18">
        <v>40708</v>
      </c>
      <c r="M398" s="19">
        <v>165</v>
      </c>
      <c r="N398" s="16" t="s">
        <v>56</v>
      </c>
      <c r="O398" s="16" t="s">
        <v>269</v>
      </c>
      <c r="P398" s="16" t="s">
        <v>57</v>
      </c>
      <c r="Q398" s="16" t="s">
        <v>269</v>
      </c>
      <c r="R398" s="16" t="s">
        <v>322</v>
      </c>
      <c r="S398" s="16" t="s">
        <v>58</v>
      </c>
      <c r="T398" s="20">
        <v>14</v>
      </c>
      <c r="U398" s="20">
        <v>6</v>
      </c>
      <c r="V398" s="16">
        <v>2011</v>
      </c>
      <c r="X398" s="21"/>
      <c r="BU398" s="18">
        <v>40708</v>
      </c>
      <c r="BV398" s="16">
        <v>122</v>
      </c>
      <c r="BW398" s="16">
        <v>122</v>
      </c>
      <c r="BX398" s="16">
        <v>122</v>
      </c>
      <c r="BY398" s="16">
        <f t="shared" si="59"/>
        <v>122</v>
      </c>
      <c r="BZ398" s="16">
        <v>82</v>
      </c>
      <c r="CA398" s="16">
        <v>82</v>
      </c>
      <c r="CB398" s="16">
        <v>82</v>
      </c>
      <c r="CC398" s="16">
        <f t="shared" si="62"/>
        <v>82</v>
      </c>
      <c r="CD398" s="16" t="s">
        <v>277</v>
      </c>
      <c r="CE398" s="16">
        <v>82</v>
      </c>
      <c r="CF398" s="16">
        <v>82</v>
      </c>
      <c r="CG398" s="16">
        <v>82</v>
      </c>
      <c r="CH398" s="16">
        <f t="shared" si="64"/>
        <v>82</v>
      </c>
      <c r="CI398" s="16" t="s">
        <v>97</v>
      </c>
      <c r="CJ398" s="16">
        <v>20</v>
      </c>
      <c r="CK398" s="16" t="s">
        <v>277</v>
      </c>
      <c r="CL398" s="16" t="s">
        <v>277</v>
      </c>
      <c r="CM398" s="18">
        <v>40708</v>
      </c>
      <c r="CO398" s="18"/>
      <c r="CQ398" s="21"/>
      <c r="CS398" s="21"/>
      <c r="FF398" s="42" t="s">
        <v>1989</v>
      </c>
      <c r="FG398" s="43">
        <v>61411</v>
      </c>
      <c r="FH398" s="44">
        <v>44046.483666666703</v>
      </c>
      <c r="FI398" s="45">
        <v>22.056326322817601</v>
      </c>
      <c r="FJ398" s="45">
        <v>642.74</v>
      </c>
      <c r="FK398" s="45">
        <v>0.502482065437173</v>
      </c>
      <c r="FL398" s="44">
        <v>85203.98</v>
      </c>
      <c r="FM398" s="45">
        <v>42.665988983475202</v>
      </c>
      <c r="FN398" s="45">
        <v>568.77333333333297</v>
      </c>
      <c r="FO398" s="45">
        <v>0.392618470302324</v>
      </c>
      <c r="FP398" s="44">
        <v>68992.070999999996</v>
      </c>
      <c r="FQ398" s="45">
        <v>34.547857285928899</v>
      </c>
      <c r="FR398" s="45">
        <v>591.743333333333</v>
      </c>
      <c r="FS398" s="45">
        <v>0.40523713263236699</v>
      </c>
      <c r="FT398" s="44">
        <v>35603.884666666701</v>
      </c>
      <c r="FU398" s="45">
        <v>17.828685361375399</v>
      </c>
      <c r="FV398" s="45">
        <v>619.09</v>
      </c>
      <c r="FW398" s="46">
        <v>0.54399468221824998</v>
      </c>
    </row>
    <row r="399" spans="1:179" s="16" customFormat="1" ht="15">
      <c r="B399" s="23" t="s">
        <v>59</v>
      </c>
      <c r="C399" s="16" t="s">
        <v>276</v>
      </c>
      <c r="D399" s="16" t="s">
        <v>328</v>
      </c>
      <c r="E399" s="16" t="s">
        <v>176</v>
      </c>
      <c r="F399" s="16" t="s">
        <v>266</v>
      </c>
      <c r="G399" s="16" t="s">
        <v>100</v>
      </c>
      <c r="L399" s="18">
        <v>40708</v>
      </c>
      <c r="M399" s="19">
        <v>165</v>
      </c>
      <c r="N399" s="16" t="s">
        <v>168</v>
      </c>
      <c r="O399" s="16" t="s">
        <v>269</v>
      </c>
      <c r="P399" s="16" t="s">
        <v>57</v>
      </c>
      <c r="Q399" s="16" t="s">
        <v>272</v>
      </c>
      <c r="R399" s="16" t="s">
        <v>272</v>
      </c>
      <c r="T399" s="20">
        <v>14</v>
      </c>
      <c r="U399" s="20">
        <v>6</v>
      </c>
      <c r="V399" s="16">
        <v>2011</v>
      </c>
      <c r="X399" s="21"/>
      <c r="BU399" s="18">
        <v>40708</v>
      </c>
      <c r="BV399" s="16">
        <v>117</v>
      </c>
      <c r="BW399" s="16">
        <v>117</v>
      </c>
      <c r="BX399" s="16">
        <v>117</v>
      </c>
      <c r="BY399" s="16">
        <f t="shared" si="59"/>
        <v>117</v>
      </c>
      <c r="BZ399" s="16">
        <v>88</v>
      </c>
      <c r="CA399" s="16">
        <v>88</v>
      </c>
      <c r="CB399" s="16">
        <v>88</v>
      </c>
      <c r="CC399" s="16">
        <f t="shared" si="62"/>
        <v>88</v>
      </c>
      <c r="CD399" s="16" t="s">
        <v>277</v>
      </c>
      <c r="CE399" s="16">
        <v>90</v>
      </c>
      <c r="CF399" s="16">
        <v>90</v>
      </c>
      <c r="CG399" s="16">
        <v>90</v>
      </c>
      <c r="CH399" s="16">
        <f t="shared" si="64"/>
        <v>90</v>
      </c>
      <c r="CI399" s="16" t="s">
        <v>277</v>
      </c>
      <c r="CJ399" s="16">
        <v>16.25</v>
      </c>
      <c r="CK399" s="16" t="s">
        <v>277</v>
      </c>
      <c r="CL399" s="16" t="s">
        <v>277</v>
      </c>
      <c r="CM399" s="18">
        <v>40708</v>
      </c>
      <c r="CO399" s="18">
        <v>40763</v>
      </c>
      <c r="CP399" s="16">
        <v>118</v>
      </c>
      <c r="CQ399" s="21">
        <v>118</v>
      </c>
      <c r="CR399" s="16">
        <v>118</v>
      </c>
      <c r="CS399" s="21">
        <v>118</v>
      </c>
      <c r="CT399" s="21">
        <v>90</v>
      </c>
      <c r="CU399" s="21">
        <v>90</v>
      </c>
      <c r="CV399" s="21">
        <v>90</v>
      </c>
      <c r="CW399" s="21">
        <v>90</v>
      </c>
      <c r="CX399" s="16" t="s">
        <v>97</v>
      </c>
      <c r="CY399" s="16">
        <v>91</v>
      </c>
      <c r="CZ399" s="16">
        <v>91</v>
      </c>
      <c r="DA399" s="16">
        <v>91.5</v>
      </c>
      <c r="DB399" s="16">
        <v>91.166669999999996</v>
      </c>
      <c r="DC399" s="16" t="s">
        <v>97</v>
      </c>
      <c r="DD399" s="16">
        <v>16.25</v>
      </c>
      <c r="FF399" s="42" t="s">
        <v>1990</v>
      </c>
      <c r="FG399" s="43">
        <v>61411</v>
      </c>
      <c r="FH399" s="44">
        <v>22471.871666666699</v>
      </c>
      <c r="FI399" s="45">
        <v>11.2528150559172</v>
      </c>
      <c r="FJ399" s="45">
        <v>625.48666666666702</v>
      </c>
      <c r="FK399" s="45">
        <v>0.59942636493752199</v>
      </c>
      <c r="FL399" s="44">
        <v>62231.728000000003</v>
      </c>
      <c r="FM399" s="45">
        <v>31.162607911867799</v>
      </c>
      <c r="FN399" s="45">
        <v>601.80666666666696</v>
      </c>
      <c r="FO399" s="45">
        <v>0.44839630514119</v>
      </c>
      <c r="FP399" s="44">
        <v>74390.233333333294</v>
      </c>
      <c r="FQ399" s="45">
        <v>37.2509931564013</v>
      </c>
      <c r="FR399" s="45">
        <v>590.743333333333</v>
      </c>
      <c r="FS399" s="45">
        <v>0.42145864868945698</v>
      </c>
      <c r="FT399" s="44">
        <v>42672.519666666703</v>
      </c>
      <c r="FU399" s="45">
        <v>21.368312301785998</v>
      </c>
      <c r="FV399" s="45">
        <v>633.07666666666705</v>
      </c>
      <c r="FW399" s="46">
        <v>0.50919611349431304</v>
      </c>
    </row>
    <row r="400" spans="1:179" s="16" customFormat="1" ht="15">
      <c r="B400" s="23" t="s">
        <v>227</v>
      </c>
      <c r="C400" s="16" t="s">
        <v>263</v>
      </c>
      <c r="D400" s="16" t="s">
        <v>264</v>
      </c>
      <c r="E400" s="16" t="s">
        <v>265</v>
      </c>
      <c r="F400" s="16" t="s">
        <v>266</v>
      </c>
      <c r="G400" s="16" t="s">
        <v>276</v>
      </c>
      <c r="L400" s="18">
        <v>40708</v>
      </c>
      <c r="M400" s="19">
        <v>165</v>
      </c>
      <c r="N400" s="16" t="s">
        <v>177</v>
      </c>
      <c r="O400" s="16" t="s">
        <v>57</v>
      </c>
      <c r="P400" s="16" t="s">
        <v>57</v>
      </c>
      <c r="Q400" s="16" t="s">
        <v>269</v>
      </c>
      <c r="R400" s="16" t="s">
        <v>270</v>
      </c>
      <c r="T400" s="20">
        <v>14</v>
      </c>
      <c r="U400" s="20">
        <v>6</v>
      </c>
      <c r="V400" s="16">
        <v>2011</v>
      </c>
      <c r="X400" s="21"/>
      <c r="BU400" s="18">
        <v>40708</v>
      </c>
      <c r="BV400" s="16">
        <v>116</v>
      </c>
      <c r="BW400" s="16">
        <v>117</v>
      </c>
      <c r="BX400" s="16">
        <v>117</v>
      </c>
      <c r="BY400" s="16">
        <f t="shared" si="59"/>
        <v>116.66666666666667</v>
      </c>
      <c r="BZ400" s="16">
        <v>74</v>
      </c>
      <c r="CA400" s="16">
        <v>74</v>
      </c>
      <c r="CB400" s="16">
        <v>74</v>
      </c>
      <c r="CC400" s="16">
        <f t="shared" si="62"/>
        <v>74</v>
      </c>
      <c r="CD400" s="16" t="s">
        <v>277</v>
      </c>
      <c r="CE400" s="16">
        <v>74.5</v>
      </c>
      <c r="CF400" s="16">
        <v>74.5</v>
      </c>
      <c r="CG400" s="16">
        <v>78</v>
      </c>
      <c r="CH400" s="16">
        <f t="shared" si="64"/>
        <v>75.666666666666671</v>
      </c>
      <c r="CI400" s="16" t="s">
        <v>228</v>
      </c>
      <c r="CJ400" s="16">
        <v>17</v>
      </c>
      <c r="CK400" s="16" t="s">
        <v>228</v>
      </c>
      <c r="CL400" s="16" t="s">
        <v>228</v>
      </c>
      <c r="CM400" s="18">
        <v>40708</v>
      </c>
      <c r="CO400" s="18"/>
      <c r="CQ400" s="21"/>
      <c r="CS400" s="21"/>
      <c r="CW400" s="21"/>
      <c r="FF400" s="42" t="s">
        <v>1991</v>
      </c>
      <c r="FG400" s="43">
        <v>61411</v>
      </c>
      <c r="FH400" s="44">
        <v>28965.455999999998</v>
      </c>
      <c r="FI400" s="45">
        <v>14.504484727090601</v>
      </c>
      <c r="FJ400" s="45">
        <v>662.113333333333</v>
      </c>
      <c r="FK400" s="45">
        <v>0.56570618227955904</v>
      </c>
      <c r="FL400" s="44">
        <v>72325.995666666699</v>
      </c>
      <c r="FM400" s="45">
        <v>36.217323819061903</v>
      </c>
      <c r="FN400" s="45">
        <v>576.13</v>
      </c>
      <c r="FO400" s="45">
        <v>0.41733916489947298</v>
      </c>
      <c r="FP400" s="44">
        <v>43764.663333333301</v>
      </c>
      <c r="FQ400" s="45">
        <v>21.915204473376701</v>
      </c>
      <c r="FR400" s="45">
        <v>557.39</v>
      </c>
      <c r="FS400" s="45">
        <v>0.47388705543800302</v>
      </c>
      <c r="FT400" s="44">
        <v>34381.614999999998</v>
      </c>
      <c r="FU400" s="45">
        <v>17.216632448673</v>
      </c>
      <c r="FV400" s="45">
        <v>678.44333333333304</v>
      </c>
      <c r="FW400" s="46">
        <v>0.50248120944613806</v>
      </c>
    </row>
    <row r="401" spans="1:179" s="16" customFormat="1" ht="15">
      <c r="B401" s="16" t="s">
        <v>45</v>
      </c>
      <c r="C401" s="16" t="s">
        <v>276</v>
      </c>
      <c r="D401" s="16" t="s">
        <v>328</v>
      </c>
      <c r="E401" s="16" t="s">
        <v>185</v>
      </c>
      <c r="F401" s="16" t="s">
        <v>238</v>
      </c>
      <c r="G401" s="16" t="s">
        <v>95</v>
      </c>
      <c r="H401" s="22">
        <v>40709</v>
      </c>
      <c r="J401" s="16" t="s">
        <v>46</v>
      </c>
      <c r="L401" s="18">
        <v>40709</v>
      </c>
      <c r="M401" s="19">
        <v>166</v>
      </c>
      <c r="N401" s="16" t="s">
        <v>102</v>
      </c>
      <c r="O401" s="16" t="s">
        <v>269</v>
      </c>
      <c r="P401" s="16" t="s">
        <v>269</v>
      </c>
      <c r="Q401" s="16" t="s">
        <v>57</v>
      </c>
      <c r="R401" s="16" t="s">
        <v>269</v>
      </c>
      <c r="T401" s="20">
        <v>15</v>
      </c>
      <c r="U401" s="20">
        <v>6</v>
      </c>
      <c r="V401" s="16">
        <v>2011</v>
      </c>
      <c r="W401" s="16" t="s">
        <v>47</v>
      </c>
      <c r="X401" s="21">
        <v>69</v>
      </c>
      <c r="Y401" s="16" t="s">
        <v>273</v>
      </c>
      <c r="Z401" s="22">
        <v>40728</v>
      </c>
      <c r="AA401" s="16" t="str">
        <f>TEXT(DATEVALUE(TEXT(Z401,"m/d/yyyy"))-DATEVALUE("1/1/2011")+1,"000")</f>
        <v>185</v>
      </c>
      <c r="AB401" s="16">
        <v>5</v>
      </c>
      <c r="AC401" s="16">
        <v>5</v>
      </c>
      <c r="AD401" s="16">
        <v>5</v>
      </c>
      <c r="AE401" s="16" t="s">
        <v>324</v>
      </c>
      <c r="AG401" s="16" t="s">
        <v>276</v>
      </c>
      <c r="AH401" s="16" t="s">
        <v>276</v>
      </c>
      <c r="BT401" s="16">
        <v>5</v>
      </c>
      <c r="BU401" s="18">
        <v>40709</v>
      </c>
      <c r="BV401" s="16">
        <v>118.5</v>
      </c>
      <c r="BW401" s="16">
        <v>119</v>
      </c>
      <c r="BX401" s="16">
        <v>118.5</v>
      </c>
      <c r="BY401" s="16">
        <f t="shared" si="59"/>
        <v>118.66666666666667</v>
      </c>
      <c r="BZ401" s="16">
        <v>87</v>
      </c>
      <c r="CA401" s="16">
        <v>87</v>
      </c>
      <c r="CB401" s="16">
        <v>87</v>
      </c>
      <c r="CC401" s="16">
        <f t="shared" si="62"/>
        <v>87</v>
      </c>
      <c r="CD401" s="16" t="s">
        <v>277</v>
      </c>
      <c r="CE401" s="16">
        <v>89</v>
      </c>
      <c r="CF401" s="16">
        <v>89</v>
      </c>
      <c r="CG401" s="16">
        <v>89</v>
      </c>
      <c r="CH401" s="16">
        <f t="shared" si="64"/>
        <v>89</v>
      </c>
      <c r="CI401" s="16" t="s">
        <v>97</v>
      </c>
      <c r="CJ401" s="16">
        <v>17</v>
      </c>
      <c r="CK401" s="16" t="s">
        <v>277</v>
      </c>
      <c r="CL401" s="16" t="s">
        <v>277</v>
      </c>
      <c r="CM401" s="18">
        <v>40709</v>
      </c>
      <c r="CO401" s="18">
        <v>40732</v>
      </c>
      <c r="CQ401" s="21"/>
      <c r="CS401" s="21"/>
      <c r="DD401" s="16">
        <f>21-4</f>
        <v>17</v>
      </c>
      <c r="EB401" s="22">
        <v>40709</v>
      </c>
      <c r="EG401" s="24">
        <v>0.20731481481481481</v>
      </c>
      <c r="EI401" s="24">
        <v>0.21736111111111112</v>
      </c>
      <c r="EJ401" s="24">
        <v>0.22104166666666666</v>
      </c>
      <c r="EK401" s="24">
        <v>0.25399305555555557</v>
      </c>
      <c r="FF401" s="42" t="s">
        <v>1992</v>
      </c>
      <c r="FG401" s="43">
        <v>61511</v>
      </c>
      <c r="FH401" s="44">
        <v>25527.522000000001</v>
      </c>
      <c r="FI401" s="45">
        <v>12.7829354031047</v>
      </c>
      <c r="FJ401" s="45">
        <v>678.78</v>
      </c>
      <c r="FK401" s="45">
        <v>0.52161396275517202</v>
      </c>
      <c r="FL401" s="44">
        <v>44126.996666666702</v>
      </c>
      <c r="FM401" s="45">
        <v>22.096643298280799</v>
      </c>
      <c r="FN401" s="45">
        <v>624.74</v>
      </c>
      <c r="FO401" s="45">
        <v>0.46717698719462702</v>
      </c>
      <c r="FP401" s="44">
        <v>40075.898999999998</v>
      </c>
      <c r="FQ401" s="45">
        <v>20.068051577365999</v>
      </c>
      <c r="FR401" s="45">
        <v>642.72333333333302</v>
      </c>
      <c r="FS401" s="45">
        <v>0.49612468933458798</v>
      </c>
      <c r="FT401" s="44">
        <v>33792.830999999998</v>
      </c>
      <c r="FU401" s="45">
        <v>16.9217981972959</v>
      </c>
      <c r="FV401" s="45">
        <v>645.75</v>
      </c>
      <c r="FW401" s="46">
        <v>0.52042693863115297</v>
      </c>
    </row>
    <row r="402" spans="1:179" s="16" customFormat="1" ht="15">
      <c r="B402" s="16" t="s">
        <v>155</v>
      </c>
      <c r="C402" s="16" t="s">
        <v>276</v>
      </c>
      <c r="D402" s="16" t="s">
        <v>328</v>
      </c>
      <c r="E402" s="16" t="s">
        <v>265</v>
      </c>
      <c r="F402" s="16" t="s">
        <v>238</v>
      </c>
      <c r="G402" s="16" t="s">
        <v>276</v>
      </c>
      <c r="L402" s="18">
        <v>40709</v>
      </c>
      <c r="M402" s="19">
        <v>166</v>
      </c>
      <c r="N402" s="16" t="s">
        <v>330</v>
      </c>
      <c r="O402" s="16" t="s">
        <v>269</v>
      </c>
      <c r="P402" s="16" t="s">
        <v>269</v>
      </c>
      <c r="Q402" s="16" t="s">
        <v>269</v>
      </c>
      <c r="R402" s="16" t="s">
        <v>57</v>
      </c>
      <c r="T402" s="20">
        <v>15</v>
      </c>
      <c r="U402" s="20">
        <v>6</v>
      </c>
      <c r="V402" s="16">
        <v>2011</v>
      </c>
      <c r="W402" s="16" t="s">
        <v>173</v>
      </c>
      <c r="X402" s="21" t="s">
        <v>156</v>
      </c>
      <c r="Y402" s="16" t="s">
        <v>1483</v>
      </c>
      <c r="Z402" s="22">
        <v>40710</v>
      </c>
      <c r="AA402" s="16" t="str">
        <f>TEXT(DATEVALUE(TEXT(Z402,"m/d/yyyy"))-DATEVALUE("1/1/2011")+1,"000")</f>
        <v>167</v>
      </c>
      <c r="AB402" s="16">
        <v>5</v>
      </c>
      <c r="AC402" s="16">
        <v>5</v>
      </c>
      <c r="AD402" s="16">
        <v>5</v>
      </c>
      <c r="AE402" s="16" t="s">
        <v>275</v>
      </c>
      <c r="AG402" s="16" t="s">
        <v>277</v>
      </c>
      <c r="AH402" s="16" t="s">
        <v>97</v>
      </c>
      <c r="AI402" s="16" t="s">
        <v>325</v>
      </c>
      <c r="AJ402" s="16" t="s">
        <v>170</v>
      </c>
      <c r="AK402" s="16" t="s">
        <v>157</v>
      </c>
      <c r="AL402" s="16" t="s">
        <v>277</v>
      </c>
      <c r="AM402" s="16" t="s">
        <v>149</v>
      </c>
      <c r="AN402" s="22">
        <v>40762</v>
      </c>
      <c r="AP402" s="16">
        <v>5</v>
      </c>
      <c r="AQ402" s="16">
        <v>5</v>
      </c>
      <c r="AR402" s="16">
        <v>5</v>
      </c>
      <c r="AS402" s="16" t="s">
        <v>324</v>
      </c>
      <c r="AU402" s="16" t="s">
        <v>276</v>
      </c>
      <c r="BT402" s="16">
        <v>10</v>
      </c>
      <c r="BU402" s="18">
        <v>40709</v>
      </c>
      <c r="BV402" s="16">
        <v>118</v>
      </c>
      <c r="BW402" s="16">
        <v>118.5</v>
      </c>
      <c r="BX402" s="16">
        <v>118</v>
      </c>
      <c r="BY402" s="16">
        <f t="shared" ref="BY402:BY420" si="65">(BV402+BW402+BX402)/3</f>
        <v>118.16666666666667</v>
      </c>
      <c r="BZ402" s="16">
        <v>87</v>
      </c>
      <c r="CA402" s="16">
        <v>87</v>
      </c>
      <c r="CB402" s="16">
        <v>87</v>
      </c>
      <c r="CC402" s="16">
        <f t="shared" si="62"/>
        <v>87</v>
      </c>
      <c r="CD402" s="16" t="s">
        <v>97</v>
      </c>
      <c r="CE402" s="16">
        <v>88</v>
      </c>
      <c r="CF402" s="16">
        <v>88</v>
      </c>
      <c r="CG402" s="16">
        <v>88.5</v>
      </c>
      <c r="CH402" s="16">
        <f t="shared" si="64"/>
        <v>88.166666666666671</v>
      </c>
      <c r="CI402" s="16" t="s">
        <v>97</v>
      </c>
      <c r="CJ402" s="16">
        <v>18</v>
      </c>
      <c r="CK402" s="16" t="s">
        <v>277</v>
      </c>
      <c r="CL402" s="16" t="s">
        <v>277</v>
      </c>
      <c r="CM402" s="18">
        <v>40709</v>
      </c>
      <c r="CO402" s="18">
        <v>40732</v>
      </c>
      <c r="CQ402" s="21"/>
      <c r="CS402" s="21"/>
      <c r="DD402" s="16">
        <v>17.5</v>
      </c>
      <c r="FF402" s="42" t="s">
        <v>1993</v>
      </c>
      <c r="FG402" s="43">
        <v>61511</v>
      </c>
      <c r="FH402" s="44">
        <v>35456.930999999997</v>
      </c>
      <c r="FI402" s="45">
        <v>17.755098147220799</v>
      </c>
      <c r="FJ402" s="45">
        <v>634.15666666666698</v>
      </c>
      <c r="FK402" s="45">
        <v>0.525325772947138</v>
      </c>
      <c r="FL402" s="44">
        <v>57636.052666666699</v>
      </c>
      <c r="FM402" s="45">
        <v>28.861318310799501</v>
      </c>
      <c r="FN402" s="45">
        <v>581.03666666666697</v>
      </c>
      <c r="FO402" s="45">
        <v>0.45563911688011099</v>
      </c>
      <c r="FP402" s="44">
        <v>64435.755333333298</v>
      </c>
      <c r="FQ402" s="45">
        <v>32.266277082290102</v>
      </c>
      <c r="FR402" s="45">
        <v>586.74666666666701</v>
      </c>
      <c r="FS402" s="45">
        <v>0.40919457571303303</v>
      </c>
      <c r="FT402" s="44">
        <v>37265.726000000002</v>
      </c>
      <c r="FU402" s="45">
        <v>18.6608542814221</v>
      </c>
      <c r="FV402" s="45">
        <v>650.38333333333298</v>
      </c>
      <c r="FW402" s="46">
        <v>0.52151193609701496</v>
      </c>
    </row>
    <row r="403" spans="1:179" s="16" customFormat="1" ht="15">
      <c r="B403" s="16" t="s">
        <v>158</v>
      </c>
      <c r="C403" s="16" t="s">
        <v>276</v>
      </c>
      <c r="D403" s="16" t="s">
        <v>264</v>
      </c>
      <c r="E403" s="16" t="s">
        <v>139</v>
      </c>
      <c r="F403" s="16" t="s">
        <v>238</v>
      </c>
      <c r="G403" s="16" t="s">
        <v>276</v>
      </c>
      <c r="L403" s="18">
        <v>40709</v>
      </c>
      <c r="M403" s="19">
        <v>166</v>
      </c>
      <c r="N403" s="16" t="s">
        <v>102</v>
      </c>
      <c r="O403" s="16" t="s">
        <v>269</v>
      </c>
      <c r="P403" s="16" t="s">
        <v>269</v>
      </c>
      <c r="Q403" s="16" t="s">
        <v>269</v>
      </c>
      <c r="R403" s="16" t="s">
        <v>57</v>
      </c>
      <c r="T403" s="20">
        <v>15</v>
      </c>
      <c r="U403" s="20">
        <v>6</v>
      </c>
      <c r="V403" s="16">
        <v>2011</v>
      </c>
      <c r="W403" s="16" t="s">
        <v>159</v>
      </c>
      <c r="X403" s="21">
        <v>61</v>
      </c>
      <c r="Y403" s="16" t="s">
        <v>273</v>
      </c>
      <c r="Z403" s="22">
        <v>40711</v>
      </c>
      <c r="AA403" s="16" t="str">
        <f>TEXT(DATEVALUE(TEXT(Z403,"m/d/yyyy"))-DATEVALUE("1/1/2011")+1,"000")</f>
        <v>168</v>
      </c>
      <c r="AB403" s="16">
        <v>3</v>
      </c>
      <c r="AC403" s="16">
        <v>0</v>
      </c>
      <c r="AD403" s="16">
        <v>0</v>
      </c>
      <c r="AE403" s="16" t="s">
        <v>179</v>
      </c>
      <c r="AG403" s="16" t="s">
        <v>276</v>
      </c>
      <c r="AH403" s="16" t="s">
        <v>276</v>
      </c>
      <c r="BT403" s="16">
        <v>0</v>
      </c>
      <c r="BU403" s="18">
        <v>40709</v>
      </c>
      <c r="BV403" s="16">
        <v>119</v>
      </c>
      <c r="BW403" s="16">
        <v>119</v>
      </c>
      <c r="BX403" s="16">
        <v>119</v>
      </c>
      <c r="BY403" s="16">
        <f t="shared" si="65"/>
        <v>119</v>
      </c>
      <c r="BZ403" s="16">
        <v>79</v>
      </c>
      <c r="CA403" s="16">
        <v>79</v>
      </c>
      <c r="CB403" s="16">
        <v>79</v>
      </c>
      <c r="CC403" s="16">
        <f t="shared" si="62"/>
        <v>79</v>
      </c>
      <c r="CD403" s="16" t="s">
        <v>277</v>
      </c>
      <c r="CE403" s="16">
        <v>78</v>
      </c>
      <c r="CF403" s="16">
        <v>78</v>
      </c>
      <c r="CG403" s="16">
        <v>78</v>
      </c>
      <c r="CH403" s="16">
        <f t="shared" si="64"/>
        <v>78</v>
      </c>
      <c r="CI403" s="16" t="s">
        <v>277</v>
      </c>
      <c r="CJ403" s="16">
        <v>19.5</v>
      </c>
      <c r="CM403" s="18"/>
      <c r="CO403" s="18"/>
      <c r="CQ403" s="21"/>
      <c r="CS403" s="21"/>
      <c r="FF403" s="42" t="s">
        <v>1994</v>
      </c>
      <c r="FG403" s="43">
        <v>61511</v>
      </c>
      <c r="FH403" s="44">
        <v>40177.111333333298</v>
      </c>
      <c r="FI403" s="45">
        <v>20.1187337673176</v>
      </c>
      <c r="FJ403" s="45">
        <v>650.70000000000005</v>
      </c>
      <c r="FK403" s="45">
        <v>0.50265397247739996</v>
      </c>
      <c r="FL403" s="44">
        <v>49857.553666666703</v>
      </c>
      <c r="FM403" s="45">
        <v>24.966226172592201</v>
      </c>
      <c r="FN403" s="45">
        <v>643.06333333333305</v>
      </c>
      <c r="FO403" s="45">
        <v>0.47897770887229102</v>
      </c>
      <c r="FP403" s="44">
        <v>68773.424666666702</v>
      </c>
      <c r="FQ403" s="45">
        <v>34.438369888165603</v>
      </c>
      <c r="FR403" s="45">
        <v>650.70000000000005</v>
      </c>
      <c r="FS403" s="45">
        <v>0.42289432546898997</v>
      </c>
      <c r="FT403" s="44">
        <v>38577.7156666667</v>
      </c>
      <c r="FU403" s="45">
        <v>19.317834585211202</v>
      </c>
      <c r="FV403" s="45">
        <v>633.72333333333302</v>
      </c>
      <c r="FW403" s="46">
        <v>0.51234928308129402</v>
      </c>
    </row>
    <row r="404" spans="1:179" s="16" customFormat="1" ht="15">
      <c r="B404" s="16" t="s">
        <v>34</v>
      </c>
      <c r="C404" s="16" t="s">
        <v>276</v>
      </c>
      <c r="D404" s="16" t="s">
        <v>264</v>
      </c>
      <c r="E404" s="16" t="s">
        <v>35</v>
      </c>
      <c r="F404" s="16" t="s">
        <v>238</v>
      </c>
      <c r="G404" s="16" t="s">
        <v>95</v>
      </c>
      <c r="H404" s="22">
        <v>40732</v>
      </c>
      <c r="J404" s="16">
        <v>5000</v>
      </c>
      <c r="L404" s="18">
        <v>40709</v>
      </c>
      <c r="M404" s="19">
        <v>166</v>
      </c>
      <c r="N404" s="16" t="s">
        <v>57</v>
      </c>
      <c r="O404" s="16" t="s">
        <v>269</v>
      </c>
      <c r="P404" s="16" t="s">
        <v>269</v>
      </c>
      <c r="Q404" s="16" t="s">
        <v>57</v>
      </c>
      <c r="R404" s="16" t="s">
        <v>272</v>
      </c>
      <c r="T404" s="20">
        <v>15</v>
      </c>
      <c r="U404" s="20">
        <v>6</v>
      </c>
      <c r="V404" s="16">
        <v>2011</v>
      </c>
      <c r="X404" s="21"/>
      <c r="BU404" s="18">
        <v>40709</v>
      </c>
      <c r="BV404" s="16">
        <v>116</v>
      </c>
      <c r="BW404" s="16">
        <v>116</v>
      </c>
      <c r="BX404" s="16">
        <v>116</v>
      </c>
      <c r="BY404" s="16">
        <f t="shared" si="65"/>
        <v>116</v>
      </c>
      <c r="BZ404" s="16">
        <v>78</v>
      </c>
      <c r="CA404" s="16">
        <v>78</v>
      </c>
      <c r="CB404" s="16">
        <v>78</v>
      </c>
      <c r="CC404" s="16">
        <f t="shared" si="62"/>
        <v>78</v>
      </c>
      <c r="CD404" s="16" t="s">
        <v>277</v>
      </c>
      <c r="CE404" s="16">
        <v>77</v>
      </c>
      <c r="CF404" s="16">
        <v>77</v>
      </c>
      <c r="CG404" s="16">
        <v>77</v>
      </c>
      <c r="CH404" s="16">
        <f t="shared" si="64"/>
        <v>77</v>
      </c>
      <c r="CI404" s="16" t="s">
        <v>97</v>
      </c>
      <c r="CJ404" s="16">
        <v>19.75</v>
      </c>
      <c r="CK404" s="16" t="s">
        <v>277</v>
      </c>
      <c r="CL404" s="16" t="s">
        <v>277</v>
      </c>
      <c r="CM404" s="18">
        <v>40709</v>
      </c>
      <c r="CO404" s="18">
        <v>40732</v>
      </c>
      <c r="CQ404" s="21"/>
      <c r="CS404" s="21"/>
      <c r="DD404" s="16">
        <v>17.25</v>
      </c>
      <c r="EB404" s="22">
        <v>40709</v>
      </c>
      <c r="EG404" s="24">
        <v>0.26053240740740741</v>
      </c>
      <c r="EI404" s="24">
        <v>0.2712384259259259</v>
      </c>
      <c r="EJ404" s="24">
        <v>0.2726041666666667</v>
      </c>
      <c r="EK404" s="24">
        <v>0.30694444444444441</v>
      </c>
      <c r="FF404" s="42" t="s">
        <v>1995</v>
      </c>
      <c r="FG404" s="43">
        <v>61511</v>
      </c>
      <c r="FH404" s="44">
        <v>48456.631666666697</v>
      </c>
      <c r="FI404" s="45">
        <v>24.2647129026874</v>
      </c>
      <c r="FJ404" s="45">
        <v>623.47333333333302</v>
      </c>
      <c r="FK404" s="45">
        <v>0.47311833873355402</v>
      </c>
      <c r="FL404" s="44">
        <v>90817.082500000004</v>
      </c>
      <c r="FM404" s="45">
        <v>45.476756384576902</v>
      </c>
      <c r="FN404" s="45">
        <v>555.54999999999995</v>
      </c>
      <c r="FO404" s="45">
        <v>0.348302046758942</v>
      </c>
      <c r="FP404" s="44">
        <v>60401.973666666701</v>
      </c>
      <c r="FQ404" s="45">
        <v>30.246356367885198</v>
      </c>
      <c r="FR404" s="45">
        <v>576.70333333333303</v>
      </c>
      <c r="FS404" s="45">
        <v>0.41700005932364698</v>
      </c>
      <c r="FT404" s="44">
        <v>46154.988333333298</v>
      </c>
      <c r="FU404" s="45">
        <v>23.1121624102821</v>
      </c>
      <c r="FV404" s="45">
        <v>618.37</v>
      </c>
      <c r="FW404" s="46">
        <v>0.48312185204328201</v>
      </c>
    </row>
    <row r="405" spans="1:179" s="16" customFormat="1" ht="15">
      <c r="A405" s="16" t="s">
        <v>1116</v>
      </c>
      <c r="B405" s="17" t="s">
        <v>1652</v>
      </c>
      <c r="C405" s="16" t="s">
        <v>657</v>
      </c>
      <c r="D405" s="16" t="s">
        <v>660</v>
      </c>
      <c r="E405" s="16" t="s">
        <v>1653</v>
      </c>
      <c r="F405" s="16" t="s">
        <v>1631</v>
      </c>
      <c r="G405" s="16" t="s">
        <v>691</v>
      </c>
      <c r="H405" s="22">
        <v>40710</v>
      </c>
      <c r="J405" s="16">
        <v>2000</v>
      </c>
      <c r="L405" s="18">
        <v>40698</v>
      </c>
      <c r="M405" s="19">
        <v>155</v>
      </c>
      <c r="N405" s="16" t="s">
        <v>663</v>
      </c>
      <c r="O405" s="16" t="s">
        <v>1611</v>
      </c>
      <c r="P405" s="16" t="s">
        <v>652</v>
      </c>
      <c r="Q405" s="16" t="s">
        <v>692</v>
      </c>
      <c r="R405" s="16" t="s">
        <v>664</v>
      </c>
      <c r="T405" s="20">
        <v>4</v>
      </c>
      <c r="U405" s="20">
        <v>6</v>
      </c>
      <c r="V405" s="16">
        <v>2011</v>
      </c>
      <c r="W405" s="16" t="s">
        <v>1655</v>
      </c>
      <c r="X405" s="21" t="s">
        <v>1654</v>
      </c>
      <c r="Y405" s="16" t="s">
        <v>654</v>
      </c>
      <c r="Z405" s="22">
        <v>40703</v>
      </c>
      <c r="AA405" s="16" t="str">
        <f>TEXT(DATEVALUE(TEXT(Z405,"m/d/yyyy"))-DATEVALUE("1/1/2011")+1,"000")</f>
        <v>160</v>
      </c>
      <c r="AB405" s="16">
        <v>4</v>
      </c>
      <c r="AC405" s="16">
        <v>2</v>
      </c>
      <c r="AD405" s="16">
        <v>1</v>
      </c>
      <c r="AE405" s="16" t="s">
        <v>673</v>
      </c>
      <c r="AG405" s="16" t="s">
        <v>649</v>
      </c>
      <c r="AH405" s="16" t="s">
        <v>649</v>
      </c>
      <c r="AI405" s="16" t="s">
        <v>674</v>
      </c>
      <c r="AJ405" s="16" t="s">
        <v>1655</v>
      </c>
      <c r="AK405" s="16" t="s">
        <v>1656</v>
      </c>
      <c r="AL405" s="16" t="s">
        <v>649</v>
      </c>
      <c r="AM405" s="16" t="s">
        <v>654</v>
      </c>
      <c r="AN405" s="22">
        <v>40756</v>
      </c>
      <c r="AP405" s="16">
        <v>3</v>
      </c>
      <c r="AQ405" s="16">
        <v>0</v>
      </c>
      <c r="AR405" s="16">
        <v>0</v>
      </c>
      <c r="AS405" s="16" t="s">
        <v>905</v>
      </c>
      <c r="AU405" s="16" t="s">
        <v>657</v>
      </c>
      <c r="BT405" s="16">
        <v>1</v>
      </c>
      <c r="BU405" s="18">
        <v>40698</v>
      </c>
      <c r="BV405" s="16">
        <v>115</v>
      </c>
      <c r="BW405" s="16">
        <v>115</v>
      </c>
      <c r="BX405" s="16">
        <v>114.5</v>
      </c>
      <c r="BY405" s="16">
        <f t="shared" si="65"/>
        <v>114.83333333333333</v>
      </c>
      <c r="BZ405" s="16">
        <v>81</v>
      </c>
      <c r="CA405" s="16">
        <v>81</v>
      </c>
      <c r="CB405" s="16">
        <v>81</v>
      </c>
      <c r="CC405" s="16">
        <f t="shared" si="62"/>
        <v>81</v>
      </c>
      <c r="CD405" s="16" t="s">
        <v>649</v>
      </c>
      <c r="CE405" s="16">
        <v>80</v>
      </c>
      <c r="CF405" s="16">
        <v>80</v>
      </c>
      <c r="CG405" s="16">
        <v>80</v>
      </c>
      <c r="CH405" s="16">
        <f t="shared" si="64"/>
        <v>80</v>
      </c>
      <c r="CI405" s="16" t="s">
        <v>649</v>
      </c>
      <c r="CJ405" s="16">
        <v>16.5</v>
      </c>
      <c r="CK405" s="16" t="s">
        <v>649</v>
      </c>
      <c r="CL405" s="16" t="s">
        <v>649</v>
      </c>
      <c r="CM405" s="18">
        <v>40698</v>
      </c>
      <c r="CO405" s="18">
        <v>40710</v>
      </c>
      <c r="CQ405" s="21"/>
      <c r="CS405" s="21"/>
      <c r="DD405" s="16">
        <v>16</v>
      </c>
      <c r="DF405" s="22">
        <v>40739</v>
      </c>
      <c r="DG405" s="16">
        <v>114</v>
      </c>
      <c r="DH405" s="16">
        <v>114</v>
      </c>
      <c r="DI405" s="16">
        <v>114</v>
      </c>
      <c r="DJ405" s="16">
        <v>114</v>
      </c>
      <c r="DK405" s="16">
        <v>80.5</v>
      </c>
      <c r="DL405" s="16">
        <v>80.5</v>
      </c>
      <c r="DM405" s="16">
        <v>80.5</v>
      </c>
      <c r="DN405" s="16">
        <v>80.5</v>
      </c>
      <c r="DO405" s="16" t="s">
        <v>649</v>
      </c>
      <c r="DP405" s="16">
        <v>80</v>
      </c>
      <c r="DQ405" s="16">
        <v>80</v>
      </c>
      <c r="DR405" s="16">
        <v>80</v>
      </c>
      <c r="DS405" s="16">
        <v>80</v>
      </c>
      <c r="DT405" s="16" t="s">
        <v>649</v>
      </c>
      <c r="DU405" s="16">
        <v>15.5</v>
      </c>
      <c r="EB405" s="22">
        <v>40710</v>
      </c>
      <c r="EG405" s="24">
        <v>0.2013773148148148</v>
      </c>
      <c r="EI405" s="24">
        <v>0.21342592592592591</v>
      </c>
      <c r="EJ405" s="24">
        <v>0.21519675925925927</v>
      </c>
      <c r="EK405" s="24">
        <v>0.24809027777777778</v>
      </c>
      <c r="FF405" s="42" t="s">
        <v>1652</v>
      </c>
      <c r="FG405" s="43">
        <v>60411</v>
      </c>
      <c r="FH405" s="44">
        <v>50117.421333333303</v>
      </c>
      <c r="FI405" s="45">
        <v>25.096355199465901</v>
      </c>
      <c r="FJ405" s="45">
        <v>627.75333333333299</v>
      </c>
      <c r="FK405" s="45">
        <v>0.46975814579234698</v>
      </c>
      <c r="FL405" s="44">
        <v>34513.0873333333</v>
      </c>
      <c r="FM405" s="45">
        <v>17.282467367718201</v>
      </c>
      <c r="FN405" s="45">
        <v>681.45</v>
      </c>
      <c r="FO405" s="45">
        <v>0.52174835154638899</v>
      </c>
      <c r="FP405" s="44">
        <v>64603.505666666701</v>
      </c>
      <c r="FQ405" s="45">
        <v>32.350278250709401</v>
      </c>
      <c r="FR405" s="45">
        <v>602.41333333333296</v>
      </c>
      <c r="FS405" s="45">
        <v>0.428072486047398</v>
      </c>
      <c r="FT405" s="44">
        <v>31231.4866666667</v>
      </c>
      <c r="FU405" s="45">
        <v>15.639202136538101</v>
      </c>
      <c r="FV405" s="45">
        <v>664.06333333333305</v>
      </c>
      <c r="FW405" s="46">
        <v>0.54966181746704901</v>
      </c>
    </row>
    <row r="406" spans="1:179" s="16" customFormat="1" ht="15">
      <c r="B406" s="17" t="s">
        <v>14</v>
      </c>
      <c r="C406" s="16" t="s">
        <v>276</v>
      </c>
      <c r="D406" s="16" t="s">
        <v>264</v>
      </c>
      <c r="E406" s="16" t="s">
        <v>15</v>
      </c>
      <c r="F406" s="16" t="s">
        <v>238</v>
      </c>
      <c r="G406" s="16" t="s">
        <v>276</v>
      </c>
      <c r="H406" s="22"/>
      <c r="L406" s="18">
        <v>40696</v>
      </c>
      <c r="M406" s="19">
        <v>153</v>
      </c>
      <c r="N406" s="16" t="s">
        <v>269</v>
      </c>
      <c r="O406" s="16" t="s">
        <v>269</v>
      </c>
      <c r="P406" s="16" t="s">
        <v>269</v>
      </c>
      <c r="Q406" s="16" t="s">
        <v>272</v>
      </c>
      <c r="R406" s="16" t="s">
        <v>16</v>
      </c>
      <c r="T406" s="20">
        <v>2</v>
      </c>
      <c r="U406" s="20">
        <v>6</v>
      </c>
      <c r="V406" s="16">
        <v>2011</v>
      </c>
      <c r="X406" s="21"/>
      <c r="BU406" s="18">
        <v>40696</v>
      </c>
      <c r="BV406" s="16">
        <v>116</v>
      </c>
      <c r="BW406" s="16">
        <v>116.5</v>
      </c>
      <c r="BX406" s="16">
        <v>116.5</v>
      </c>
      <c r="BY406" s="16">
        <f t="shared" si="65"/>
        <v>116.33333333333333</v>
      </c>
      <c r="CD406" s="16" t="s">
        <v>267</v>
      </c>
      <c r="CE406" s="16">
        <v>76</v>
      </c>
      <c r="CF406" s="16">
        <v>76</v>
      </c>
      <c r="CG406" s="16">
        <v>76</v>
      </c>
      <c r="CH406" s="16">
        <f t="shared" si="64"/>
        <v>76</v>
      </c>
      <c r="CI406" s="16" t="s">
        <v>277</v>
      </c>
      <c r="CJ406" s="16">
        <v>18.25</v>
      </c>
      <c r="CK406" s="16" t="s">
        <v>277</v>
      </c>
      <c r="CL406" s="16" t="s">
        <v>277</v>
      </c>
      <c r="CM406" s="18">
        <v>40696</v>
      </c>
      <c r="CO406" s="18">
        <v>40709</v>
      </c>
      <c r="CQ406" s="21"/>
      <c r="CS406" s="21"/>
      <c r="DD406" s="16">
        <f>25.75-4.5</f>
        <v>21.25</v>
      </c>
      <c r="FF406"/>
      <c r="FG406"/>
      <c r="FH406" s="47"/>
      <c r="FI406" s="47"/>
      <c r="FJ406" s="47"/>
      <c r="FK406" s="47"/>
      <c r="FL406" s="47"/>
      <c r="FM406" s="47"/>
      <c r="FN406" s="47"/>
      <c r="FO406" s="47"/>
      <c r="FP406" s="47"/>
      <c r="FQ406" s="47"/>
      <c r="FR406" s="47"/>
      <c r="FS406" s="47"/>
      <c r="FT406" s="47"/>
      <c r="FU406" s="47"/>
      <c r="FV406" s="47"/>
      <c r="FW406" s="47"/>
    </row>
    <row r="407" spans="1:179" s="16" customFormat="1" ht="15">
      <c r="B407" s="16" t="s">
        <v>14</v>
      </c>
      <c r="C407" s="16" t="s">
        <v>276</v>
      </c>
      <c r="D407" s="16" t="s">
        <v>264</v>
      </c>
      <c r="E407" s="16" t="s">
        <v>31</v>
      </c>
      <c r="F407" s="16" t="s">
        <v>238</v>
      </c>
      <c r="G407" s="16" t="s">
        <v>276</v>
      </c>
      <c r="L407" s="18">
        <v>40709</v>
      </c>
      <c r="M407" s="19">
        <v>166</v>
      </c>
      <c r="N407" s="16" t="s">
        <v>330</v>
      </c>
      <c r="O407" s="16" t="s">
        <v>269</v>
      </c>
      <c r="P407" s="16" t="s">
        <v>269</v>
      </c>
      <c r="Q407" s="16" t="s">
        <v>57</v>
      </c>
      <c r="R407" s="16" t="s">
        <v>272</v>
      </c>
      <c r="T407" s="20">
        <v>15</v>
      </c>
      <c r="U407" s="20">
        <v>6</v>
      </c>
      <c r="V407" s="16">
        <v>2011</v>
      </c>
      <c r="W407" s="16" t="s">
        <v>32</v>
      </c>
      <c r="X407" s="21">
        <v>14</v>
      </c>
      <c r="Y407" s="16" t="s">
        <v>273</v>
      </c>
      <c r="Z407" s="22">
        <v>40747</v>
      </c>
      <c r="AA407" s="16" t="str">
        <f t="shared" ref="AA407:AA420" si="66">TEXT(DATEVALUE(TEXT(Z407,"m/d/yyyy"))-DATEVALUE("1/1/2011")+1,"000")</f>
        <v>204</v>
      </c>
      <c r="AB407" s="16">
        <v>4</v>
      </c>
      <c r="AC407" s="16">
        <v>4</v>
      </c>
      <c r="AD407" s="16">
        <v>4</v>
      </c>
      <c r="AE407" s="16" t="s">
        <v>275</v>
      </c>
      <c r="AG407" s="16" t="s">
        <v>276</v>
      </c>
      <c r="AH407" s="16" t="s">
        <v>33</v>
      </c>
      <c r="BT407" s="16">
        <v>4</v>
      </c>
      <c r="BU407" s="18">
        <v>40709</v>
      </c>
      <c r="BV407" s="16">
        <v>116</v>
      </c>
      <c r="BW407" s="16">
        <v>116</v>
      </c>
      <c r="BX407" s="16">
        <v>116</v>
      </c>
      <c r="BY407" s="16">
        <f t="shared" si="65"/>
        <v>116</v>
      </c>
      <c r="BZ407" s="16">
        <v>76</v>
      </c>
      <c r="CA407" s="16">
        <v>76</v>
      </c>
      <c r="CB407" s="16">
        <v>76</v>
      </c>
      <c r="CC407" s="16">
        <f t="shared" ref="CC407:CC420" si="67">(BZ407+CA407+CB407)/3</f>
        <v>76</v>
      </c>
      <c r="CD407" s="16" t="s">
        <v>277</v>
      </c>
      <c r="CE407" s="16">
        <v>77</v>
      </c>
      <c r="CF407" s="16">
        <v>77</v>
      </c>
      <c r="CG407" s="16">
        <v>77</v>
      </c>
      <c r="CH407" s="16">
        <f t="shared" si="64"/>
        <v>77</v>
      </c>
      <c r="CI407" s="16" t="s">
        <v>97</v>
      </c>
      <c r="CJ407" s="16">
        <v>16.5</v>
      </c>
      <c r="CK407" s="16" t="s">
        <v>277</v>
      </c>
      <c r="CL407" s="16" t="s">
        <v>277</v>
      </c>
      <c r="CM407" s="18">
        <v>40709</v>
      </c>
      <c r="CO407" s="18"/>
      <c r="CQ407" s="21"/>
      <c r="CS407" s="21"/>
      <c r="FF407" s="42" t="s">
        <v>1996</v>
      </c>
      <c r="FG407" s="43">
        <v>61511</v>
      </c>
      <c r="FH407" s="44">
        <v>38095.775000000001</v>
      </c>
      <c r="FI407" s="45">
        <v>19.076502253380099</v>
      </c>
      <c r="FJ407" s="45">
        <v>650.04</v>
      </c>
      <c r="FK407" s="45">
        <v>0.53077413456028</v>
      </c>
      <c r="FL407" s="44">
        <v>65990.403333333306</v>
      </c>
      <c r="FM407" s="45">
        <v>33.044768819896497</v>
      </c>
      <c r="FN407" s="45">
        <v>573.14333333333298</v>
      </c>
      <c r="FO407" s="45">
        <v>0.43591514528596098</v>
      </c>
      <c r="FP407" s="44">
        <v>71280.217666666693</v>
      </c>
      <c r="FQ407" s="45">
        <v>35.693649307294301</v>
      </c>
      <c r="FR407" s="45">
        <v>576.75</v>
      </c>
      <c r="FS407" s="45">
        <v>0.431117100463353</v>
      </c>
      <c r="FT407" s="44">
        <v>57982.974333333303</v>
      </c>
      <c r="FU407" s="45">
        <v>29.035039726256102</v>
      </c>
      <c r="FV407" s="45">
        <v>587.37333333333299</v>
      </c>
      <c r="FW407" s="46">
        <v>0.46243016195678799</v>
      </c>
    </row>
    <row r="408" spans="1:179" s="16" customFormat="1" ht="15">
      <c r="B408" s="16" t="s">
        <v>1427</v>
      </c>
      <c r="C408" s="16" t="s">
        <v>657</v>
      </c>
      <c r="D408" s="16" t="s">
        <v>650</v>
      </c>
      <c r="E408" s="16" t="s">
        <v>1028</v>
      </c>
      <c r="F408" s="16" t="s">
        <v>1631</v>
      </c>
      <c r="G408" s="16" t="s">
        <v>657</v>
      </c>
      <c r="L408" s="18">
        <v>40710</v>
      </c>
      <c r="M408" s="19">
        <v>167</v>
      </c>
      <c r="N408" s="16" t="s">
        <v>692</v>
      </c>
      <c r="O408" s="16" t="s">
        <v>664</v>
      </c>
      <c r="P408" s="16" t="s">
        <v>1611</v>
      </c>
      <c r="Q408" s="16" t="s">
        <v>652</v>
      </c>
      <c r="R408" s="16" t="s">
        <v>1401</v>
      </c>
      <c r="T408" s="20">
        <v>16</v>
      </c>
      <c r="U408" s="20">
        <v>6</v>
      </c>
      <c r="V408" s="16">
        <v>2011</v>
      </c>
      <c r="W408" s="16" t="s">
        <v>1425</v>
      </c>
      <c r="X408" s="21" t="s">
        <v>1700</v>
      </c>
      <c r="Y408" s="16" t="s">
        <v>654</v>
      </c>
      <c r="Z408" s="22">
        <v>40693</v>
      </c>
      <c r="AA408" s="16" t="str">
        <f t="shared" si="66"/>
        <v>150</v>
      </c>
      <c r="AB408" s="16">
        <v>4</v>
      </c>
      <c r="AC408" s="16">
        <v>0</v>
      </c>
      <c r="AD408" s="16">
        <v>0</v>
      </c>
      <c r="AE408" s="16" t="s">
        <v>905</v>
      </c>
      <c r="AG408" s="16" t="s">
        <v>657</v>
      </c>
      <c r="AH408" s="16" t="s">
        <v>649</v>
      </c>
      <c r="AI408" s="16" t="s">
        <v>1621</v>
      </c>
      <c r="AJ408" s="16" t="s">
        <v>1702</v>
      </c>
      <c r="AK408" s="16" t="s">
        <v>1701</v>
      </c>
      <c r="AL408" s="16" t="s">
        <v>649</v>
      </c>
      <c r="AM408" s="16" t="s">
        <v>654</v>
      </c>
      <c r="AN408" s="22">
        <v>40740</v>
      </c>
      <c r="AP408" s="16">
        <v>3</v>
      </c>
      <c r="AQ408" s="16">
        <v>3</v>
      </c>
      <c r="AR408" s="16">
        <v>3</v>
      </c>
      <c r="AS408" s="16" t="s">
        <v>673</v>
      </c>
      <c r="AU408" s="16" t="s">
        <v>657</v>
      </c>
      <c r="BT408" s="16">
        <v>3</v>
      </c>
      <c r="BU408" s="18">
        <v>40710</v>
      </c>
      <c r="BV408" s="16">
        <v>119</v>
      </c>
      <c r="BW408" s="16">
        <v>119</v>
      </c>
      <c r="BX408" s="16">
        <v>119</v>
      </c>
      <c r="BY408" s="16">
        <f t="shared" si="65"/>
        <v>119</v>
      </c>
      <c r="BZ408" s="16">
        <v>76</v>
      </c>
      <c r="CA408" s="16">
        <v>76</v>
      </c>
      <c r="CB408" s="16">
        <v>76</v>
      </c>
      <c r="CC408" s="16">
        <f t="shared" si="67"/>
        <v>76</v>
      </c>
      <c r="CD408" s="16" t="s">
        <v>649</v>
      </c>
      <c r="CE408" s="16">
        <v>76</v>
      </c>
      <c r="CF408" s="16">
        <v>76</v>
      </c>
      <c r="CG408" s="16">
        <v>76</v>
      </c>
      <c r="CH408" s="16">
        <f t="shared" si="64"/>
        <v>76</v>
      </c>
      <c r="CI408" s="16" t="s">
        <v>649</v>
      </c>
      <c r="CJ408" s="16">
        <v>18.5</v>
      </c>
      <c r="CK408" s="16" t="s">
        <v>649</v>
      </c>
      <c r="CL408" s="16" t="s">
        <v>649</v>
      </c>
      <c r="CM408" s="18">
        <v>40710</v>
      </c>
      <c r="CO408" s="18"/>
      <c r="CQ408" s="21"/>
      <c r="CS408" s="21"/>
      <c r="FF408" s="42" t="s">
        <v>1427</v>
      </c>
      <c r="FG408" s="43">
        <v>61611</v>
      </c>
      <c r="FH408" s="44">
        <v>32741.168333333299</v>
      </c>
      <c r="FI408" s="45">
        <v>16.3951769320648</v>
      </c>
      <c r="FJ408" s="45">
        <v>685.10666666666702</v>
      </c>
      <c r="FK408" s="45">
        <v>0.53865373297846098</v>
      </c>
      <c r="FL408" s="44">
        <v>68993.895000000004</v>
      </c>
      <c r="FM408" s="45">
        <v>34.548770655984001</v>
      </c>
      <c r="FN408" s="45">
        <v>573.74</v>
      </c>
      <c r="FO408" s="45">
        <v>0.43073013131993099</v>
      </c>
      <c r="FP408" s="44">
        <v>56505.916666666701</v>
      </c>
      <c r="FQ408" s="45">
        <v>28.2954014354866</v>
      </c>
      <c r="FR408" s="45">
        <v>587.77333333333297</v>
      </c>
      <c r="FS408" s="45">
        <v>0.45758207939517997</v>
      </c>
      <c r="FT408" s="44">
        <v>48585.497000000003</v>
      </c>
      <c r="FU408" s="45">
        <v>24.329242363545301</v>
      </c>
      <c r="FV408" s="45">
        <v>640.113333333333</v>
      </c>
      <c r="FW408" s="46">
        <v>0.470562491864634</v>
      </c>
    </row>
    <row r="409" spans="1:179" s="16" customFormat="1" ht="15">
      <c r="B409" s="16" t="s">
        <v>1698</v>
      </c>
      <c r="C409" s="16" t="s">
        <v>657</v>
      </c>
      <c r="D409" s="16" t="s">
        <v>650</v>
      </c>
      <c r="E409" s="16" t="s">
        <v>1704</v>
      </c>
      <c r="F409" s="16" t="s">
        <v>1631</v>
      </c>
      <c r="G409" s="16" t="s">
        <v>657</v>
      </c>
      <c r="K409" s="16" t="s">
        <v>1703</v>
      </c>
      <c r="L409" s="18">
        <v>40710</v>
      </c>
      <c r="M409" s="19">
        <v>167</v>
      </c>
      <c r="N409" s="16" t="s">
        <v>1036</v>
      </c>
      <c r="O409" s="16" t="s">
        <v>653</v>
      </c>
      <c r="P409" s="16" t="s">
        <v>1611</v>
      </c>
      <c r="Q409" s="16" t="s">
        <v>652</v>
      </c>
      <c r="R409" s="16" t="s">
        <v>665</v>
      </c>
      <c r="T409" s="20">
        <v>16</v>
      </c>
      <c r="U409" s="20">
        <v>6</v>
      </c>
      <c r="V409" s="16">
        <v>2011</v>
      </c>
      <c r="W409" s="16" t="s">
        <v>1696</v>
      </c>
      <c r="X409" s="21">
        <v>67</v>
      </c>
      <c r="Y409" s="16" t="s">
        <v>654</v>
      </c>
      <c r="Z409" s="22">
        <v>40698</v>
      </c>
      <c r="AA409" s="16" t="str">
        <f t="shared" si="66"/>
        <v>155</v>
      </c>
      <c r="AB409" s="16">
        <v>5</v>
      </c>
      <c r="AC409" s="16">
        <v>0</v>
      </c>
      <c r="AD409" s="16">
        <v>0</v>
      </c>
      <c r="AE409" s="16" t="s">
        <v>1087</v>
      </c>
      <c r="AG409" s="16" t="s">
        <v>657</v>
      </c>
      <c r="AH409" s="16" t="s">
        <v>657</v>
      </c>
      <c r="BT409" s="16">
        <v>0</v>
      </c>
      <c r="BU409" s="18">
        <v>40710</v>
      </c>
      <c r="BV409" s="16">
        <v>118</v>
      </c>
      <c r="BW409" s="16">
        <v>118</v>
      </c>
      <c r="BX409" s="16">
        <v>118</v>
      </c>
      <c r="BY409" s="16">
        <f t="shared" si="65"/>
        <v>118</v>
      </c>
      <c r="BZ409" s="16">
        <v>80</v>
      </c>
      <c r="CA409" s="16">
        <v>80</v>
      </c>
      <c r="CB409" s="16">
        <v>80</v>
      </c>
      <c r="CC409" s="16">
        <f t="shared" si="67"/>
        <v>80</v>
      </c>
      <c r="CD409" s="16" t="s">
        <v>649</v>
      </c>
      <c r="CE409" s="16">
        <v>78</v>
      </c>
      <c r="CF409" s="16">
        <v>78</v>
      </c>
      <c r="CG409" s="16">
        <v>78</v>
      </c>
      <c r="CH409" s="16">
        <f t="shared" si="64"/>
        <v>78</v>
      </c>
      <c r="CI409" s="16" t="s">
        <v>649</v>
      </c>
      <c r="CJ409" s="16">
        <v>19.5</v>
      </c>
      <c r="CK409" s="16" t="s">
        <v>649</v>
      </c>
      <c r="CL409" s="16" t="s">
        <v>649</v>
      </c>
      <c r="CM409" s="18">
        <v>40710</v>
      </c>
      <c r="CO409" s="18"/>
      <c r="CQ409" s="21"/>
      <c r="CS409" s="21"/>
      <c r="FF409" s="42" t="s">
        <v>1698</v>
      </c>
      <c r="FG409" s="43">
        <v>61611</v>
      </c>
      <c r="FH409" s="44">
        <v>40550.269</v>
      </c>
      <c r="FI409" s="45">
        <v>20.305592889334001</v>
      </c>
      <c r="FJ409" s="45">
        <v>591.78</v>
      </c>
      <c r="FK409" s="45">
        <v>0.49915218854079102</v>
      </c>
      <c r="FL409" s="44">
        <v>72012.104333333293</v>
      </c>
      <c r="FM409" s="45">
        <v>36.060142380236996</v>
      </c>
      <c r="FN409" s="45">
        <v>626.76666666666699</v>
      </c>
      <c r="FO409" s="45">
        <v>0.42683980351735601</v>
      </c>
      <c r="FP409" s="44">
        <v>58904.167333333302</v>
      </c>
      <c r="FQ409" s="45">
        <v>29.496328158905001</v>
      </c>
      <c r="FR409" s="45">
        <v>584.12</v>
      </c>
      <c r="FS409" s="45">
        <v>0.46396008009162298</v>
      </c>
      <c r="FT409" s="44">
        <v>43159.1593333333</v>
      </c>
      <c r="FU409" s="45">
        <v>21.6119976631614</v>
      </c>
      <c r="FV409" s="45">
        <v>602.72</v>
      </c>
      <c r="FW409" s="46">
        <v>0.51698039943015694</v>
      </c>
    </row>
    <row r="410" spans="1:179" s="16" customFormat="1" ht="15">
      <c r="A410" s="16" t="s">
        <v>1116</v>
      </c>
      <c r="B410" s="17" t="s">
        <v>1496</v>
      </c>
      <c r="C410" s="16" t="s">
        <v>657</v>
      </c>
      <c r="D410" s="16" t="s">
        <v>650</v>
      </c>
      <c r="E410" s="16" t="s">
        <v>221</v>
      </c>
      <c r="F410" s="16" t="s">
        <v>1494</v>
      </c>
      <c r="G410" s="16" t="s">
        <v>799</v>
      </c>
      <c r="H410" s="22">
        <v>40717</v>
      </c>
      <c r="K410" s="16" t="s">
        <v>1639</v>
      </c>
      <c r="L410" s="18">
        <v>40717</v>
      </c>
      <c r="M410" s="19">
        <v>174</v>
      </c>
      <c r="N410" s="16" t="s">
        <v>1611</v>
      </c>
      <c r="O410" s="16" t="s">
        <v>1611</v>
      </c>
      <c r="P410" s="16" t="s">
        <v>1611</v>
      </c>
      <c r="Q410" s="16" t="s">
        <v>652</v>
      </c>
      <c r="R410" s="16" t="s">
        <v>664</v>
      </c>
      <c r="T410" s="20">
        <v>23</v>
      </c>
      <c r="U410" s="20">
        <v>6</v>
      </c>
      <c r="V410" s="16">
        <v>2011</v>
      </c>
      <c r="W410" s="16" t="s">
        <v>1497</v>
      </c>
      <c r="X410" s="21">
        <v>1</v>
      </c>
      <c r="Y410" s="16" t="s">
        <v>654</v>
      </c>
      <c r="Z410" s="22">
        <v>40701</v>
      </c>
      <c r="AA410" s="16" t="str">
        <f t="shared" si="66"/>
        <v>158</v>
      </c>
      <c r="AB410" s="16">
        <v>4</v>
      </c>
      <c r="AC410" s="16">
        <v>4</v>
      </c>
      <c r="AD410" s="16">
        <v>4</v>
      </c>
      <c r="AE410" s="16" t="s">
        <v>673</v>
      </c>
      <c r="AG410" s="16" t="s">
        <v>649</v>
      </c>
      <c r="AH410" s="16" t="s">
        <v>649</v>
      </c>
      <c r="AI410" s="16" t="s">
        <v>674</v>
      </c>
      <c r="AJ410" s="16" t="s">
        <v>1497</v>
      </c>
      <c r="AK410" s="16">
        <v>4</v>
      </c>
      <c r="AL410" s="16" t="s">
        <v>657</v>
      </c>
      <c r="AM410" s="16" t="s">
        <v>654</v>
      </c>
      <c r="AN410" s="22">
        <v>40755</v>
      </c>
      <c r="AP410" s="16">
        <v>5</v>
      </c>
      <c r="AQ410" s="16">
        <v>4</v>
      </c>
      <c r="AR410" s="16">
        <v>4</v>
      </c>
      <c r="AS410" s="16" t="s">
        <v>673</v>
      </c>
      <c r="AU410" s="16" t="s">
        <v>657</v>
      </c>
      <c r="BT410" s="16">
        <v>8</v>
      </c>
      <c r="BU410" s="18">
        <v>40717</v>
      </c>
      <c r="BV410" s="16">
        <v>119</v>
      </c>
      <c r="BW410" s="16">
        <v>119</v>
      </c>
      <c r="BX410" s="16">
        <v>119</v>
      </c>
      <c r="BY410" s="16">
        <f t="shared" si="65"/>
        <v>119</v>
      </c>
      <c r="BZ410" s="16">
        <v>75</v>
      </c>
      <c r="CA410" s="16">
        <v>75</v>
      </c>
      <c r="CB410" s="16">
        <v>75</v>
      </c>
      <c r="CC410" s="16">
        <f t="shared" si="67"/>
        <v>75</v>
      </c>
      <c r="CD410" s="16" t="s">
        <v>649</v>
      </c>
      <c r="CE410" s="16">
        <v>75</v>
      </c>
      <c r="CF410" s="16">
        <v>75</v>
      </c>
      <c r="CG410" s="16">
        <v>75</v>
      </c>
      <c r="CH410" s="16">
        <f t="shared" si="64"/>
        <v>75</v>
      </c>
      <c r="CI410" s="16" t="s">
        <v>649</v>
      </c>
      <c r="CJ410" s="16">
        <v>17</v>
      </c>
      <c r="CK410" s="16" t="s">
        <v>649</v>
      </c>
      <c r="CL410" s="16" t="s">
        <v>649</v>
      </c>
      <c r="CM410" s="18">
        <v>40717</v>
      </c>
      <c r="CO410" s="18">
        <v>40774</v>
      </c>
      <c r="CP410" s="16">
        <v>119</v>
      </c>
      <c r="CQ410" s="16">
        <v>119</v>
      </c>
      <c r="CR410" s="16">
        <v>119</v>
      </c>
      <c r="CS410" s="21">
        <v>119</v>
      </c>
      <c r="CT410" s="21">
        <v>75</v>
      </c>
      <c r="CU410" s="21">
        <v>75</v>
      </c>
      <c r="CV410" s="21">
        <v>75</v>
      </c>
      <c r="CW410" s="21">
        <v>75</v>
      </c>
      <c r="CX410" s="16" t="s">
        <v>649</v>
      </c>
      <c r="CY410" s="16">
        <v>76</v>
      </c>
      <c r="CZ410" s="16">
        <v>76</v>
      </c>
      <c r="DA410" s="16">
        <v>76</v>
      </c>
      <c r="DB410" s="16">
        <v>76</v>
      </c>
      <c r="DC410" s="16" t="s">
        <v>649</v>
      </c>
      <c r="DD410" s="16">
        <v>16.5</v>
      </c>
      <c r="EB410" s="22">
        <v>40717</v>
      </c>
      <c r="EG410" s="24">
        <v>0.1875</v>
      </c>
      <c r="EH410" s="24">
        <v>0.18854166666666669</v>
      </c>
      <c r="EI410" s="24">
        <v>0.19811342592592593</v>
      </c>
      <c r="FF410" s="42" t="s">
        <v>1496</v>
      </c>
      <c r="FG410" s="43">
        <v>62311</v>
      </c>
      <c r="FH410" s="44">
        <v>36192.228999999999</v>
      </c>
      <c r="FI410" s="45">
        <v>18.1232994491738</v>
      </c>
      <c r="FJ410" s="45">
        <v>673.72333333333302</v>
      </c>
      <c r="FK410" s="45">
        <v>0.51555569871402895</v>
      </c>
      <c r="FL410" s="44">
        <v>58164.865666666701</v>
      </c>
      <c r="FM410" s="45">
        <v>29.1261220163579</v>
      </c>
      <c r="FN410" s="45">
        <v>610.12</v>
      </c>
      <c r="FO410" s="45">
        <v>0.46147676227148599</v>
      </c>
      <c r="FP410" s="44">
        <v>75249.349333333303</v>
      </c>
      <c r="FQ410" s="45">
        <v>37.681196461358702</v>
      </c>
      <c r="FR410" s="45">
        <v>578.40333333333297</v>
      </c>
      <c r="FS410" s="45">
        <v>0.42064101192640202</v>
      </c>
      <c r="FT410" s="44">
        <v>36862.21</v>
      </c>
      <c r="FU410" s="45">
        <v>18.4587931897847</v>
      </c>
      <c r="FV410" s="45">
        <v>638.05999999999995</v>
      </c>
      <c r="FW410" s="46">
        <v>0.51138889786641095</v>
      </c>
    </row>
    <row r="411" spans="1:179" s="16" customFormat="1" ht="15">
      <c r="A411" s="16" t="s">
        <v>1116</v>
      </c>
      <c r="B411" s="17" t="s">
        <v>1492</v>
      </c>
      <c r="C411" s="16" t="s">
        <v>657</v>
      </c>
      <c r="D411" s="16" t="s">
        <v>650</v>
      </c>
      <c r="E411" s="16" t="s">
        <v>997</v>
      </c>
      <c r="F411" s="16" t="s">
        <v>1494</v>
      </c>
      <c r="G411" s="16" t="s">
        <v>799</v>
      </c>
      <c r="H411" s="22">
        <v>40717</v>
      </c>
      <c r="K411" s="16" t="s">
        <v>1493</v>
      </c>
      <c r="L411" s="18">
        <v>40717</v>
      </c>
      <c r="M411" s="19">
        <v>174</v>
      </c>
      <c r="N411" s="16" t="s">
        <v>1611</v>
      </c>
      <c r="O411" s="16" t="s">
        <v>1611</v>
      </c>
      <c r="P411" s="16" t="s">
        <v>1611</v>
      </c>
      <c r="Q411" s="16" t="s">
        <v>665</v>
      </c>
      <c r="R411" s="16" t="s">
        <v>665</v>
      </c>
      <c r="T411" s="20">
        <v>23</v>
      </c>
      <c r="U411" s="20">
        <v>6</v>
      </c>
      <c r="V411" s="16">
        <v>2011</v>
      </c>
      <c r="W411" s="16" t="s">
        <v>1495</v>
      </c>
      <c r="X411" s="21">
        <v>3</v>
      </c>
      <c r="Y411" s="16" t="s">
        <v>654</v>
      </c>
      <c r="Z411" s="22">
        <v>40700</v>
      </c>
      <c r="AA411" s="16" t="str">
        <f t="shared" si="66"/>
        <v>157</v>
      </c>
      <c r="AB411" s="16">
        <v>4</v>
      </c>
      <c r="AC411" s="16">
        <v>4</v>
      </c>
      <c r="AD411" s="16">
        <v>4</v>
      </c>
      <c r="AE411" s="16" t="s">
        <v>673</v>
      </c>
      <c r="AG411" s="16" t="s">
        <v>649</v>
      </c>
      <c r="AH411" s="16" t="s">
        <v>649</v>
      </c>
      <c r="AI411" s="16" t="s">
        <v>674</v>
      </c>
      <c r="AJ411" s="16" t="s">
        <v>1495</v>
      </c>
      <c r="AK411" s="16">
        <v>3</v>
      </c>
      <c r="AL411" s="16" t="s">
        <v>657</v>
      </c>
      <c r="AM411" s="16" t="s">
        <v>654</v>
      </c>
      <c r="AN411" s="22">
        <v>40753</v>
      </c>
      <c r="AP411" s="16">
        <v>4</v>
      </c>
      <c r="AQ411" s="16">
        <v>4</v>
      </c>
      <c r="AR411" s="16">
        <v>4</v>
      </c>
      <c r="AS411" s="16" t="s">
        <v>673</v>
      </c>
      <c r="AU411" s="16" t="s">
        <v>657</v>
      </c>
      <c r="BT411" s="16">
        <v>8</v>
      </c>
      <c r="BU411" s="18">
        <v>40717</v>
      </c>
      <c r="BV411" s="16">
        <v>121</v>
      </c>
      <c r="BW411" s="16">
        <v>121</v>
      </c>
      <c r="BX411" s="16">
        <v>121</v>
      </c>
      <c r="BY411" s="16">
        <f t="shared" si="65"/>
        <v>121</v>
      </c>
      <c r="BZ411" s="16">
        <v>75</v>
      </c>
      <c r="CA411" s="16">
        <v>75</v>
      </c>
      <c r="CB411" s="16">
        <v>75</v>
      </c>
      <c r="CC411" s="16">
        <f t="shared" si="67"/>
        <v>75</v>
      </c>
      <c r="CD411" s="16" t="s">
        <v>649</v>
      </c>
      <c r="CH411" s="16">
        <f t="shared" si="64"/>
        <v>0</v>
      </c>
      <c r="CI411" s="16" t="s">
        <v>657</v>
      </c>
      <c r="CJ411" s="16">
        <v>20.75</v>
      </c>
      <c r="CK411" s="16" t="s">
        <v>649</v>
      </c>
      <c r="CL411" s="16" t="s">
        <v>649</v>
      </c>
      <c r="CM411" s="18">
        <v>40717</v>
      </c>
      <c r="CO411" s="18"/>
      <c r="CQ411" s="21"/>
      <c r="CS411" s="21"/>
      <c r="EB411" s="22">
        <v>40717</v>
      </c>
      <c r="EG411" s="24">
        <v>0.19305555555555554</v>
      </c>
      <c r="EH411" s="24">
        <v>0.19344907407407408</v>
      </c>
      <c r="EI411" s="24">
        <v>0.20366898148148149</v>
      </c>
      <c r="FF411" s="42" t="s">
        <v>1492</v>
      </c>
      <c r="FG411" s="43">
        <v>62311</v>
      </c>
      <c r="FH411" s="44">
        <v>39328.527666666698</v>
      </c>
      <c r="FI411" s="45">
        <v>19.6938045401435</v>
      </c>
      <c r="FJ411" s="45">
        <v>659.77</v>
      </c>
      <c r="FK411" s="45">
        <v>0.53529655529156805</v>
      </c>
      <c r="FL411" s="44">
        <v>65652.402666666705</v>
      </c>
      <c r="FM411" s="45">
        <v>32.8755146052412</v>
      </c>
      <c r="FN411" s="45">
        <v>611.76333333333298</v>
      </c>
      <c r="FO411" s="45">
        <v>0.38433805453397402</v>
      </c>
      <c r="FP411" s="44">
        <v>54951.738666666701</v>
      </c>
      <c r="FQ411" s="45">
        <v>27.517145050909701</v>
      </c>
      <c r="FR411" s="45">
        <v>645.07000000000005</v>
      </c>
      <c r="FS411" s="45">
        <v>0.44408696142959703</v>
      </c>
      <c r="FT411" s="44">
        <v>44889.9336666667</v>
      </c>
      <c r="FU411" s="45">
        <v>22.478684860624298</v>
      </c>
      <c r="FV411" s="45">
        <v>639.79333333333295</v>
      </c>
      <c r="FW411" s="46">
        <v>0.52012040373912405</v>
      </c>
    </row>
    <row r="412" spans="1:179" s="16" customFormat="1" ht="15">
      <c r="B412" s="16" t="s">
        <v>1389</v>
      </c>
      <c r="C412" s="16" t="s">
        <v>657</v>
      </c>
      <c r="D412" s="16" t="s">
        <v>650</v>
      </c>
      <c r="E412" s="16" t="s">
        <v>514</v>
      </c>
      <c r="F412" s="16" t="s">
        <v>1631</v>
      </c>
      <c r="G412" s="16" t="s">
        <v>657</v>
      </c>
      <c r="L412" s="18">
        <v>40710</v>
      </c>
      <c r="M412" s="19">
        <v>167</v>
      </c>
      <c r="N412" s="16" t="s">
        <v>663</v>
      </c>
      <c r="O412" s="16" t="s">
        <v>653</v>
      </c>
      <c r="P412" s="16" t="s">
        <v>664</v>
      </c>
      <c r="Q412" s="16" t="s">
        <v>665</v>
      </c>
      <c r="R412" s="16" t="s">
        <v>652</v>
      </c>
      <c r="T412" s="20">
        <v>16</v>
      </c>
      <c r="U412" s="20">
        <v>6</v>
      </c>
      <c r="V412" s="16">
        <v>2011</v>
      </c>
      <c r="W412" s="16" t="s">
        <v>1640</v>
      </c>
      <c r="X412" s="21">
        <v>5</v>
      </c>
      <c r="Y412" s="16" t="s">
        <v>654</v>
      </c>
      <c r="Z412" s="22">
        <v>40693</v>
      </c>
      <c r="AA412" s="16" t="str">
        <f t="shared" si="66"/>
        <v>150</v>
      </c>
      <c r="AB412" s="16">
        <v>5</v>
      </c>
      <c r="AC412" s="16">
        <v>1</v>
      </c>
      <c r="AD412" s="16">
        <v>0</v>
      </c>
      <c r="AE412" s="16" t="s">
        <v>1643</v>
      </c>
      <c r="AF412" s="16" t="s">
        <v>1705</v>
      </c>
      <c r="AG412" s="16" t="s">
        <v>657</v>
      </c>
      <c r="AH412" s="16" t="s">
        <v>657</v>
      </c>
      <c r="BT412" s="16">
        <v>0</v>
      </c>
      <c r="BU412" s="18">
        <v>40710</v>
      </c>
      <c r="BV412" s="16">
        <v>116.5</v>
      </c>
      <c r="BW412" s="16">
        <v>116.5</v>
      </c>
      <c r="BX412" s="16">
        <v>116.5</v>
      </c>
      <c r="BY412" s="16">
        <f t="shared" si="65"/>
        <v>116.5</v>
      </c>
      <c r="BZ412" s="16">
        <v>77</v>
      </c>
      <c r="CA412" s="16">
        <v>77</v>
      </c>
      <c r="CB412" s="16">
        <v>77</v>
      </c>
      <c r="CC412" s="16">
        <f t="shared" si="67"/>
        <v>77</v>
      </c>
      <c r="CD412" s="16" t="s">
        <v>649</v>
      </c>
      <c r="CH412" s="16">
        <f t="shared" si="64"/>
        <v>0</v>
      </c>
      <c r="CI412" s="16" t="s">
        <v>657</v>
      </c>
      <c r="CJ412" s="16">
        <v>19.5</v>
      </c>
      <c r="CK412" s="16" t="s">
        <v>649</v>
      </c>
      <c r="CL412" s="16" t="s">
        <v>649</v>
      </c>
      <c r="CM412" s="18">
        <v>40710</v>
      </c>
      <c r="CO412" s="18"/>
      <c r="CQ412" s="21"/>
      <c r="CS412" s="21"/>
      <c r="FF412"/>
      <c r="FG412"/>
      <c r="FH412" s="47"/>
      <c r="FI412" s="47"/>
      <c r="FJ412" s="47"/>
      <c r="FK412" s="47"/>
      <c r="FL412" s="47"/>
      <c r="FM412" s="47"/>
      <c r="FN412" s="47"/>
      <c r="FO412" s="47"/>
      <c r="FP412" s="47"/>
      <c r="FQ412" s="47"/>
      <c r="FR412" s="47"/>
      <c r="FS412" s="47"/>
      <c r="FT412" s="47"/>
      <c r="FU412" s="47"/>
      <c r="FV412" s="47"/>
      <c r="FW412" s="47"/>
    </row>
    <row r="413" spans="1:179" s="16" customFormat="1" ht="15">
      <c r="B413" s="16" t="s">
        <v>1389</v>
      </c>
      <c r="C413" s="16" t="s">
        <v>657</v>
      </c>
      <c r="D413" s="16" t="s">
        <v>660</v>
      </c>
      <c r="E413" s="16" t="s">
        <v>997</v>
      </c>
      <c r="F413" s="16" t="s">
        <v>1388</v>
      </c>
      <c r="G413" s="16" t="s">
        <v>657</v>
      </c>
      <c r="L413" s="18">
        <v>40718</v>
      </c>
      <c r="M413" s="19">
        <v>175</v>
      </c>
      <c r="N413" s="16" t="s">
        <v>653</v>
      </c>
      <c r="O413" s="16" t="s">
        <v>653</v>
      </c>
      <c r="P413" s="16" t="s">
        <v>653</v>
      </c>
      <c r="Q413" s="16" t="s">
        <v>699</v>
      </c>
      <c r="R413" s="16" t="s">
        <v>665</v>
      </c>
      <c r="T413" s="20">
        <v>24</v>
      </c>
      <c r="U413" s="20">
        <v>6</v>
      </c>
      <c r="V413" s="16">
        <v>2011</v>
      </c>
      <c r="W413" s="16" t="s">
        <v>1387</v>
      </c>
      <c r="X413" s="21" t="s">
        <v>897</v>
      </c>
      <c r="Y413" s="16" t="s">
        <v>1528</v>
      </c>
      <c r="Z413" s="22">
        <v>40700</v>
      </c>
      <c r="AA413" s="16" t="str">
        <f t="shared" si="66"/>
        <v>157</v>
      </c>
      <c r="AB413" s="16">
        <v>4</v>
      </c>
      <c r="AC413" s="16">
        <v>4</v>
      </c>
      <c r="AD413" s="16">
        <v>4</v>
      </c>
      <c r="AE413" s="16" t="s">
        <v>673</v>
      </c>
      <c r="AG413" s="16" t="s">
        <v>649</v>
      </c>
      <c r="AH413" s="16" t="s">
        <v>649</v>
      </c>
      <c r="AI413" s="16" t="s">
        <v>674</v>
      </c>
      <c r="AJ413" s="16" t="s">
        <v>1387</v>
      </c>
      <c r="AK413" s="16" t="s">
        <v>899</v>
      </c>
      <c r="AL413" s="16" t="s">
        <v>649</v>
      </c>
      <c r="AM413" s="16" t="s">
        <v>654</v>
      </c>
      <c r="AN413" s="22">
        <v>40753</v>
      </c>
      <c r="AP413" s="16">
        <v>4</v>
      </c>
      <c r="AQ413" s="16">
        <v>4</v>
      </c>
      <c r="AR413" s="16">
        <v>4</v>
      </c>
      <c r="AS413" s="16" t="s">
        <v>673</v>
      </c>
      <c r="AU413" s="16" t="s">
        <v>657</v>
      </c>
      <c r="BT413" s="16">
        <v>8</v>
      </c>
      <c r="BU413" s="18">
        <v>40718</v>
      </c>
      <c r="BV413" s="16">
        <v>119</v>
      </c>
      <c r="BW413" s="16">
        <v>119</v>
      </c>
      <c r="BX413" s="16">
        <v>119</v>
      </c>
      <c r="BY413" s="16">
        <f t="shared" si="65"/>
        <v>119</v>
      </c>
      <c r="BZ413" s="16">
        <v>87</v>
      </c>
      <c r="CA413" s="16">
        <v>87</v>
      </c>
      <c r="CB413" s="16">
        <v>87</v>
      </c>
      <c r="CC413" s="16">
        <f t="shared" si="67"/>
        <v>87</v>
      </c>
      <c r="CD413" s="16" t="s">
        <v>649</v>
      </c>
      <c r="CE413" s="16">
        <v>88</v>
      </c>
      <c r="CF413" s="16">
        <v>88</v>
      </c>
      <c r="CG413" s="16">
        <v>88</v>
      </c>
      <c r="CH413" s="16">
        <f t="shared" si="64"/>
        <v>88</v>
      </c>
      <c r="CI413" s="16" t="s">
        <v>649</v>
      </c>
      <c r="CJ413" s="16">
        <v>16.5</v>
      </c>
      <c r="CK413" s="16" t="s">
        <v>649</v>
      </c>
      <c r="CL413" s="16" t="s">
        <v>649</v>
      </c>
      <c r="CM413" s="18">
        <v>40718</v>
      </c>
      <c r="CO413" s="18"/>
      <c r="CQ413" s="21"/>
      <c r="CS413" s="21"/>
      <c r="FF413" s="42" t="s">
        <v>1389</v>
      </c>
      <c r="FG413" s="43">
        <v>62411</v>
      </c>
      <c r="FH413" s="44">
        <v>46443.29</v>
      </c>
      <c r="FI413" s="45">
        <v>23.256529794692</v>
      </c>
      <c r="FJ413" s="45">
        <v>665.75</v>
      </c>
      <c r="FK413" s="45">
        <v>0.48836012839067999</v>
      </c>
      <c r="FL413" s="44">
        <v>33009.771666666697</v>
      </c>
      <c r="FM413" s="45">
        <v>16.529680353864102</v>
      </c>
      <c r="FN413" s="45">
        <v>681.14333333333298</v>
      </c>
      <c r="FO413" s="45">
        <v>0.53595997145596697</v>
      </c>
      <c r="FP413" s="44">
        <v>50657.761333333299</v>
      </c>
      <c r="FQ413" s="45">
        <v>25.3669310632616</v>
      </c>
      <c r="FR413" s="45">
        <v>599.68666666666695</v>
      </c>
      <c r="FS413" s="45">
        <v>0.48349495840362999</v>
      </c>
      <c r="FT413" s="44">
        <v>34366.918666666701</v>
      </c>
      <c r="FU413" s="45">
        <v>17.209273243198101</v>
      </c>
      <c r="FV413" s="45">
        <v>647.43666666666695</v>
      </c>
      <c r="FW413" s="46">
        <v>0.55889117249820697</v>
      </c>
    </row>
    <row r="414" spans="1:179" s="16" customFormat="1" ht="15">
      <c r="A414" s="16" t="s">
        <v>1116</v>
      </c>
      <c r="B414" s="17" t="s">
        <v>1387</v>
      </c>
      <c r="C414" s="16" t="s">
        <v>657</v>
      </c>
      <c r="D414" s="16" t="s">
        <v>650</v>
      </c>
      <c r="E414" s="16" t="s">
        <v>1028</v>
      </c>
      <c r="F414" s="16" t="s">
        <v>1388</v>
      </c>
      <c r="G414" s="16" t="s">
        <v>799</v>
      </c>
      <c r="H414" s="22">
        <v>40718</v>
      </c>
      <c r="L414" s="18">
        <v>40718</v>
      </c>
      <c r="M414" s="19">
        <v>175</v>
      </c>
      <c r="N414" s="16" t="s">
        <v>1611</v>
      </c>
      <c r="O414" s="16" t="s">
        <v>1611</v>
      </c>
      <c r="P414" s="16" t="s">
        <v>664</v>
      </c>
      <c r="Q414" s="16" t="s">
        <v>652</v>
      </c>
      <c r="R414" s="16" t="s">
        <v>1611</v>
      </c>
      <c r="T414" s="20">
        <v>24</v>
      </c>
      <c r="U414" s="20">
        <v>6</v>
      </c>
      <c r="V414" s="16">
        <v>2011</v>
      </c>
      <c r="W414" s="16" t="s">
        <v>1389</v>
      </c>
      <c r="X414" s="21" t="s">
        <v>897</v>
      </c>
      <c r="Y414" s="16" t="s">
        <v>654</v>
      </c>
      <c r="Z414" s="22">
        <v>40700</v>
      </c>
      <c r="AA414" s="16" t="str">
        <f t="shared" si="66"/>
        <v>157</v>
      </c>
      <c r="AB414" s="16">
        <v>4</v>
      </c>
      <c r="AC414" s="16">
        <v>4</v>
      </c>
      <c r="AD414" s="16">
        <v>4</v>
      </c>
      <c r="AE414" s="16" t="s">
        <v>673</v>
      </c>
      <c r="AG414" s="16" t="s">
        <v>649</v>
      </c>
      <c r="AH414" s="16" t="s">
        <v>649</v>
      </c>
      <c r="AI414" s="16" t="s">
        <v>674</v>
      </c>
      <c r="AJ414" s="16" t="s">
        <v>1389</v>
      </c>
      <c r="AK414" s="16" t="s">
        <v>899</v>
      </c>
      <c r="AL414" s="16" t="s">
        <v>649</v>
      </c>
      <c r="AM414" s="16" t="s">
        <v>654</v>
      </c>
      <c r="AN414" s="22">
        <v>40753</v>
      </c>
      <c r="AP414" s="16">
        <v>4</v>
      </c>
      <c r="AQ414" s="16">
        <v>4</v>
      </c>
      <c r="AR414" s="16">
        <v>4</v>
      </c>
      <c r="AS414" s="16" t="s">
        <v>673</v>
      </c>
      <c r="AT414" s="16" t="s">
        <v>1383</v>
      </c>
      <c r="AU414" s="16" t="s">
        <v>657</v>
      </c>
      <c r="BT414" s="16">
        <v>8</v>
      </c>
      <c r="BU414" s="18">
        <v>40718</v>
      </c>
      <c r="BV414" s="16">
        <v>117</v>
      </c>
      <c r="BW414" s="16">
        <v>117</v>
      </c>
      <c r="BX414" s="16">
        <v>117</v>
      </c>
      <c r="BY414" s="16">
        <f t="shared" si="65"/>
        <v>117</v>
      </c>
      <c r="BZ414" s="16">
        <v>80</v>
      </c>
      <c r="CA414" s="16">
        <v>80</v>
      </c>
      <c r="CB414" s="16">
        <v>80</v>
      </c>
      <c r="CC414" s="16">
        <f t="shared" si="67"/>
        <v>80</v>
      </c>
      <c r="CD414" s="16" t="s">
        <v>649</v>
      </c>
      <c r="CE414" s="16">
        <v>81</v>
      </c>
      <c r="CF414" s="16">
        <v>81</v>
      </c>
      <c r="CG414" s="16">
        <v>81</v>
      </c>
      <c r="CH414" s="16">
        <f t="shared" si="64"/>
        <v>81</v>
      </c>
      <c r="CI414" s="16" t="s">
        <v>649</v>
      </c>
      <c r="CJ414" s="16">
        <v>20</v>
      </c>
      <c r="CK414" s="16" t="s">
        <v>649</v>
      </c>
      <c r="CL414" s="16" t="s">
        <v>649</v>
      </c>
      <c r="CM414" s="18">
        <v>40718</v>
      </c>
      <c r="CO414" s="18"/>
      <c r="CQ414" s="21"/>
      <c r="CS414" s="21"/>
      <c r="EB414" s="22">
        <v>40718</v>
      </c>
      <c r="EG414" s="24">
        <v>0.20486111111111113</v>
      </c>
      <c r="EH414" s="24">
        <v>0.20627314814814815</v>
      </c>
      <c r="EI414" s="24">
        <v>0.21556712962962962</v>
      </c>
      <c r="FF414" s="42" t="s">
        <v>1387</v>
      </c>
      <c r="FG414" s="43">
        <v>62411</v>
      </c>
      <c r="FH414" s="44">
        <v>36169.432000000001</v>
      </c>
      <c r="FI414" s="45">
        <v>18.111883825738602</v>
      </c>
      <c r="FJ414" s="45">
        <v>655.07000000000005</v>
      </c>
      <c r="FK414" s="45">
        <v>0.50492438418247798</v>
      </c>
      <c r="FL414" s="44">
        <v>60732.9623333333</v>
      </c>
      <c r="FM414" s="45">
        <v>30.412099315640098</v>
      </c>
      <c r="FN414" s="45">
        <v>607.10333333333301</v>
      </c>
      <c r="FO414" s="45">
        <v>0.45289633851758998</v>
      </c>
      <c r="FP414" s="44">
        <v>71448.739000000001</v>
      </c>
      <c r="FQ414" s="45">
        <v>35.778036554832198</v>
      </c>
      <c r="FR414" s="45">
        <v>598.03666666666697</v>
      </c>
      <c r="FS414" s="45">
        <v>0.391686071968389</v>
      </c>
      <c r="FT414" s="44">
        <v>41242.319666666699</v>
      </c>
      <c r="FU414" s="45">
        <v>20.652138040393901</v>
      </c>
      <c r="FV414" s="45">
        <v>614.506666666667</v>
      </c>
      <c r="FW414" s="46">
        <v>0.50189141944677995</v>
      </c>
    </row>
    <row r="415" spans="1:179" s="16" customFormat="1" ht="15">
      <c r="A415" s="16" t="s">
        <v>1116</v>
      </c>
      <c r="B415" s="17" t="s">
        <v>1384</v>
      </c>
      <c r="C415" s="16" t="s">
        <v>657</v>
      </c>
      <c r="D415" s="16" t="s">
        <v>650</v>
      </c>
      <c r="E415" s="16" t="s">
        <v>1028</v>
      </c>
      <c r="F415" s="16" t="s">
        <v>1385</v>
      </c>
      <c r="G415" s="16" t="s">
        <v>799</v>
      </c>
      <c r="H415" s="22">
        <v>40718</v>
      </c>
      <c r="K415" s="16" t="s">
        <v>1386</v>
      </c>
      <c r="L415" s="18">
        <v>40718</v>
      </c>
      <c r="M415" s="19">
        <v>175</v>
      </c>
      <c r="N415" s="16" t="s">
        <v>1611</v>
      </c>
      <c r="O415" s="16" t="s">
        <v>1611</v>
      </c>
      <c r="P415" s="16" t="s">
        <v>518</v>
      </c>
      <c r="Q415" s="16" t="s">
        <v>1401</v>
      </c>
      <c r="R415" s="16" t="s">
        <v>652</v>
      </c>
      <c r="T415" s="20">
        <v>24</v>
      </c>
      <c r="U415" s="20">
        <v>6</v>
      </c>
      <c r="V415" s="16">
        <v>2011</v>
      </c>
      <c r="W415" s="16" t="s">
        <v>1666</v>
      </c>
      <c r="X415" s="21">
        <v>1</v>
      </c>
      <c r="Y415" s="16" t="s">
        <v>654</v>
      </c>
      <c r="Z415" s="22">
        <v>40707</v>
      </c>
      <c r="AA415" s="16" t="str">
        <f t="shared" si="66"/>
        <v>164</v>
      </c>
      <c r="AB415" s="16">
        <v>4</v>
      </c>
      <c r="AC415" s="16">
        <v>4</v>
      </c>
      <c r="AD415" s="16">
        <v>4</v>
      </c>
      <c r="AE415" s="16" t="s">
        <v>673</v>
      </c>
      <c r="AG415" s="16" t="s">
        <v>657</v>
      </c>
      <c r="AH415" s="16" t="s">
        <v>657</v>
      </c>
      <c r="BT415" s="16">
        <v>4</v>
      </c>
      <c r="BU415" s="18">
        <v>40718</v>
      </c>
      <c r="BV415" s="16">
        <v>115.5</v>
      </c>
      <c r="BW415" s="16">
        <v>115.5</v>
      </c>
      <c r="BX415" s="16">
        <v>115.5</v>
      </c>
      <c r="BY415" s="16">
        <f t="shared" si="65"/>
        <v>115.5</v>
      </c>
      <c r="BZ415" s="16">
        <v>75.5</v>
      </c>
      <c r="CA415" s="16">
        <v>75.5</v>
      </c>
      <c r="CB415" s="16">
        <v>75.5</v>
      </c>
      <c r="CC415" s="16">
        <f t="shared" si="67"/>
        <v>75.5</v>
      </c>
      <c r="CD415" s="16" t="s">
        <v>649</v>
      </c>
      <c r="CE415" s="16">
        <v>75</v>
      </c>
      <c r="CF415" s="16">
        <v>75</v>
      </c>
      <c r="CG415" s="16">
        <v>75</v>
      </c>
      <c r="CH415" s="16">
        <f t="shared" si="64"/>
        <v>75</v>
      </c>
      <c r="CI415" s="16" t="s">
        <v>649</v>
      </c>
      <c r="CJ415" s="16">
        <v>19</v>
      </c>
      <c r="CK415" s="16" t="s">
        <v>649</v>
      </c>
      <c r="CL415" s="16" t="s">
        <v>649</v>
      </c>
      <c r="CM415" s="18">
        <v>40718</v>
      </c>
      <c r="CO415" s="18"/>
      <c r="CQ415" s="21"/>
      <c r="CS415" s="21"/>
      <c r="EB415" s="22">
        <v>40718</v>
      </c>
      <c r="EG415" s="24">
        <v>0.22612268518518519</v>
      </c>
      <c r="EH415" s="24">
        <v>0.22708333333333333</v>
      </c>
      <c r="EI415" s="29"/>
      <c r="FF415" s="42" t="s">
        <v>1384</v>
      </c>
      <c r="FG415" s="43">
        <v>62411</v>
      </c>
      <c r="FH415" s="44">
        <v>23708.402666666701</v>
      </c>
      <c r="FI415" s="45">
        <v>11.8720093473544</v>
      </c>
      <c r="FJ415" s="45">
        <v>644.73666666666702</v>
      </c>
      <c r="FK415" s="45">
        <v>0.54642691153985001</v>
      </c>
      <c r="FL415" s="44">
        <v>53160.542333333302</v>
      </c>
      <c r="FM415" s="45">
        <v>26.62020146887</v>
      </c>
      <c r="FN415" s="45">
        <v>657.72666666666703</v>
      </c>
      <c r="FO415" s="45">
        <v>0.47967999864813299</v>
      </c>
      <c r="FP415" s="44">
        <v>67965.567666666699</v>
      </c>
      <c r="FQ415" s="45">
        <v>34.033834585211203</v>
      </c>
      <c r="FR415" s="45">
        <v>620.12333333333299</v>
      </c>
      <c r="FS415" s="45">
        <v>0.38655885388500999</v>
      </c>
      <c r="FT415" s="44">
        <v>33975.123666666703</v>
      </c>
      <c r="FU415" s="45">
        <v>17.013081455516598</v>
      </c>
      <c r="FV415" s="45">
        <v>657.72666666666703</v>
      </c>
      <c r="FW415" s="46">
        <v>0.52521538329238804</v>
      </c>
    </row>
    <row r="416" spans="1:179" s="16" customFormat="1" ht="15">
      <c r="A416" s="16" t="s">
        <v>1116</v>
      </c>
      <c r="B416" s="17" t="s">
        <v>898</v>
      </c>
      <c r="C416" s="16" t="s">
        <v>657</v>
      </c>
      <c r="D416" s="16" t="s">
        <v>650</v>
      </c>
      <c r="E416" s="16" t="s">
        <v>661</v>
      </c>
      <c r="F416" s="16" t="s">
        <v>896</v>
      </c>
      <c r="G416" s="16" t="s">
        <v>799</v>
      </c>
      <c r="H416" s="22">
        <v>40721</v>
      </c>
      <c r="L416" s="18">
        <v>40721</v>
      </c>
      <c r="M416" s="19">
        <v>178</v>
      </c>
      <c r="N416" s="16" t="s">
        <v>653</v>
      </c>
      <c r="O416" s="16" t="s">
        <v>653</v>
      </c>
      <c r="P416" s="16" t="s">
        <v>653</v>
      </c>
      <c r="Q416" s="16" t="s">
        <v>652</v>
      </c>
      <c r="R416" s="16" t="s">
        <v>652</v>
      </c>
      <c r="T416" s="20">
        <v>27</v>
      </c>
      <c r="U416" s="20">
        <v>6</v>
      </c>
      <c r="V416" s="16">
        <v>2011</v>
      </c>
      <c r="W416" s="16" t="s">
        <v>895</v>
      </c>
      <c r="X416" s="21" t="s">
        <v>897</v>
      </c>
      <c r="Y416" s="16" t="s">
        <v>654</v>
      </c>
      <c r="Z416" s="22">
        <v>40699</v>
      </c>
      <c r="AA416" s="16" t="str">
        <f t="shared" si="66"/>
        <v>156</v>
      </c>
      <c r="AB416" s="16">
        <v>4</v>
      </c>
      <c r="AC416" s="16">
        <v>3</v>
      </c>
      <c r="AD416" s="16">
        <v>3</v>
      </c>
      <c r="AE416" s="16" t="s">
        <v>673</v>
      </c>
      <c r="AG416" s="16" t="s">
        <v>649</v>
      </c>
      <c r="AH416" s="16" t="s">
        <v>649</v>
      </c>
      <c r="AI416" s="16" t="s">
        <v>674</v>
      </c>
      <c r="AJ416" s="16" t="s">
        <v>895</v>
      </c>
      <c r="AK416" s="16" t="s">
        <v>899</v>
      </c>
      <c r="AL416" s="16" t="s">
        <v>649</v>
      </c>
      <c r="AM416" s="16" t="s">
        <v>654</v>
      </c>
      <c r="AN416" s="22">
        <v>40749</v>
      </c>
      <c r="AP416" s="16">
        <v>4</v>
      </c>
      <c r="AQ416" s="16">
        <v>3</v>
      </c>
      <c r="AR416" s="16">
        <v>3</v>
      </c>
      <c r="AS416" s="16" t="s">
        <v>673</v>
      </c>
      <c r="AU416" s="16" t="s">
        <v>657</v>
      </c>
      <c r="BT416" s="16">
        <v>6</v>
      </c>
      <c r="BU416" s="18">
        <v>40721</v>
      </c>
      <c r="BV416" s="16">
        <v>114.5</v>
      </c>
      <c r="BW416" s="16">
        <v>114</v>
      </c>
      <c r="BX416" s="16">
        <v>114</v>
      </c>
      <c r="BY416" s="16">
        <f t="shared" si="65"/>
        <v>114.16666666666667</v>
      </c>
      <c r="BZ416" s="16">
        <v>73</v>
      </c>
      <c r="CA416" s="16">
        <v>73</v>
      </c>
      <c r="CB416" s="16">
        <v>73</v>
      </c>
      <c r="CC416" s="16">
        <f t="shared" si="67"/>
        <v>73</v>
      </c>
      <c r="CD416" s="16" t="s">
        <v>649</v>
      </c>
      <c r="CE416" s="16">
        <v>75.5</v>
      </c>
      <c r="CF416" s="16">
        <v>75.5</v>
      </c>
      <c r="CG416" s="16">
        <v>75.5</v>
      </c>
      <c r="CH416" s="16">
        <f t="shared" si="64"/>
        <v>75.5</v>
      </c>
      <c r="CI416" s="16" t="s">
        <v>649</v>
      </c>
      <c r="CJ416" s="16">
        <v>17.5</v>
      </c>
      <c r="CK416" s="16" t="s">
        <v>649</v>
      </c>
      <c r="CL416" s="16" t="s">
        <v>649</v>
      </c>
      <c r="CM416" s="18">
        <v>40721</v>
      </c>
      <c r="CO416" s="18"/>
      <c r="CQ416" s="21"/>
      <c r="CS416" s="21"/>
      <c r="EB416" s="22">
        <v>40721</v>
      </c>
      <c r="EG416" s="24">
        <v>0.17083333333333331</v>
      </c>
      <c r="EH416" s="24">
        <v>0.17181712962962961</v>
      </c>
      <c r="EI416" s="24">
        <v>0.18153935185185185</v>
      </c>
      <c r="FF416" s="42" t="s">
        <v>898</v>
      </c>
      <c r="FG416" s="43">
        <v>62711</v>
      </c>
      <c r="FH416" s="44">
        <v>59505.3563333333</v>
      </c>
      <c r="FI416" s="45">
        <v>29.7973742280087</v>
      </c>
      <c r="FJ416" s="45">
        <v>604.07333333333304</v>
      </c>
      <c r="FK416" s="45">
        <v>0.40043651700171001</v>
      </c>
      <c r="FL416" s="44">
        <v>54235.3256666667</v>
      </c>
      <c r="FM416" s="45">
        <v>27.158400433984301</v>
      </c>
      <c r="FN416" s="45">
        <v>606.78333333333296</v>
      </c>
      <c r="FO416" s="45">
        <v>0.46461947610042498</v>
      </c>
      <c r="FP416" s="44">
        <v>76895.039000000004</v>
      </c>
      <c r="FQ416" s="45">
        <v>38.505277416124201</v>
      </c>
      <c r="FR416" s="45">
        <v>586.73</v>
      </c>
      <c r="FS416" s="45">
        <v>0.41584307215816702</v>
      </c>
      <c r="FT416" s="44">
        <v>52361.887666666698</v>
      </c>
      <c r="FU416" s="45">
        <v>26.220274244700398</v>
      </c>
      <c r="FV416" s="45">
        <v>596.74666666666701</v>
      </c>
      <c r="FW416" s="46">
        <v>0.485500302283077</v>
      </c>
    </row>
    <row r="417" spans="1:179" s="16" customFormat="1" ht="15">
      <c r="A417" s="16" t="s">
        <v>1116</v>
      </c>
      <c r="B417" s="17" t="s">
        <v>867</v>
      </c>
      <c r="C417" s="16" t="s">
        <v>618</v>
      </c>
      <c r="D417" s="16" t="s">
        <v>619</v>
      </c>
      <c r="E417" s="16" t="s">
        <v>458</v>
      </c>
      <c r="F417" s="16" t="s">
        <v>621</v>
      </c>
      <c r="G417" s="16" t="s">
        <v>795</v>
      </c>
      <c r="H417" s="22">
        <v>40721</v>
      </c>
      <c r="L417" s="18">
        <v>40721</v>
      </c>
      <c r="M417" s="19">
        <v>178</v>
      </c>
      <c r="N417" s="16" t="s">
        <v>949</v>
      </c>
      <c r="O417" s="16" t="s">
        <v>949</v>
      </c>
      <c r="P417" s="16" t="s">
        <v>949</v>
      </c>
      <c r="Q417" s="16" t="s">
        <v>607</v>
      </c>
      <c r="R417" s="16" t="s">
        <v>607</v>
      </c>
      <c r="T417" s="20">
        <v>9</v>
      </c>
      <c r="U417" s="20">
        <v>6</v>
      </c>
      <c r="V417" s="16">
        <v>2011</v>
      </c>
      <c r="W417" s="16" t="s">
        <v>868</v>
      </c>
      <c r="X417" s="21">
        <v>17</v>
      </c>
      <c r="Y417" s="16" t="s">
        <v>788</v>
      </c>
      <c r="Z417" s="22">
        <v>40701</v>
      </c>
      <c r="AA417" s="16" t="str">
        <f t="shared" si="66"/>
        <v>158</v>
      </c>
      <c r="AB417" s="16">
        <v>5</v>
      </c>
      <c r="AC417" s="16">
        <v>5</v>
      </c>
      <c r="AD417" s="16">
        <v>5</v>
      </c>
      <c r="AE417" s="16" t="s">
        <v>609</v>
      </c>
      <c r="AG417" s="16" t="s">
        <v>618</v>
      </c>
      <c r="AH417" s="16" t="s">
        <v>618</v>
      </c>
      <c r="BT417" s="16">
        <v>5</v>
      </c>
      <c r="BU417" s="18">
        <v>40721</v>
      </c>
      <c r="BV417" s="16">
        <v>121</v>
      </c>
      <c r="BW417" s="16">
        <v>121</v>
      </c>
      <c r="BX417" s="16">
        <v>121</v>
      </c>
      <c r="BY417" s="16">
        <f t="shared" si="65"/>
        <v>121</v>
      </c>
      <c r="BZ417" s="16">
        <v>81.5</v>
      </c>
      <c r="CA417" s="16">
        <v>81.5</v>
      </c>
      <c r="CB417" s="16">
        <v>81.5</v>
      </c>
      <c r="CC417" s="16">
        <f t="shared" si="67"/>
        <v>81.5</v>
      </c>
      <c r="CD417" s="16" t="s">
        <v>782</v>
      </c>
      <c r="CE417" s="16">
        <v>78</v>
      </c>
      <c r="CF417" s="16">
        <v>78</v>
      </c>
      <c r="CG417" s="16">
        <v>78</v>
      </c>
      <c r="CH417" s="16">
        <f t="shared" si="64"/>
        <v>78</v>
      </c>
      <c r="CI417" s="16" t="s">
        <v>782</v>
      </c>
      <c r="CJ417" s="16">
        <v>17</v>
      </c>
      <c r="CK417" s="16" t="s">
        <v>782</v>
      </c>
      <c r="CL417" s="16" t="s">
        <v>782</v>
      </c>
      <c r="CM417" s="18">
        <v>40721</v>
      </c>
      <c r="CO417" s="18"/>
      <c r="CQ417" s="21"/>
      <c r="CS417" s="21"/>
      <c r="EB417" s="22">
        <v>40721</v>
      </c>
      <c r="EG417" s="24">
        <v>0.21444444444444444</v>
      </c>
      <c r="EH417" s="24">
        <v>0.21634259259259259</v>
      </c>
      <c r="EI417" s="24">
        <v>0.22513888888888889</v>
      </c>
      <c r="EJ417" s="24"/>
      <c r="EK417" s="24"/>
      <c r="FF417" s="42" t="s">
        <v>1175</v>
      </c>
      <c r="FG417" s="43">
        <v>62711</v>
      </c>
      <c r="FH417" s="44">
        <v>48078.133333333302</v>
      </c>
      <c r="FI417" s="45">
        <v>24.075179435820399</v>
      </c>
      <c r="FJ417" s="45">
        <v>627.74</v>
      </c>
      <c r="FK417" s="45">
        <v>0.51048144159181397</v>
      </c>
      <c r="FL417" s="44">
        <v>53095.457999999999</v>
      </c>
      <c r="FM417" s="45">
        <v>26.587610415623399</v>
      </c>
      <c r="FN417" s="45">
        <v>585.41666666666697</v>
      </c>
      <c r="FO417" s="45">
        <v>0.462932964948223</v>
      </c>
      <c r="FP417" s="44">
        <v>61822.389666666699</v>
      </c>
      <c r="FQ417" s="45">
        <v>30.9576312802537</v>
      </c>
      <c r="FR417" s="45">
        <v>616.05666666666696</v>
      </c>
      <c r="FS417" s="45">
        <v>0.45932912541212201</v>
      </c>
      <c r="FT417" s="44">
        <v>62977.845666666697</v>
      </c>
      <c r="FU417" s="45">
        <v>31.536227174094499</v>
      </c>
      <c r="FV417" s="45">
        <v>599.08333333333303</v>
      </c>
      <c r="FW417" s="46">
        <v>0.43236806974488401</v>
      </c>
    </row>
    <row r="418" spans="1:179" s="16" customFormat="1" ht="15">
      <c r="A418" s="16" t="s">
        <v>1116</v>
      </c>
      <c r="B418" s="17" t="s">
        <v>1501</v>
      </c>
      <c r="C418" s="16" t="s">
        <v>657</v>
      </c>
      <c r="D418" s="16" t="s">
        <v>660</v>
      </c>
      <c r="E418" s="16" t="s">
        <v>1028</v>
      </c>
      <c r="F418" s="16" t="s">
        <v>1499</v>
      </c>
      <c r="G418" s="16" t="s">
        <v>799</v>
      </c>
      <c r="H418" s="22">
        <v>40723</v>
      </c>
      <c r="K418" s="16" t="s">
        <v>1502</v>
      </c>
      <c r="L418" s="18">
        <v>40723</v>
      </c>
      <c r="M418" s="19">
        <v>180</v>
      </c>
      <c r="N418" s="16" t="s">
        <v>1611</v>
      </c>
      <c r="O418" s="16" t="s">
        <v>1611</v>
      </c>
      <c r="P418" s="16" t="s">
        <v>1611</v>
      </c>
      <c r="Q418" s="16" t="s">
        <v>1401</v>
      </c>
      <c r="R418" s="16" t="s">
        <v>1401</v>
      </c>
      <c r="T418" s="20">
        <v>29</v>
      </c>
      <c r="U418" s="20">
        <v>6</v>
      </c>
      <c r="V418" s="16">
        <v>2011</v>
      </c>
      <c r="W418" s="16" t="s">
        <v>1498</v>
      </c>
      <c r="X418" s="21">
        <v>2</v>
      </c>
      <c r="Y418" s="16" t="s">
        <v>654</v>
      </c>
      <c r="Z418" s="22">
        <v>40700</v>
      </c>
      <c r="AA418" s="16" t="str">
        <f t="shared" si="66"/>
        <v>157</v>
      </c>
      <c r="AB418" s="16">
        <v>4</v>
      </c>
      <c r="AC418" s="16">
        <v>4</v>
      </c>
      <c r="AD418" s="16">
        <v>3</v>
      </c>
      <c r="AE418" s="16" t="s">
        <v>673</v>
      </c>
      <c r="AG418" s="16" t="s">
        <v>657</v>
      </c>
      <c r="AH418" s="16" t="s">
        <v>657</v>
      </c>
      <c r="BT418" s="16">
        <v>3</v>
      </c>
      <c r="BU418" s="18">
        <v>40707</v>
      </c>
      <c r="BV418" s="16">
        <v>117</v>
      </c>
      <c r="BW418" s="16">
        <v>117</v>
      </c>
      <c r="BX418" s="16">
        <v>117</v>
      </c>
      <c r="BY418" s="16">
        <f t="shared" si="65"/>
        <v>117</v>
      </c>
      <c r="BZ418" s="16">
        <v>103</v>
      </c>
      <c r="CA418" s="16">
        <v>103</v>
      </c>
      <c r="CB418" s="16">
        <v>103</v>
      </c>
      <c r="CC418" s="16">
        <f t="shared" si="67"/>
        <v>103</v>
      </c>
      <c r="CD418" s="16" t="s">
        <v>649</v>
      </c>
      <c r="CE418" s="16">
        <v>101</v>
      </c>
      <c r="CF418" s="16">
        <v>101</v>
      </c>
      <c r="CG418" s="16">
        <v>101</v>
      </c>
      <c r="CH418" s="16">
        <f t="shared" si="64"/>
        <v>101</v>
      </c>
      <c r="CI418" s="16" t="s">
        <v>649</v>
      </c>
      <c r="CJ418" s="16">
        <v>16.5</v>
      </c>
      <c r="CK418" s="16" t="s">
        <v>649</v>
      </c>
      <c r="CL418" s="16" t="s">
        <v>649</v>
      </c>
      <c r="CM418" s="18">
        <v>40723</v>
      </c>
      <c r="CO418" s="18"/>
      <c r="CQ418" s="21"/>
      <c r="CS418" s="21"/>
      <c r="EB418" s="22">
        <v>40723</v>
      </c>
      <c r="EG418" s="24">
        <v>0.18055555555555555</v>
      </c>
      <c r="EH418" s="24">
        <v>0.18199074074074073</v>
      </c>
      <c r="EI418" s="24">
        <v>0.1915625</v>
      </c>
      <c r="FF418" s="42" t="s">
        <v>1501</v>
      </c>
      <c r="FG418" s="43">
        <v>62911</v>
      </c>
      <c r="FH418" s="44">
        <v>18413.104666666699</v>
      </c>
      <c r="FI418" s="45">
        <v>9.22038290769488</v>
      </c>
      <c r="FJ418" s="45">
        <v>679.40333333333297</v>
      </c>
      <c r="FK418" s="45">
        <v>0.59002069652435396</v>
      </c>
      <c r="FL418" s="44">
        <v>40847.624000000003</v>
      </c>
      <c r="FM418" s="45">
        <v>20.4544937406109</v>
      </c>
      <c r="FN418" s="45">
        <v>626.16</v>
      </c>
      <c r="FO418" s="45">
        <v>0.54250006688656305</v>
      </c>
      <c r="FP418" s="44">
        <v>30604.103999999999</v>
      </c>
      <c r="FQ418" s="45">
        <v>15.325039559339</v>
      </c>
      <c r="FR418" s="45">
        <v>602.72333333333302</v>
      </c>
      <c r="FS418" s="45">
        <v>0.49220120161360598</v>
      </c>
      <c r="FT418" s="44">
        <v>30820.726666666698</v>
      </c>
      <c r="FU418" s="45">
        <v>15.4335136037389</v>
      </c>
      <c r="FV418" s="45">
        <v>653.04999999999995</v>
      </c>
      <c r="FW418" s="46">
        <v>0.56408566151185302</v>
      </c>
    </row>
    <row r="419" spans="1:179" s="16" customFormat="1" ht="15">
      <c r="A419" s="16" t="s">
        <v>1116</v>
      </c>
      <c r="B419" s="17" t="s">
        <v>1503</v>
      </c>
      <c r="C419" s="16" t="s">
        <v>657</v>
      </c>
      <c r="D419" s="16" t="s">
        <v>650</v>
      </c>
      <c r="E419" s="16" t="s">
        <v>260</v>
      </c>
      <c r="F419" s="16" t="s">
        <v>1504</v>
      </c>
      <c r="G419" s="16" t="s">
        <v>799</v>
      </c>
      <c r="H419" s="22">
        <v>40723</v>
      </c>
      <c r="K419" s="16" t="s">
        <v>1638</v>
      </c>
      <c r="L419" s="18">
        <v>40723</v>
      </c>
      <c r="M419" s="19">
        <v>180</v>
      </c>
      <c r="N419" s="16" t="s">
        <v>1611</v>
      </c>
      <c r="O419" s="16" t="s">
        <v>1611</v>
      </c>
      <c r="P419" s="16" t="s">
        <v>1611</v>
      </c>
      <c r="Q419" s="16" t="s">
        <v>652</v>
      </c>
      <c r="R419" s="16" t="s">
        <v>665</v>
      </c>
      <c r="T419" s="20">
        <v>29</v>
      </c>
      <c r="U419" s="20">
        <v>6</v>
      </c>
      <c r="V419" s="16">
        <v>2011</v>
      </c>
      <c r="W419" s="16" t="s">
        <v>1505</v>
      </c>
      <c r="X419" s="21">
        <v>5</v>
      </c>
      <c r="Y419" s="16" t="s">
        <v>654</v>
      </c>
      <c r="Z419" s="22">
        <v>40706</v>
      </c>
      <c r="AA419" s="16" t="str">
        <f t="shared" si="66"/>
        <v>163</v>
      </c>
      <c r="AB419" s="16">
        <v>2</v>
      </c>
      <c r="AC419" s="16">
        <v>0</v>
      </c>
      <c r="AD419" s="16">
        <v>0</v>
      </c>
      <c r="AE419" s="16" t="s">
        <v>905</v>
      </c>
      <c r="AG419" s="16" t="s">
        <v>657</v>
      </c>
      <c r="AH419" s="16" t="s">
        <v>649</v>
      </c>
      <c r="AI419" s="16" t="s">
        <v>1621</v>
      </c>
      <c r="AJ419" s="16" t="s">
        <v>1505</v>
      </c>
      <c r="AK419" s="16">
        <v>6</v>
      </c>
      <c r="AL419" s="16" t="s">
        <v>657</v>
      </c>
      <c r="AM419" s="16" t="s">
        <v>375</v>
      </c>
      <c r="AN419" s="22">
        <v>40720</v>
      </c>
      <c r="AP419" s="16">
        <v>4</v>
      </c>
      <c r="AQ419" s="16">
        <v>4</v>
      </c>
      <c r="AR419" s="16">
        <v>3</v>
      </c>
      <c r="AS419" s="16" t="s">
        <v>673</v>
      </c>
      <c r="AU419" s="16" t="s">
        <v>657</v>
      </c>
      <c r="BT419" s="16">
        <v>3</v>
      </c>
      <c r="BU419" s="18">
        <v>40723</v>
      </c>
      <c r="BV419" s="16">
        <v>113</v>
      </c>
      <c r="BW419" s="16">
        <v>113</v>
      </c>
      <c r="BX419" s="16">
        <v>113.5</v>
      </c>
      <c r="BY419" s="16">
        <f t="shared" si="65"/>
        <v>113.16666666666667</v>
      </c>
      <c r="BZ419" s="16">
        <v>71</v>
      </c>
      <c r="CA419" s="16">
        <v>71</v>
      </c>
      <c r="CB419" s="16">
        <v>71</v>
      </c>
      <c r="CC419" s="16">
        <f t="shared" si="67"/>
        <v>71</v>
      </c>
      <c r="CD419" s="16" t="s">
        <v>649</v>
      </c>
      <c r="CE419" s="16">
        <v>71</v>
      </c>
      <c r="CF419" s="16">
        <v>71</v>
      </c>
      <c r="CG419" s="16">
        <v>71</v>
      </c>
      <c r="CH419" s="16">
        <f t="shared" si="64"/>
        <v>71</v>
      </c>
      <c r="CI419" s="16" t="s">
        <v>649</v>
      </c>
      <c r="CJ419" s="16">
        <v>18</v>
      </c>
      <c r="CK419" s="16" t="s">
        <v>649</v>
      </c>
      <c r="CL419" s="16" t="s">
        <v>649</v>
      </c>
      <c r="CM419" s="18">
        <v>40723</v>
      </c>
      <c r="CO419" s="18"/>
      <c r="CQ419" s="21"/>
      <c r="CS419" s="21"/>
      <c r="EB419" s="22">
        <v>40723</v>
      </c>
      <c r="EG419" s="24">
        <v>0.20173611111111112</v>
      </c>
      <c r="EH419" s="24">
        <v>0.20291666666666666</v>
      </c>
      <c r="EI419" s="24">
        <v>0.21236111111111111</v>
      </c>
      <c r="FF419" s="42" t="s">
        <v>1503</v>
      </c>
      <c r="FG419" s="43">
        <v>62911</v>
      </c>
      <c r="FH419" s="44">
        <v>45343.626333333297</v>
      </c>
      <c r="FI419" s="45">
        <v>22.7058719746286</v>
      </c>
      <c r="FJ419" s="45">
        <v>609.01666666666699</v>
      </c>
      <c r="FK419" s="45">
        <v>0.47214165939879699</v>
      </c>
      <c r="FL419" s="44">
        <v>48818.7006666667</v>
      </c>
      <c r="FM419" s="45">
        <v>24.446019362376902</v>
      </c>
      <c r="FN419" s="45">
        <v>610.03</v>
      </c>
      <c r="FO419" s="45">
        <v>0.43822279809910197</v>
      </c>
      <c r="FP419" s="44">
        <v>47919.5343333333</v>
      </c>
      <c r="FQ419" s="45">
        <v>23.995760807878501</v>
      </c>
      <c r="FR419" s="45">
        <v>607.78666666666697</v>
      </c>
      <c r="FS419" s="45">
        <v>0.46789573953389801</v>
      </c>
      <c r="FT419" s="44">
        <v>44378.047333333299</v>
      </c>
      <c r="FU419" s="45">
        <v>22.222357202470398</v>
      </c>
      <c r="FV419" s="45">
        <v>616.75</v>
      </c>
      <c r="FW419" s="46">
        <v>0.479158838150055</v>
      </c>
    </row>
    <row r="420" spans="1:179" s="16" customFormat="1" ht="15">
      <c r="B420" s="16" t="s">
        <v>286</v>
      </c>
      <c r="C420" s="16" t="s">
        <v>540</v>
      </c>
      <c r="D420" s="16" t="s">
        <v>469</v>
      </c>
      <c r="E420" s="16" t="s">
        <v>470</v>
      </c>
      <c r="F420" s="16" t="s">
        <v>283</v>
      </c>
      <c r="G420" s="16" t="s">
        <v>540</v>
      </c>
      <c r="H420" s="22"/>
      <c r="L420" s="18">
        <v>40728</v>
      </c>
      <c r="M420" s="19">
        <v>185</v>
      </c>
      <c r="N420" s="16" t="s">
        <v>471</v>
      </c>
      <c r="O420" s="16" t="s">
        <v>546</v>
      </c>
      <c r="P420" s="16" t="s">
        <v>546</v>
      </c>
      <c r="Q420" s="16" t="s">
        <v>472</v>
      </c>
      <c r="R420" s="16" t="s">
        <v>472</v>
      </c>
      <c r="T420" s="20">
        <v>4</v>
      </c>
      <c r="U420" s="20">
        <v>7</v>
      </c>
      <c r="V420" s="16">
        <v>2011</v>
      </c>
      <c r="W420" s="16" t="s">
        <v>473</v>
      </c>
      <c r="X420" s="21">
        <v>12</v>
      </c>
      <c r="Y420" s="16" t="s">
        <v>548</v>
      </c>
      <c r="Z420" s="22">
        <v>40699</v>
      </c>
      <c r="AA420" s="16" t="str">
        <f t="shared" si="66"/>
        <v>156</v>
      </c>
      <c r="AB420" s="16">
        <v>5</v>
      </c>
      <c r="AC420" s="16">
        <v>5</v>
      </c>
      <c r="AD420" s="16">
        <v>0</v>
      </c>
      <c r="AE420" s="16" t="s">
        <v>287</v>
      </c>
      <c r="AF420" s="16" t="s">
        <v>288</v>
      </c>
      <c r="AG420" s="16" t="s">
        <v>747</v>
      </c>
      <c r="AH420" s="16" t="s">
        <v>747</v>
      </c>
      <c r="AJ420" s="16" t="s">
        <v>290</v>
      </c>
      <c r="AK420" s="16">
        <v>14</v>
      </c>
      <c r="AL420" s="16" t="s">
        <v>540</v>
      </c>
      <c r="AM420" s="16" t="s">
        <v>289</v>
      </c>
      <c r="AN420" s="22">
        <v>40740</v>
      </c>
      <c r="AP420" s="16">
        <v>4</v>
      </c>
      <c r="AQ420" s="16">
        <v>4</v>
      </c>
      <c r="AR420" s="16">
        <v>3</v>
      </c>
      <c r="AS420" s="16" t="s">
        <v>291</v>
      </c>
      <c r="AT420" s="16" t="s">
        <v>468</v>
      </c>
      <c r="AU420" s="16" t="s">
        <v>540</v>
      </c>
      <c r="BT420" s="16">
        <v>3</v>
      </c>
      <c r="BU420" s="18">
        <v>40728</v>
      </c>
      <c r="BV420" s="16">
        <v>119</v>
      </c>
      <c r="BW420" s="16">
        <v>119</v>
      </c>
      <c r="BX420" s="16">
        <v>119</v>
      </c>
      <c r="BY420" s="16">
        <f t="shared" si="65"/>
        <v>119</v>
      </c>
      <c r="BZ420" s="16">
        <v>90.5</v>
      </c>
      <c r="CA420" s="16">
        <v>90.5</v>
      </c>
      <c r="CB420" s="16">
        <v>90.5</v>
      </c>
      <c r="CC420" s="16">
        <f t="shared" si="67"/>
        <v>90.5</v>
      </c>
      <c r="CD420" s="16" t="s">
        <v>747</v>
      </c>
      <c r="CE420" s="16">
        <v>87</v>
      </c>
      <c r="CF420" s="16">
        <v>87</v>
      </c>
      <c r="CG420" s="16">
        <v>87</v>
      </c>
      <c r="CH420" s="16">
        <f t="shared" si="64"/>
        <v>87</v>
      </c>
      <c r="CI420" s="16" t="s">
        <v>919</v>
      </c>
      <c r="CJ420" s="16">
        <v>17.25</v>
      </c>
      <c r="CK420" s="16" t="s">
        <v>747</v>
      </c>
      <c r="CL420" s="16" t="s">
        <v>747</v>
      </c>
      <c r="CM420" s="18">
        <v>40728</v>
      </c>
      <c r="CO420" s="18"/>
      <c r="CQ420" s="21"/>
      <c r="CS420" s="21"/>
      <c r="FF420" s="42" t="s">
        <v>1997</v>
      </c>
      <c r="FG420" s="43">
        <v>70411</v>
      </c>
      <c r="FH420" s="44">
        <v>21011.067666666699</v>
      </c>
      <c r="FI420" s="45">
        <v>10.5213158070439</v>
      </c>
      <c r="FJ420" s="45">
        <v>675.1</v>
      </c>
      <c r="FK420" s="45">
        <v>0.58050986372562896</v>
      </c>
      <c r="FL420" s="44">
        <v>64374.909</v>
      </c>
      <c r="FM420" s="45">
        <v>32.235808212318503</v>
      </c>
      <c r="FN420" s="45">
        <v>595.07000000000005</v>
      </c>
      <c r="FO420" s="45">
        <v>0.43820449992244098</v>
      </c>
      <c r="FP420" s="44">
        <v>59606.282666666702</v>
      </c>
      <c r="FQ420" s="45">
        <v>29.847913203137999</v>
      </c>
      <c r="FR420" s="45">
        <v>598.07000000000005</v>
      </c>
      <c r="FS420" s="45">
        <v>0.48291944396090303</v>
      </c>
      <c r="FT420" s="44">
        <v>60500.596333333298</v>
      </c>
      <c r="FU420" s="45">
        <v>30.2957417793357</v>
      </c>
      <c r="FV420" s="45">
        <v>646.48333333333301</v>
      </c>
      <c r="FW420" s="46">
        <v>0.480563671297429</v>
      </c>
    </row>
    <row r="421" spans="1:179" s="16" customFormat="1" ht="15">
      <c r="L421" s="18"/>
      <c r="M421" s="19"/>
      <c r="X421" s="21"/>
      <c r="BU421" s="18"/>
      <c r="CM421" s="18"/>
      <c r="CO421" s="18"/>
      <c r="CQ421" s="21"/>
      <c r="CS421" s="21"/>
    </row>
    <row r="422" spans="1:179" s="36" customFormat="1">
      <c r="L422" s="37"/>
      <c r="M422" s="38"/>
      <c r="X422" s="39"/>
      <c r="BU422" s="37"/>
      <c r="CM422" s="37"/>
      <c r="CO422" s="37"/>
      <c r="CQ422" s="39"/>
      <c r="CS422" s="39"/>
    </row>
  </sheetData>
  <autoFilter ref="A1:FW420"/>
  <customSheetViews>
    <customSheetView guid="{AF71C75F-8373-46A5-B707-4FE812A18053}" scale="85">
      <pane xSplit="2" ySplit="1" topLeftCell="C2" activePane="bottomRight" state="frozenSplit"/>
      <selection pane="bottomRight" activeCell="F9" sqref="F9"/>
      <pageSetup orientation="portrait" horizontalDpi="4294967292" verticalDpi="4294967292"/>
    </customSheetView>
    <customSheetView guid="{A5E071A1-1125-43C5-8F6C-2398CA15242B}" scale="115" topLeftCell="K402">
      <selection activeCell="M418" sqref="M418:M420"/>
      <pageSetup orientation="portrait" horizontalDpi="4294967292" verticalDpi="4294967292"/>
    </customSheetView>
    <customSheetView guid="{5E3EAA03-99ED-46A6-8AD8-957EA2E33F68}" scale="85">
      <selection activeCell="B1" sqref="A1:IV1"/>
      <pageSetup orientation="portrait" horizontalDpi="4294967292" verticalDpi="4294967292"/>
    </customSheetView>
    <customSheetView guid="{C757F572-BFF5-5845-B01B-EA35DE55F962}" scale="85" topLeftCell="B1">
      <pane xSplit="1" ySplit="1" topLeftCell="W1" activePane="bottomRight"/>
      <selection pane="bottomRight" activeCell="AA11" sqref="AA11"/>
      <pageSetup orientation="portrait" horizontalDpi="4294967292" verticalDpi="4294967292"/>
      <headerFooter alignWithMargins="0"/>
    </customSheetView>
    <customSheetView guid="{CF9A25E6-CBEB-4E18-AFB1-580C08AC3A6C}" scale="85">
      <pane ySplit="1" topLeftCell="A89" activePane="bottomLeft" state="frozenSplit"/>
      <selection pane="bottomLeft" activeCell="D107" sqref="D107"/>
      <pageSetup orientation="portrait" horizontalDpi="4294967292" verticalDpi="4294967292"/>
    </customSheetView>
    <customSheetView guid="{88F7626F-CC5A-7F4B-8AC6-8E1CAEE231FE}" scale="85" showAutoFilter="1">
      <pane xSplit="2" ySplit="1.0714285714285714" topLeftCell="M145" activePane="bottomRight" state="frozenSplit"/>
      <selection pane="bottomRight" activeCell="B159" sqref="B159:R159"/>
      <pageSetup orientation="portrait" horizontalDpi="4294967292" verticalDpi="4294967292"/>
      <autoFilter ref="A1:FW420"/>
    </customSheetView>
  </customSheetViews>
  <phoneticPr fontId="1" type="noConversion"/>
  <conditionalFormatting sqref="B1:B1048576">
    <cfRule type="duplicateValues" dxfId="0" priority="1"/>
  </conditionalFormatting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baseColWidth="10" defaultColWidth="8.83203125" defaultRowHeight="14" x14ac:dyDescent="0"/>
  <sheetData/>
  <customSheetViews>
    <customSheetView guid="{AF71C75F-8373-46A5-B707-4FE812A18053}"/>
    <customSheetView guid="{A5E071A1-1125-43C5-8F6C-2398CA15242B}"/>
    <customSheetView guid="{5E3EAA03-99ED-46A6-8AD8-957EA2E33F68}"/>
    <customSheetView guid="{C757F572-BFF5-5845-B01B-EA35DE55F962}">
      <headerFooter alignWithMargins="0"/>
    </customSheetView>
    <customSheetView guid="{CF9A25E6-CBEB-4E18-AFB1-580C08AC3A6C}"/>
    <customSheetView guid="{88F7626F-CC5A-7F4B-8AC6-8E1CAEE231FE}"/>
  </customSheetView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baseColWidth="10" defaultColWidth="8.83203125" defaultRowHeight="14" x14ac:dyDescent="0"/>
  <sheetData/>
  <customSheetViews>
    <customSheetView guid="{AF71C75F-8373-46A5-B707-4FE812A18053}"/>
    <customSheetView guid="{A5E071A1-1125-43C5-8F6C-2398CA15242B}"/>
    <customSheetView guid="{5E3EAA03-99ED-46A6-8AD8-957EA2E33F68}"/>
    <customSheetView guid="{C757F572-BFF5-5845-B01B-EA35DE55F962}">
      <headerFooter alignWithMargins="0"/>
    </customSheetView>
    <customSheetView guid="{CF9A25E6-CBEB-4E18-AFB1-580C08AC3A6C}"/>
    <customSheetView guid="{88F7626F-CC5A-7F4B-8AC6-8E1CAEE231FE}"/>
  </customSheetView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Safran Lab</dc:creator>
  <cp:lastModifiedBy>Matt</cp:lastModifiedBy>
  <cp:lastPrinted>2011-10-24T18:02:55Z</cp:lastPrinted>
  <dcterms:created xsi:type="dcterms:W3CDTF">2011-10-11T18:35:57Z</dcterms:created>
  <dcterms:modified xsi:type="dcterms:W3CDTF">2018-08-07T18:38:06Z</dcterms:modified>
</cp:coreProperties>
</file>