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ttwilkins/Dropbox/My Research/My Papers/Trill Experiment/Data/"/>
    </mc:Choice>
  </mc:AlternateContent>
  <xr:revisionPtr revIDLastSave="0" documentId="13_ncr:1_{53C6BDB1-871D-4E48-B553-BA58C54E8B21}" xr6:coauthVersionLast="44" xr6:coauthVersionMax="44" xr10:uidLastSave="{00000000-0000-0000-0000-000000000000}"/>
  <bookViews>
    <workbookView xWindow="36740" yWindow="-40" windowWidth="26040" windowHeight="15180" tabRatio="831" firstSheet="1" activeTab="6" xr2:uid="{00000000-000D-0000-FFFF-FFFF00000000}"/>
  </bookViews>
  <sheets>
    <sheet name="MasterLog" sheetId="6" r:id="rId1"/>
    <sheet name="TrialLog" sheetId="1" r:id="rId2"/>
    <sheet name="Successful" sheetId="2" r:id="rId3"/>
    <sheet name="Successful (-HOSP) w Latencies" sheetId="7" r:id="rId4"/>
    <sheet name="-&gt;Simplified" sheetId="8" r:id="rId5"/>
    <sheet name="Trial Log including 2012_Simple" sheetId="9" r:id="rId6"/>
    <sheet name="TrmtMeas" sheetId="11" r:id="rId7"/>
    <sheet name="OLD Succ (-HOSP) w Latency&amp;TS" sheetId="4" r:id="rId8"/>
    <sheet name="OLD Minus every other row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9" i="9" l="1"/>
  <c r="AU2" i="9"/>
  <c r="AU4" i="9"/>
  <c r="AU5" i="9"/>
  <c r="AU7" i="9"/>
  <c r="AU8" i="9"/>
  <c r="AU14" i="9"/>
  <c r="AU17" i="9"/>
  <c r="AU18" i="9"/>
  <c r="AU20" i="9"/>
  <c r="AU21" i="9"/>
  <c r="AU22" i="9"/>
  <c r="AU23" i="9"/>
  <c r="AU24" i="9"/>
  <c r="AU25" i="9"/>
  <c r="AU28" i="9"/>
  <c r="AU31" i="9"/>
  <c r="AU32" i="9"/>
  <c r="CC3" i="9" l="1"/>
  <c r="CC6" i="9"/>
  <c r="CC9" i="9"/>
  <c r="CC10" i="9"/>
  <c r="CC11" i="9"/>
  <c r="CC12" i="9"/>
  <c r="CC13" i="9"/>
  <c r="CC15" i="9"/>
  <c r="CC16" i="9"/>
  <c r="CC26" i="9"/>
  <c r="CC27" i="9"/>
  <c r="CC29" i="9"/>
  <c r="CC30" i="9"/>
  <c r="CD3" i="9"/>
  <c r="CD6" i="9"/>
  <c r="CD9" i="9"/>
  <c r="CD10" i="9"/>
  <c r="CD11" i="9"/>
  <c r="CD12" i="9"/>
  <c r="CD13" i="9"/>
  <c r="CD15" i="9"/>
  <c r="CD16" i="9"/>
  <c r="CD26" i="9"/>
  <c r="CD27" i="9"/>
  <c r="CD29" i="9"/>
  <c r="CD30" i="9"/>
  <c r="BZ26" i="9" l="1"/>
  <c r="CA26" i="9"/>
  <c r="CB26" i="9"/>
  <c r="BZ30" i="9"/>
  <c r="CA30" i="9"/>
  <c r="AO3" i="9"/>
  <c r="BZ3" i="9" s="1"/>
  <c r="AP3" i="9"/>
  <c r="CA3" i="9" s="1"/>
  <c r="AQ3" i="9"/>
  <c r="CB3" i="9" s="1"/>
  <c r="AO4" i="9"/>
  <c r="BZ4" i="9" s="1"/>
  <c r="AP4" i="9"/>
  <c r="CA4" i="9" s="1"/>
  <c r="AQ4" i="9"/>
  <c r="CB4" i="9" s="1"/>
  <c r="AO5" i="9"/>
  <c r="BZ5" i="9" s="1"/>
  <c r="AP5" i="9"/>
  <c r="CA5" i="9" s="1"/>
  <c r="AQ5" i="9"/>
  <c r="CB5" i="9" s="1"/>
  <c r="AO6" i="9"/>
  <c r="BZ6" i="9" s="1"/>
  <c r="AP6" i="9"/>
  <c r="CA6" i="9" s="1"/>
  <c r="AQ6" i="9"/>
  <c r="CB6" i="9" s="1"/>
  <c r="AO7" i="9"/>
  <c r="BZ7" i="9" s="1"/>
  <c r="AP7" i="9"/>
  <c r="CA7" i="9" s="1"/>
  <c r="AQ7" i="9"/>
  <c r="CB7" i="9" s="1"/>
  <c r="AO8" i="9"/>
  <c r="BZ8" i="9" s="1"/>
  <c r="AP8" i="9"/>
  <c r="CA8" i="9" s="1"/>
  <c r="AQ8" i="9"/>
  <c r="CB8" i="9" s="1"/>
  <c r="AO9" i="9"/>
  <c r="BZ9" i="9" s="1"/>
  <c r="AP9" i="9"/>
  <c r="CA9" i="9" s="1"/>
  <c r="AQ9" i="9"/>
  <c r="CB9" i="9" s="1"/>
  <c r="AO10" i="9"/>
  <c r="BZ10" i="9" s="1"/>
  <c r="AP10" i="9"/>
  <c r="CA10" i="9" s="1"/>
  <c r="AQ10" i="9"/>
  <c r="CB10" i="9" s="1"/>
  <c r="AO11" i="9"/>
  <c r="BZ11" i="9" s="1"/>
  <c r="AP11" i="9"/>
  <c r="CA11" i="9" s="1"/>
  <c r="AQ11" i="9"/>
  <c r="CB11" i="9" s="1"/>
  <c r="AO12" i="9"/>
  <c r="BZ12" i="9" s="1"/>
  <c r="AP12" i="9"/>
  <c r="CA12" i="9" s="1"/>
  <c r="AQ12" i="9"/>
  <c r="CB12" i="9" s="1"/>
  <c r="AO13" i="9"/>
  <c r="BZ13" i="9" s="1"/>
  <c r="AP13" i="9"/>
  <c r="CA13" i="9" s="1"/>
  <c r="AQ13" i="9"/>
  <c r="CB13" i="9" s="1"/>
  <c r="AO14" i="9"/>
  <c r="BZ14" i="9" s="1"/>
  <c r="AP14" i="9"/>
  <c r="CA14" i="9" s="1"/>
  <c r="AQ14" i="9"/>
  <c r="CB14" i="9" s="1"/>
  <c r="AO15" i="9"/>
  <c r="BZ15" i="9" s="1"/>
  <c r="AP15" i="9"/>
  <c r="CA15" i="9" s="1"/>
  <c r="AQ15" i="9"/>
  <c r="CB15" i="9" s="1"/>
  <c r="AO16" i="9"/>
  <c r="BZ16" i="9" s="1"/>
  <c r="AP16" i="9"/>
  <c r="CA16" i="9" s="1"/>
  <c r="AQ16" i="9"/>
  <c r="CB16" i="9" s="1"/>
  <c r="AO17" i="9"/>
  <c r="BZ17" i="9" s="1"/>
  <c r="AP17" i="9"/>
  <c r="CA17" i="9" s="1"/>
  <c r="AQ17" i="9"/>
  <c r="CB17" i="9" s="1"/>
  <c r="AO18" i="9"/>
  <c r="BZ18" i="9" s="1"/>
  <c r="AP18" i="9"/>
  <c r="CA18" i="9" s="1"/>
  <c r="AQ18" i="9"/>
  <c r="CB18" i="9" s="1"/>
  <c r="AO19" i="9"/>
  <c r="BZ19" i="9" s="1"/>
  <c r="AP19" i="9"/>
  <c r="CA19" i="9" s="1"/>
  <c r="AQ19" i="9"/>
  <c r="CB19" i="9" s="1"/>
  <c r="AO20" i="9"/>
  <c r="BZ20" i="9" s="1"/>
  <c r="AP20" i="9"/>
  <c r="CA20" i="9" s="1"/>
  <c r="AQ20" i="9"/>
  <c r="CB20" i="9" s="1"/>
  <c r="AO21" i="9"/>
  <c r="BZ21" i="9" s="1"/>
  <c r="AP21" i="9"/>
  <c r="CA21" i="9" s="1"/>
  <c r="AQ21" i="9"/>
  <c r="CB21" i="9" s="1"/>
  <c r="AO22" i="9"/>
  <c r="BZ22" i="9" s="1"/>
  <c r="AP22" i="9"/>
  <c r="CA22" i="9" s="1"/>
  <c r="AQ22" i="9"/>
  <c r="CB22" i="9" s="1"/>
  <c r="AO23" i="9"/>
  <c r="BZ23" i="9" s="1"/>
  <c r="AP23" i="9"/>
  <c r="CA23" i="9" s="1"/>
  <c r="AQ23" i="9"/>
  <c r="CB23" i="9" s="1"/>
  <c r="AO24" i="9"/>
  <c r="BZ24" i="9" s="1"/>
  <c r="AP24" i="9"/>
  <c r="CA24" i="9" s="1"/>
  <c r="AQ24" i="9"/>
  <c r="CB24" i="9" s="1"/>
  <c r="AO25" i="9"/>
  <c r="BZ25" i="9" s="1"/>
  <c r="AP25" i="9"/>
  <c r="CA25" i="9" s="1"/>
  <c r="AQ25" i="9"/>
  <c r="CB25" i="9" s="1"/>
  <c r="AO26" i="9"/>
  <c r="AP26" i="9"/>
  <c r="AQ26" i="9"/>
  <c r="AO27" i="9"/>
  <c r="BZ27" i="9" s="1"/>
  <c r="AP27" i="9"/>
  <c r="CA27" i="9" s="1"/>
  <c r="AQ27" i="9"/>
  <c r="CB27" i="9" s="1"/>
  <c r="AO28" i="9"/>
  <c r="BZ28" i="9" s="1"/>
  <c r="AP28" i="9"/>
  <c r="CA28" i="9" s="1"/>
  <c r="AQ28" i="9"/>
  <c r="CB28" i="9" s="1"/>
  <c r="AO29" i="9"/>
  <c r="BZ29" i="9" s="1"/>
  <c r="AP29" i="9"/>
  <c r="CA29" i="9" s="1"/>
  <c r="AQ29" i="9"/>
  <c r="CB29" i="9" s="1"/>
  <c r="AO30" i="9"/>
  <c r="AP30" i="9"/>
  <c r="AQ30" i="9"/>
  <c r="CB30" i="9" s="1"/>
  <c r="AO31" i="9"/>
  <c r="BZ31" i="9" s="1"/>
  <c r="AP31" i="9"/>
  <c r="CA31" i="9" s="1"/>
  <c r="AQ31" i="9"/>
  <c r="CB31" i="9" s="1"/>
  <c r="AO32" i="9"/>
  <c r="BZ32" i="9" s="1"/>
  <c r="AP32" i="9"/>
  <c r="CA32" i="9" s="1"/>
  <c r="AQ32" i="9"/>
  <c r="CB32" i="9" s="1"/>
  <c r="AQ2" i="9"/>
  <c r="CB2" i="9" s="1"/>
  <c r="AP2" i="9"/>
  <c r="CA2" i="9" s="1"/>
  <c r="AO2" i="9"/>
  <c r="BZ2" i="9" s="1"/>
  <c r="J3" i="11" l="1"/>
  <c r="K3" i="11"/>
  <c r="J4" i="11"/>
  <c r="AS3" i="9" s="1"/>
  <c r="K4" i="11"/>
  <c r="J5" i="11"/>
  <c r="AS2" i="9" s="1"/>
  <c r="CC2" i="9" s="1"/>
  <c r="K5" i="11"/>
  <c r="J6" i="11"/>
  <c r="K6" i="11"/>
  <c r="J7" i="11"/>
  <c r="AS10" i="9" s="1"/>
  <c r="K7" i="11"/>
  <c r="J8" i="11"/>
  <c r="AS4" i="9" s="1"/>
  <c r="CC4" i="9" s="1"/>
  <c r="K8" i="11"/>
  <c r="J9" i="11"/>
  <c r="AS5" i="9" s="1"/>
  <c r="CC5" i="9" s="1"/>
  <c r="K9" i="11"/>
  <c r="L9" i="11" s="1"/>
  <c r="J10" i="11"/>
  <c r="K10" i="11"/>
  <c r="J11" i="11"/>
  <c r="AS28" i="9" s="1"/>
  <c r="CC28" i="9" s="1"/>
  <c r="K11" i="11"/>
  <c r="J12" i="11"/>
  <c r="K12" i="11"/>
  <c r="J13" i="11"/>
  <c r="K13" i="11"/>
  <c r="L13" i="11" s="1"/>
  <c r="J14" i="11"/>
  <c r="AS24" i="9" s="1"/>
  <c r="CC24" i="9" s="1"/>
  <c r="K14" i="11"/>
  <c r="J15" i="11"/>
  <c r="AS27" i="9" s="1"/>
  <c r="K15" i="11"/>
  <c r="J16" i="11"/>
  <c r="K16" i="11"/>
  <c r="J17" i="11"/>
  <c r="AS18" i="9" s="1"/>
  <c r="CC18" i="9" s="1"/>
  <c r="K17" i="11"/>
  <c r="J18" i="11"/>
  <c r="AS19" i="9" s="1"/>
  <c r="CC19" i="9" s="1"/>
  <c r="K18" i="11"/>
  <c r="J19" i="11"/>
  <c r="K19" i="11"/>
  <c r="J20" i="11"/>
  <c r="AS16" i="9" s="1"/>
  <c r="K20" i="11"/>
  <c r="J21" i="11"/>
  <c r="K21" i="11"/>
  <c r="J22" i="11"/>
  <c r="K22" i="11"/>
  <c r="J23" i="11"/>
  <c r="K23" i="11"/>
  <c r="J24" i="11"/>
  <c r="K24" i="11"/>
  <c r="J25" i="11"/>
  <c r="K25" i="11"/>
  <c r="L25" i="11" s="1"/>
  <c r="J26" i="11"/>
  <c r="AS32" i="9" s="1"/>
  <c r="CC32" i="9" s="1"/>
  <c r="K26" i="11"/>
  <c r="J27" i="11"/>
  <c r="K27" i="11"/>
  <c r="J28" i="11"/>
  <c r="AS8" i="9" s="1"/>
  <c r="CC8" i="9" s="1"/>
  <c r="K28" i="11"/>
  <c r="K2" i="11"/>
  <c r="J2" i="11"/>
  <c r="L2" i="11" s="1"/>
  <c r="AS14" i="9" l="1"/>
  <c r="CC14" i="9" s="1"/>
  <c r="AS31" i="9"/>
  <c r="CC31" i="9" s="1"/>
  <c r="AS29" i="9"/>
  <c r="AS13" i="9"/>
  <c r="AS23" i="9"/>
  <c r="CC23" i="9" s="1"/>
  <c r="AS9" i="9"/>
  <c r="AS30" i="9"/>
  <c r="AS17" i="9"/>
  <c r="CC17" i="9" s="1"/>
  <c r="AS7" i="9"/>
  <c r="CC7" i="9" s="1"/>
  <c r="AS20" i="9"/>
  <c r="CC20" i="9" s="1"/>
  <c r="AS6" i="9"/>
  <c r="AS21" i="9"/>
  <c r="CC21" i="9" s="1"/>
  <c r="AS26" i="9"/>
  <c r="AS12" i="9"/>
  <c r="AS22" i="9"/>
  <c r="CC22" i="9" s="1"/>
  <c r="AS11" i="9"/>
  <c r="L23" i="11"/>
  <c r="L19" i="11"/>
  <c r="L15" i="11"/>
  <c r="L7" i="11"/>
  <c r="AS15" i="9"/>
  <c r="AS25" i="9"/>
  <c r="CC25" i="9" s="1"/>
  <c r="L11" i="11"/>
  <c r="L18" i="11"/>
  <c r="L16" i="11"/>
  <c r="L14" i="11"/>
  <c r="L12" i="11"/>
  <c r="L28" i="11"/>
  <c r="L27" i="11"/>
  <c r="L26" i="11"/>
  <c r="L24" i="11"/>
  <c r="L22" i="11"/>
  <c r="L21" i="11"/>
  <c r="L20" i="11"/>
  <c r="L17" i="11"/>
  <c r="L10" i="11"/>
  <c r="L8" i="11"/>
  <c r="L6" i="11"/>
  <c r="L5" i="11"/>
  <c r="L4" i="11"/>
  <c r="L3" i="11"/>
  <c r="W32" i="9" l="1"/>
  <c r="S32" i="9"/>
  <c r="W31" i="9"/>
  <c r="S31" i="9"/>
  <c r="W30" i="9"/>
  <c r="S30" i="9"/>
  <c r="W29" i="9"/>
  <c r="S29" i="9"/>
  <c r="W28" i="9"/>
  <c r="S28" i="9"/>
  <c r="W27" i="9"/>
  <c r="S27" i="9"/>
  <c r="W26" i="9"/>
  <c r="S26" i="9"/>
  <c r="W25" i="9"/>
  <c r="S25" i="9"/>
  <c r="W24" i="9"/>
  <c r="S24" i="9"/>
  <c r="W23" i="9"/>
  <c r="S23" i="9"/>
  <c r="W22" i="9"/>
  <c r="S22" i="9"/>
  <c r="W21" i="9"/>
  <c r="S21" i="9"/>
  <c r="W20" i="9"/>
  <c r="S20" i="9"/>
  <c r="W19" i="9"/>
  <c r="S19" i="9"/>
  <c r="W18" i="9"/>
  <c r="S18" i="9"/>
  <c r="W17" i="9"/>
  <c r="S17" i="9"/>
  <c r="W16" i="9"/>
  <c r="S16" i="9"/>
  <c r="W15" i="9"/>
  <c r="S15" i="9"/>
  <c r="W14" i="9"/>
  <c r="S14" i="9"/>
  <c r="W13" i="9"/>
  <c r="S13" i="9"/>
  <c r="W12" i="9"/>
  <c r="S12" i="9"/>
  <c r="W11" i="9"/>
  <c r="S11" i="9"/>
  <c r="W10" i="9"/>
  <c r="S10" i="9"/>
  <c r="W9" i="9"/>
  <c r="S9" i="9"/>
  <c r="W8" i="9"/>
  <c r="S8" i="9"/>
  <c r="W7" i="9"/>
  <c r="S7" i="9"/>
  <c r="S6" i="9"/>
  <c r="W5" i="9"/>
  <c r="S5" i="9"/>
  <c r="W4" i="9"/>
  <c r="S4" i="9"/>
  <c r="W3" i="9"/>
  <c r="S3" i="9"/>
  <c r="W2" i="9"/>
  <c r="S2" i="9"/>
  <c r="S31" i="8"/>
  <c r="S34" i="8"/>
  <c r="S30" i="8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2" i="8"/>
  <c r="S33" i="8"/>
  <c r="S35" i="8"/>
  <c r="S2" i="8"/>
  <c r="V35" i="8" l="1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0" i="8"/>
  <c r="V9" i="8"/>
  <c r="V8" i="8"/>
  <c r="V6" i="8"/>
  <c r="V5" i="8"/>
  <c r="V4" i="8"/>
  <c r="V3" i="8"/>
  <c r="V2" i="8"/>
  <c r="AE34" i="7"/>
  <c r="AD18" i="7"/>
  <c r="AE18" i="7"/>
  <c r="AD20" i="7"/>
  <c r="AE20" i="7"/>
  <c r="AD22" i="7"/>
  <c r="AE22" i="7"/>
  <c r="AD24" i="7"/>
  <c r="AE24" i="7"/>
  <c r="AD26" i="7"/>
  <c r="AE26" i="7"/>
  <c r="AD28" i="7"/>
  <c r="AE28" i="7"/>
  <c r="AD30" i="7"/>
  <c r="AE30" i="7"/>
  <c r="AD32" i="7"/>
  <c r="AE32" i="7"/>
  <c r="AD34" i="7"/>
  <c r="AD36" i="7"/>
  <c r="AE36" i="7"/>
  <c r="AD38" i="7"/>
  <c r="AE38" i="7"/>
  <c r="AD40" i="7"/>
  <c r="AE40" i="7"/>
  <c r="AD42" i="7"/>
  <c r="AE42" i="7"/>
  <c r="AD44" i="7"/>
  <c r="AE44" i="7"/>
  <c r="AD46" i="7"/>
  <c r="AE46" i="7"/>
  <c r="AD48" i="7"/>
  <c r="AE48" i="7"/>
  <c r="AD50" i="7"/>
  <c r="AE50" i="7"/>
  <c r="AD52" i="7"/>
  <c r="AE52" i="7"/>
  <c r="AD54" i="7"/>
  <c r="AE54" i="7"/>
  <c r="AD56" i="7"/>
  <c r="AE56" i="7"/>
  <c r="AD58" i="7"/>
  <c r="AE58" i="7"/>
  <c r="AD60" i="7"/>
  <c r="AE60" i="7"/>
  <c r="AD62" i="7"/>
  <c r="AE62" i="7"/>
  <c r="AD64" i="7"/>
  <c r="AE64" i="7"/>
  <c r="AD66" i="7"/>
  <c r="AE66" i="7"/>
  <c r="AD68" i="7"/>
  <c r="AE68" i="7"/>
  <c r="AC68" i="7"/>
  <c r="AC66" i="7"/>
  <c r="AC64" i="7"/>
  <c r="AC62" i="7"/>
  <c r="AC60" i="7"/>
  <c r="AC58" i="7"/>
  <c r="AC56" i="7"/>
  <c r="AC54" i="7"/>
  <c r="AC52" i="7"/>
  <c r="AC50" i="7"/>
  <c r="AC48" i="7"/>
  <c r="AC46" i="7"/>
  <c r="AC44" i="7"/>
  <c r="AC42" i="7"/>
  <c r="AC40" i="7"/>
  <c r="AC38" i="7"/>
  <c r="AC36" i="7"/>
  <c r="AC34" i="7"/>
  <c r="AC32" i="7"/>
  <c r="AC30" i="7"/>
  <c r="AC28" i="7"/>
  <c r="AC26" i="7"/>
  <c r="AC24" i="7"/>
  <c r="AC22" i="7"/>
  <c r="AC20" i="7"/>
  <c r="AC18" i="7"/>
  <c r="AD16" i="7"/>
  <c r="AE16" i="7"/>
  <c r="AC16" i="7"/>
  <c r="AD14" i="7"/>
  <c r="AE14" i="7"/>
  <c r="AC14" i="7"/>
  <c r="AD12" i="7"/>
  <c r="AE12" i="7"/>
  <c r="AC12" i="7"/>
  <c r="AD10" i="7"/>
  <c r="AE10" i="7"/>
  <c r="AC10" i="7"/>
  <c r="AD8" i="7"/>
  <c r="AE8" i="7"/>
  <c r="AC8" i="7"/>
  <c r="AD6" i="7"/>
  <c r="AE6" i="7"/>
  <c r="AC6" i="7"/>
  <c r="AD4" i="7"/>
  <c r="AE4" i="7"/>
  <c r="AC4" i="7"/>
  <c r="AD2" i="7"/>
  <c r="AE2" i="7"/>
  <c r="AC2" i="7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19" i="7"/>
  <c r="R18" i="7"/>
  <c r="R17" i="7"/>
  <c r="R16" i="7"/>
  <c r="R15" i="7"/>
  <c r="R14" i="7"/>
  <c r="R11" i="7"/>
  <c r="R10" i="7"/>
  <c r="R9" i="7"/>
  <c r="R8" i="7"/>
  <c r="R7" i="7"/>
  <c r="R6" i="7"/>
  <c r="R5" i="7"/>
  <c r="R4" i="7"/>
  <c r="R3" i="7"/>
  <c r="R2" i="7"/>
  <c r="Q20" i="5" l="1"/>
  <c r="Q19" i="5"/>
  <c r="Q18" i="5"/>
  <c r="Q17" i="5"/>
  <c r="Q16" i="5"/>
  <c r="Q15" i="5"/>
  <c r="Q14" i="5"/>
  <c r="Q13" i="5"/>
  <c r="Q12" i="5"/>
  <c r="Q10" i="5"/>
  <c r="Q9" i="5"/>
  <c r="Q8" i="5"/>
  <c r="Q6" i="5"/>
  <c r="Q5" i="5"/>
  <c r="Q4" i="5"/>
  <c r="Q3" i="5"/>
  <c r="Q2" i="5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19" i="4"/>
  <c r="Q18" i="4"/>
  <c r="Q17" i="4"/>
  <c r="Q16" i="4"/>
  <c r="Q15" i="4"/>
  <c r="Q14" i="4"/>
  <c r="Q11" i="4"/>
  <c r="Q10" i="4"/>
  <c r="Q9" i="4"/>
  <c r="Q8" i="4"/>
  <c r="Q7" i="4"/>
  <c r="Q6" i="4"/>
  <c r="Q5" i="4"/>
  <c r="Q4" i="4"/>
  <c r="Q3" i="4"/>
  <c r="Q2" i="4"/>
  <c r="AD26" i="1" l="1"/>
  <c r="AD25" i="1"/>
  <c r="X26" i="1" l="1"/>
  <c r="W26" i="1"/>
  <c r="V26" i="1"/>
  <c r="Z26" i="1" l="1"/>
  <c r="AT22" i="9" l="1"/>
  <c r="AT6" i="9"/>
  <c r="AT21" i="9"/>
  <c r="AT5" i="9"/>
  <c r="AT4" i="9"/>
  <c r="AT8" i="9"/>
  <c r="AT20" i="9"/>
  <c r="AT24" i="9"/>
  <c r="AT3" i="9"/>
  <c r="AT15" i="9"/>
  <c r="AT19" i="9"/>
  <c r="AT31" i="9"/>
  <c r="AT16" i="9"/>
  <c r="AT32" i="9"/>
  <c r="AT13" i="9"/>
  <c r="AT29" i="9"/>
  <c r="AT14" i="9"/>
  <c r="AT30" i="9"/>
  <c r="AT26" i="9"/>
  <c r="AT18" i="9"/>
  <c r="AT10" i="9"/>
  <c r="AT2" i="9"/>
  <c r="AT11" i="9"/>
  <c r="AT27" i="9"/>
  <c r="AT25" i="9"/>
  <c r="AT17" i="9"/>
  <c r="AT9" i="9"/>
  <c r="AT12" i="9"/>
  <c r="AT28" i="9"/>
  <c r="AT7" i="9"/>
  <c r="AT23" i="9"/>
  <c r="CD18" i="9" l="1"/>
  <c r="CD31" i="9"/>
  <c r="CD23" i="9"/>
  <c r="CD19" i="9"/>
  <c r="CD21" i="9"/>
  <c r="CD17" i="9"/>
  <c r="CD2" i="9"/>
  <c r="CD32" i="9"/>
  <c r="CD8" i="9"/>
  <c r="CD24" i="9"/>
  <c r="CD5" i="9"/>
  <c r="CD20" i="9"/>
  <c r="CD7" i="9"/>
  <c r="CD28" i="9"/>
  <c r="CD25" i="9"/>
  <c r="CD14" i="9"/>
  <c r="CD4" i="9"/>
  <c r="CD2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Wilkins</author>
  </authors>
  <commentList>
    <comment ref="I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male's nest and territory later…but almost certain; 9-8-11: recap w/o CB consistent w cap data. Nest 36 is near 40, where he eventually settled…about 99% on this ID
</t>
        </r>
      </text>
    </comment>
    <comment ref="I4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bird is tagged to #21 later in field season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Wilkins</author>
  </authors>
  <commentList>
    <comment ref="N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male's nest and territory later…but almost certain; 9-8-11: recap w/o CB consistent w cap data. Nest 36 is near 40, where he eventually settled…about 99% on this ID
</t>
        </r>
      </text>
    </comment>
    <comment ref="N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bird is tagged to #21 later in field season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Wilkins</author>
  </authors>
  <commentList>
    <comment ref="O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Never Banded Nestlings</t>
        </r>
      </text>
    </comment>
    <comment ref="J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male's nest and territory later…but almost certain; 9-8-11: recap w/o CB consistent w cap data. Nest 36 is near 40, where he eventually settled…about 99% on this ID
</t>
        </r>
      </text>
    </comment>
    <comment ref="S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One died (brood was 3)</t>
        </r>
      </text>
    </comment>
    <comment ref="S1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Max Brood 4</t>
        </r>
      </text>
    </comment>
    <comment ref="U1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Max Brood 4, 3 banded, 1 died after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Wilkins</author>
  </authors>
  <commentList>
    <comment ref="O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Never Banded Nestlings</t>
        </r>
      </text>
    </comment>
    <comment ref="J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male's nest and territory later…but almost certain; 9-8-11: recap w/o CB consistent w cap data. Nest 36 is near 40, where he eventually settled…about 99% on this ID
</t>
        </r>
      </text>
    </comment>
    <comment ref="S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One died (brood was 3)</t>
        </r>
      </text>
    </comment>
    <comment ref="J1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bird is tagged to #21 later in field season
</t>
        </r>
      </text>
    </comment>
    <comment ref="K1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never pinned to nest
</t>
        </r>
      </text>
    </comment>
    <comment ref="S1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1st Brood not banded</t>
        </r>
      </text>
    </comment>
    <comment ref="J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2540-98926 (RR,HP) to 2540-98659 (RY,Lav)</t>
        </r>
      </text>
    </comment>
    <comment ref="L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My ID conflicts w/ Audrey's (she's sure), and Fem's match up…go w/ audrey, but double check</t>
        </r>
      </text>
    </comment>
    <comment ref="S18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max brood 5</t>
        </r>
      </text>
    </comment>
    <comment ref="S2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Best guess, but obs are dicey, female also implicated at nests 26 and 28--I think since M not sited at other nest, go with this estimate</t>
        </r>
      </text>
    </comment>
    <comment ref="K2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2540-98929 based on google docs</t>
        </r>
      </text>
    </comment>
    <comment ref="U3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 1/11/12. 3c banded, but not indicated on gDocs</t>
        </r>
      </text>
    </comment>
    <comment ref="S3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Max Brood 4</t>
        </r>
      </text>
    </comment>
    <comment ref="S34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2 Died post-fledging</t>
        </r>
      </text>
    </comment>
    <comment ref="S3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Max Brood 4</t>
        </r>
      </text>
    </comment>
    <comment ref="U3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Max Brood 4, 3 banded, 1 died after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Wilkins</author>
    <author>Matt Wilkins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Solid gray==Duplicated, don't use this one</t>
        </r>
      </text>
    </comment>
    <comment ref="J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Offspring unbanded…use 2nd year data</t>
        </r>
      </text>
    </comment>
    <comment ref="P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Never Banded Nestlings</t>
        </r>
      </text>
    </comment>
    <comment ref="J3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male's nest and territory later…but almost certain; 9-8-11: recap w/o CB consistent w cap data. Nest 36 is near 40, where he eventually settled…about 99% on this ID
</t>
        </r>
      </text>
    </comment>
    <comment ref="W3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One died (brood was 3)</t>
        </r>
      </text>
    </comment>
    <comment ref="J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bird is tagged to #21 later in field season
</t>
        </r>
      </text>
    </comment>
    <comment ref="L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never pinned to nest
</t>
        </r>
      </text>
    </comment>
    <comment ref="P9" authorId="1" shapeId="0" xr:uid="{00000000-0006-0000-0500-000008000000}">
      <text>
        <r>
          <rPr>
            <b/>
            <sz val="9"/>
            <color indexed="81"/>
            <rFont val="Tahoma"/>
            <charset val="1"/>
          </rPr>
          <t>Matt Wilkins:</t>
        </r>
        <r>
          <rPr>
            <sz val="9"/>
            <color indexed="81"/>
            <rFont val="Tahoma"/>
            <charset val="1"/>
          </rPr>
          <t xml:space="preserve">
1st brood not banded
</t>
        </r>
      </text>
    </comment>
    <comment ref="W9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1st Brood not banded</t>
        </r>
      </text>
    </comment>
    <comment ref="J10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2540-98926 (RR,HP) to 2540-98659 (RY,Lav)</t>
        </r>
      </text>
    </comment>
    <comment ref="M10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My ID conflicts w/ Audrey's (she's sure), and Fem's match up…go w/ audrey, but double check</t>
        </r>
      </text>
    </comment>
    <comment ref="W10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max brood 5</t>
        </r>
      </text>
    </comment>
    <comment ref="W13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Best guess, but obs are dicey, female also implicated at nests 26 and 28--I think since M not sited at other nest, go with this estimate</t>
        </r>
      </text>
    </comment>
    <comment ref="L14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2540-98929 based on google docs</t>
        </r>
      </text>
    </comment>
    <comment ref="Y16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 1/11/12. 3c banded, but not indicated on gDocs</t>
        </r>
      </text>
    </comment>
    <comment ref="W17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Max Brood 4</t>
        </r>
      </text>
    </comment>
    <comment ref="W18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2 Died post-fledging</t>
        </r>
      </text>
    </comment>
    <comment ref="W20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Max Brood 4</t>
        </r>
      </text>
    </comment>
    <comment ref="Y20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Max Brood 4, 3 banded, 1 died after</t>
        </r>
      </text>
    </comment>
    <comment ref="J26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aka 2540-98712 and 2600-27756
</t>
        </r>
      </text>
    </comment>
    <comment ref="P31" authorId="1" shapeId="0" xr:uid="{00000000-0006-0000-0500-000015000000}">
      <text>
        <r>
          <rPr>
            <b/>
            <sz val="9"/>
            <color indexed="81"/>
            <rFont val="Tahoma"/>
            <charset val="1"/>
          </rPr>
          <t>Matt Wilkins:</t>
        </r>
        <r>
          <rPr>
            <sz val="9"/>
            <color indexed="81"/>
            <rFont val="Tahoma"/>
            <charset val="1"/>
          </rPr>
          <t xml:space="preserve">
2nd brood not banded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Wilkins</author>
    <author>Matthew Wilkins</author>
  </authors>
  <commentList>
    <comment ref="BZ1" authorId="0" shapeId="0" xr:uid="{00000000-0006-0000-0600-000001000000}">
      <text>
        <r>
          <rPr>
            <b/>
            <sz val="9"/>
            <color rgb="FF000000"/>
            <rFont val="Tahoma"/>
            <charset val="1"/>
          </rPr>
          <t>Matt Wilkins: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all values are terr holder minus intruder</t>
        </r>
      </text>
    </comment>
    <comment ref="J2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male's nest and territory later…but almost certain; 9-8-11: recap w/o CB consistent w cap data. Nest 36 is near 40, where he eventually settled…about 99% on this ID
</t>
        </r>
      </text>
    </comment>
    <comment ref="X2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One died (brood was 3)</t>
        </r>
      </text>
    </comment>
    <comment ref="J6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bird is tagged to #21 later in field season
</t>
        </r>
      </text>
    </comment>
    <comment ref="L6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never pinned to nest
</t>
        </r>
      </text>
    </comment>
    <comment ref="P8" authorId="0" shapeId="0" xr:uid="{00000000-0006-0000-0600-000006000000}">
      <text>
        <r>
          <rPr>
            <b/>
            <sz val="9"/>
            <color indexed="81"/>
            <rFont val="Tahoma"/>
            <charset val="1"/>
          </rPr>
          <t>Matt Wilkins:</t>
        </r>
        <r>
          <rPr>
            <sz val="9"/>
            <color indexed="81"/>
            <rFont val="Tahoma"/>
            <charset val="1"/>
          </rPr>
          <t xml:space="preserve">
1st brood not banded
</t>
        </r>
      </text>
    </comment>
    <comment ref="X8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1st Brood not banded</t>
        </r>
      </text>
    </comment>
    <comment ref="J9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2540-98926 (RR,HP) to 2540-98659 (RY,Lav)</t>
        </r>
      </text>
    </comment>
    <comment ref="M9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My ID conflicts w/ Audrey's (she's sure), and Fem's match up…go w/ audrey, but double check</t>
        </r>
      </text>
    </comment>
    <comment ref="X9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max brood 5</t>
        </r>
      </text>
    </comment>
    <comment ref="X11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Best guess, but obs are dicey, female also implicated at nests 26 and 28--I think since M not sited at other nest, go with this estimate</t>
        </r>
      </text>
    </comment>
    <comment ref="BI11" authorId="1" shapeId="0" xr:uid="{00000000-0006-0000-0600-00000C000000}">
      <text>
        <r>
          <rPr>
            <b/>
            <sz val="9"/>
            <color indexed="81"/>
            <rFont val="Tahoma"/>
            <charset val="1"/>
          </rPr>
          <t>Matthew Wilkins:</t>
        </r>
        <r>
          <rPr>
            <sz val="9"/>
            <color indexed="81"/>
            <rFont val="Tahoma"/>
            <charset val="1"/>
          </rPr>
          <t xml:space="preserve">
Must have been copied wrong from envelope
</t>
        </r>
      </text>
    </comment>
    <comment ref="L12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2540-98929 based on google docs</t>
        </r>
      </text>
    </comment>
    <comment ref="Z14" authorId="1" shapeId="0" xr:uid="{00000000-0006-0000-0600-00000E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 1/11/12. 3c banded, but not indicated on gDocs</t>
        </r>
      </text>
    </comment>
    <comment ref="X15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Max Brood 4</t>
        </r>
      </text>
    </comment>
    <comment ref="X16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2 Died post-fledging</t>
        </r>
      </text>
    </comment>
    <comment ref="X18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Max Brood 4</t>
        </r>
      </text>
    </comment>
    <comment ref="Z18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Max Brood 4, 3 banded, 1 died after</t>
        </r>
      </text>
    </comment>
    <comment ref="P28" authorId="0" shapeId="0" xr:uid="{00000000-0006-0000-0600-000013000000}">
      <text>
        <r>
          <rPr>
            <b/>
            <sz val="9"/>
            <color indexed="81"/>
            <rFont val="Tahoma"/>
            <charset val="1"/>
          </rPr>
          <t>Matt Wilkins:</t>
        </r>
        <r>
          <rPr>
            <sz val="9"/>
            <color indexed="81"/>
            <rFont val="Tahoma"/>
            <charset val="1"/>
          </rPr>
          <t xml:space="preserve">
2nd brood not banded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Wilkins</author>
  </authors>
  <commentList>
    <comment ref="H15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Matt Wilkins:</t>
        </r>
        <r>
          <rPr>
            <sz val="9"/>
            <color indexed="81"/>
            <rFont val="Tahoma"/>
            <charset val="1"/>
          </rPr>
          <t xml:space="preserve">
pulse dropout</t>
        </r>
      </text>
    </comment>
    <comment ref="H16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>Matt Wilkins:</t>
        </r>
        <r>
          <rPr>
            <sz val="9"/>
            <color indexed="81"/>
            <rFont val="Tahoma"/>
            <charset val="1"/>
          </rPr>
          <t xml:space="preserve">
pulse dropout
</t>
        </r>
      </text>
    </comment>
    <comment ref="H19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Matt Wilkins:</t>
        </r>
        <r>
          <rPr>
            <sz val="9"/>
            <color indexed="81"/>
            <rFont val="Tahoma"/>
            <charset val="1"/>
          </rPr>
          <t xml:space="preserve">
2 dropouts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Wilkins</author>
  </authors>
  <commentList>
    <comment ref="N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Never Banded Nestlings</t>
        </r>
      </text>
    </comment>
    <comment ref="J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male's nest and territory later…but almost certain; 9-8-11: recap w/o CB consistent w cap data. Nest 36 is near 40, where he eventually settled…about 99% on this ID
</t>
        </r>
      </text>
    </comment>
    <comment ref="J12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bird is tagged to #21 later in field season
</t>
        </r>
      </text>
    </comment>
    <comment ref="K12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never pinned to nest
</t>
        </r>
      </text>
    </comment>
    <comment ref="J1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2540-98926 (RR,HP) to 2540-98659 (RY,Lav)</t>
        </r>
      </text>
    </comment>
    <comment ref="L18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My ID conflicts w/ Audrey's (she's sure), and Fem's match up…go w/ audrey, but double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Wilkins</author>
  </authors>
  <commentList>
    <comment ref="J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male's nest and territory later…but almost certain; 9-8-11: recap w/o CB consistent w cap data. Nest 36 is near 40, where he eventually settled…about 99% on this ID
</t>
        </r>
      </text>
    </comment>
    <comment ref="J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verify this bird is tagged to #21 later in field season
</t>
        </r>
      </text>
    </comment>
    <comment ref="K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never pinned to nest
</t>
        </r>
      </text>
    </comment>
    <comment ref="J1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Changed from 2540-98926 (RR,HP) to 2540-98659 (RY,Lav)</t>
        </r>
      </text>
    </comment>
    <comment ref="L10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My ID conflicts w/ Audrey's (she's sure), and Fem's match up…go w/ audrey, but double check</t>
        </r>
      </text>
    </comment>
  </commentList>
</comments>
</file>

<file path=xl/sharedStrings.xml><?xml version="1.0" encoding="utf-8"?>
<sst xmlns="http://schemas.openxmlformats.org/spreadsheetml/2006/main" count="4215" uniqueCount="532">
  <si>
    <t>Nest</t>
  </si>
  <si>
    <t>Date</t>
  </si>
  <si>
    <t>Trial</t>
  </si>
  <si>
    <t>Trmt</t>
  </si>
  <si>
    <t>Indiv</t>
  </si>
  <si>
    <t>Start</t>
  </si>
  <si>
    <t>End</t>
  </si>
  <si>
    <t>Wait</t>
  </si>
  <si>
    <t>?</t>
  </si>
  <si>
    <t>Site</t>
  </si>
  <si>
    <t>Grizz</t>
  </si>
  <si>
    <t>Video</t>
  </si>
  <si>
    <t>Audio</t>
  </si>
  <si>
    <t>F</t>
  </si>
  <si>
    <t>H</t>
  </si>
  <si>
    <t>N</t>
  </si>
  <si>
    <t>#</t>
  </si>
  <si>
    <t>P1</t>
  </si>
  <si>
    <t>P2</t>
  </si>
  <si>
    <t xml:space="preserve"> </t>
  </si>
  <si>
    <t>0011</t>
  </si>
  <si>
    <t>MRW01026</t>
  </si>
  <si>
    <t>0013</t>
  </si>
  <si>
    <t>0015</t>
  </si>
  <si>
    <t>Fisher</t>
  </si>
  <si>
    <t>BUST</t>
  </si>
  <si>
    <t>Schaap</t>
  </si>
  <si>
    <t>Struther's</t>
  </si>
  <si>
    <t>5/8</t>
  </si>
  <si>
    <t>Cap'd?</t>
  </si>
  <si>
    <t>B Mount</t>
  </si>
  <si>
    <t>H Mount</t>
  </si>
  <si>
    <t>Y</t>
  </si>
  <si>
    <t>-</t>
  </si>
  <si>
    <t>Notes</t>
  </si>
  <si>
    <t>Trial did not rec!!</t>
  </si>
  <si>
    <t>MRW01029</t>
  </si>
  <si>
    <t>MRW01031</t>
  </si>
  <si>
    <t>Playback ID</t>
  </si>
  <si>
    <t>#17-05_6429s_MRW01754-AutHill #19,27,17_Playback.wav</t>
  </si>
  <si>
    <t>--</t>
  </si>
  <si>
    <t>MRW01064-5</t>
  </si>
  <si>
    <t>MRW01061</t>
  </si>
  <si>
    <t>MRW01059</t>
  </si>
  <si>
    <t>MRW01045</t>
  </si>
  <si>
    <t>MRW01043</t>
  </si>
  <si>
    <t>MRW01046</t>
  </si>
  <si>
    <t>Success?</t>
  </si>
  <si>
    <t>2540-98833</t>
  </si>
  <si>
    <t>Lt B/LtB, Lt B</t>
  </si>
  <si>
    <t>2540-98836</t>
  </si>
  <si>
    <t>Y/Y, W</t>
  </si>
  <si>
    <t>Count</t>
  </si>
  <si>
    <t>Make Bel</t>
  </si>
  <si>
    <t>48/36?</t>
  </si>
  <si>
    <t>Abandoned it--birds wouldn't stick in barn</t>
  </si>
  <si>
    <t>(Trial 4)</t>
  </si>
  <si>
    <t>(Trial 3)</t>
  </si>
  <si>
    <t>(Trial 5)</t>
  </si>
  <si>
    <t>NW stall</t>
  </si>
  <si>
    <t>Cargill</t>
  </si>
  <si>
    <t>29/3</t>
  </si>
  <si>
    <t>(Trial 7)</t>
  </si>
  <si>
    <t>(Trial 1)</t>
  </si>
  <si>
    <t>(Trial 2)</t>
  </si>
  <si>
    <t>None played</t>
  </si>
  <si>
    <t>MRW01117</t>
  </si>
  <si>
    <t xml:space="preserve">pre trial trill rate: </t>
  </si>
  <si>
    <t>AVG:</t>
  </si>
  <si>
    <t>MRW01122</t>
  </si>
  <si>
    <t>Stimulus</t>
  </si>
  <si>
    <t>norm</t>
  </si>
  <si>
    <t>fast</t>
  </si>
  <si>
    <t>2540-46019</t>
  </si>
  <si>
    <t>R/G, DkB</t>
  </si>
  <si>
    <t>Volume set too low!!!</t>
  </si>
  <si>
    <t>32?</t>
  </si>
  <si>
    <t>Lt G CB (Fem has RRR)</t>
  </si>
  <si>
    <t>03</t>
  </si>
  <si>
    <t>01</t>
  </si>
  <si>
    <t>MRW01131</t>
  </si>
  <si>
    <t>Confusion about focal male, but last singer must've been (has slightly shorter RTS), not missing like other male)</t>
  </si>
  <si>
    <t>MRW01138</t>
  </si>
  <si>
    <t>MRW01128</t>
  </si>
  <si>
    <t>Lt B CB</t>
  </si>
  <si>
    <t>02</t>
  </si>
  <si>
    <t>R/R, -</t>
  </si>
  <si>
    <t>22/27</t>
  </si>
  <si>
    <t>Pur/Pur</t>
  </si>
  <si>
    <t>2540-98978</t>
  </si>
  <si>
    <t>2540-98977</t>
  </si>
  <si>
    <t>B/R, Lav</t>
  </si>
  <si>
    <t>2540-98933</t>
  </si>
  <si>
    <t>Mid E Stall (new nest in stall w #42)</t>
  </si>
  <si>
    <t>NE Stall (new nest in stall w/ 14 &amp; 15)</t>
  </si>
  <si>
    <t>R/R, HP</t>
  </si>
  <si>
    <t>09</t>
  </si>
  <si>
    <t>05</t>
  </si>
  <si>
    <t>Lapel mic unplugged for first part</t>
  </si>
  <si>
    <t>G CB</t>
  </si>
  <si>
    <t>Fem has Y CB</t>
  </si>
  <si>
    <t>(7 norm)</t>
  </si>
  <si>
    <t>(7 fast)</t>
  </si>
  <si>
    <t>GCB w W MB</t>
  </si>
  <si>
    <t>Pink/Bl, Lt G</t>
  </si>
  <si>
    <t>06</t>
  </si>
  <si>
    <t>25/27/29</t>
  </si>
  <si>
    <t>GGG</t>
  </si>
  <si>
    <t>20/near 19</t>
  </si>
  <si>
    <t>2540-98984</t>
  </si>
  <si>
    <t>Pk/G, Dk G</t>
  </si>
  <si>
    <t>I think the male has longer TS, but lighter breast than female</t>
  </si>
  <si>
    <t>Red CB…NO! Fem has R CB, Male has Dk G CB</t>
  </si>
  <si>
    <t>confusion about which bird was trialed in 2nd trial…may have been fem (male was scarce and didn't show his rt. leg often)</t>
  </si>
  <si>
    <t>Confusion during last trial, but I think I was right at 1st, just got confused when darker bird entered later (the candidate fem)--but I think male is very pale</t>
  </si>
  <si>
    <t>2600-27221</t>
  </si>
  <si>
    <t>2540-98926</t>
  </si>
  <si>
    <t>2540-44547</t>
  </si>
  <si>
    <t>2391-83716</t>
  </si>
  <si>
    <t>Pur/R, DkG</t>
  </si>
  <si>
    <t>2391-83717</t>
  </si>
  <si>
    <t>Schaaps</t>
  </si>
  <si>
    <t>NW side</t>
  </si>
  <si>
    <t>GYDkBl</t>
  </si>
  <si>
    <t>08</t>
  </si>
  <si>
    <t>Cook</t>
  </si>
  <si>
    <t>BGDkB</t>
  </si>
  <si>
    <t>07</t>
  </si>
  <si>
    <t>_,_,HP, B on MB</t>
  </si>
  <si>
    <t>Pink, _, Lav</t>
  </si>
  <si>
    <t>R CB</t>
  </si>
  <si>
    <t>Cat jumped up and stole mount during post trial period (bird seemed unaffected)</t>
  </si>
  <si>
    <t>2600-27313</t>
  </si>
  <si>
    <t>unb in trial</t>
  </si>
  <si>
    <t>2600-27262</t>
  </si>
  <si>
    <t>2600-27263</t>
  </si>
  <si>
    <t>2540-98712</t>
  </si>
  <si>
    <t>"Horns", nest closest to little side door (#1)</t>
  </si>
  <si>
    <t>"1st light" perch on saddle nest on SE side of big door (#3)</t>
  </si>
  <si>
    <t>1st light perch on saddle nest on SE side of big door (#3)</t>
  </si>
  <si>
    <t>2nd nest in from S doors (both UNB) (#8)</t>
  </si>
  <si>
    <t>no CB during trial</t>
  </si>
  <si>
    <t>2540-46095</t>
  </si>
  <si>
    <t>2540-46034</t>
  </si>
  <si>
    <t>2600-27450</t>
  </si>
  <si>
    <t>2nd nest in from S doors (both UNB) (#8, moved to #4)</t>
  </si>
  <si>
    <t>2600-27267</t>
  </si>
  <si>
    <t>Seen at 21, but unpaired</t>
  </si>
  <si>
    <t>Seen at 21, but unpairedSeen at 21, but unpaired</t>
  </si>
  <si>
    <t>Later nest #77</t>
  </si>
  <si>
    <t>2540-98851</t>
  </si>
  <si>
    <t>Colors</t>
  </si>
  <si>
    <t>Nest dur Exp</t>
  </si>
  <si>
    <t>Mate</t>
  </si>
  <si>
    <t>2600-27312</t>
  </si>
  <si>
    <t>2540-98950</t>
  </si>
  <si>
    <t>???</t>
  </si>
  <si>
    <t>2600-27266</t>
  </si>
  <si>
    <t>Actual Nest 2</t>
  </si>
  <si>
    <t>11 or 21</t>
  </si>
  <si>
    <t>2540-98805</t>
  </si>
  <si>
    <t>2600-27458</t>
  </si>
  <si>
    <t>NA</t>
  </si>
  <si>
    <t>Actual Nest 3</t>
  </si>
  <si>
    <t>Pur/Pur,_</t>
  </si>
  <si>
    <t>2540-44755</t>
  </si>
  <si>
    <t>2600-27265</t>
  </si>
  <si>
    <t>2540-98929</t>
  </si>
  <si>
    <t>2540-98832</t>
  </si>
  <si>
    <t>Actual Colors if appl</t>
  </si>
  <si>
    <t>2600-27314</t>
  </si>
  <si>
    <t>R/B,HP,_,Y</t>
  </si>
  <si>
    <t>2600-27254</t>
  </si>
  <si>
    <t>2600-27476</t>
  </si>
  <si>
    <t>2600-27449</t>
  </si>
  <si>
    <t>B/B, R</t>
  </si>
  <si>
    <t>2600-27451</t>
  </si>
  <si>
    <t>G/Y, HP</t>
  </si>
  <si>
    <t>Red/R, Lav</t>
  </si>
  <si>
    <t>2600-27466</t>
  </si>
  <si>
    <t>G/R,W,R,_</t>
  </si>
  <si>
    <t>Pk/G,G</t>
  </si>
  <si>
    <t>? 27273/27274/27276</t>
  </si>
  <si>
    <t>Total Fledged</t>
  </si>
  <si>
    <t>Fledged B1</t>
  </si>
  <si>
    <t>Fledged B2</t>
  </si>
  <si>
    <t>Nest 1</t>
  </si>
  <si>
    <t>Nest 2</t>
  </si>
  <si>
    <t>Nest 3</t>
  </si>
  <si>
    <t>Fledged B3</t>
  </si>
  <si>
    <t>11?</t>
  </si>
  <si>
    <t>9?</t>
  </si>
  <si>
    <t>CI 1</t>
  </si>
  <si>
    <t>CI 1 Julian</t>
  </si>
  <si>
    <t>Actual Nest 1</t>
  </si>
  <si>
    <t>2540-98659</t>
  </si>
  <si>
    <t>Bird</t>
  </si>
  <si>
    <t>T_T.Brightness</t>
  </si>
  <si>
    <t>T_Avg.Brightness</t>
  </si>
  <si>
    <t>T_Hue</t>
  </si>
  <si>
    <t>T_Chrom</t>
  </si>
  <si>
    <t>R_T.Brightness</t>
  </si>
  <si>
    <t>R_Avg.Brightness</t>
  </si>
  <si>
    <t>R_Hue</t>
  </si>
  <si>
    <t>R_Chrom</t>
  </si>
  <si>
    <t>B_T.Brightness</t>
  </si>
  <si>
    <t>B_Avg.Brightness</t>
  </si>
  <si>
    <t>B_Hue</t>
  </si>
  <si>
    <t>B_Chrom</t>
  </si>
  <si>
    <t>V_T.Brightness</t>
  </si>
  <si>
    <t>V_Avg.Brightness</t>
  </si>
  <si>
    <t>V_Hue</t>
  </si>
  <si>
    <t>V_Chrom</t>
  </si>
  <si>
    <t>TLatVoc</t>
  </si>
  <si>
    <t>LatSing</t>
  </si>
  <si>
    <t>TLatMov</t>
  </si>
  <si>
    <t>Sang?</t>
  </si>
  <si>
    <t>F-N LatVoc</t>
  </si>
  <si>
    <t>F-N LatSing</t>
  </si>
  <si>
    <t>MaxTS</t>
  </si>
  <si>
    <t>Mass</t>
  </si>
  <si>
    <t>Extract?</t>
  </si>
  <si>
    <t>2600-27288</t>
  </si>
  <si>
    <t>CHR</t>
  </si>
  <si>
    <t>W CB, unp</t>
  </si>
  <si>
    <t>Audio too low--scrap and switch PBs (can't use 8 here again)</t>
  </si>
  <si>
    <t>"Northern Male"</t>
  </si>
  <si>
    <t>661029&amp;30</t>
  </si>
  <si>
    <t>Unp, B on MB</t>
  </si>
  <si>
    <t>PB ID</t>
  </si>
  <si>
    <t>M ID</t>
  </si>
  <si>
    <t>M ID in Recs</t>
  </si>
  <si>
    <t>M Full ID</t>
  </si>
  <si>
    <t>F Full ID</t>
  </si>
  <si>
    <t>F ID in Recs</t>
  </si>
  <si>
    <t>"Blue MB"</t>
  </si>
  <si>
    <t>unp</t>
  </si>
  <si>
    <t>UNB</t>
  </si>
  <si>
    <t>I say 33 in rec, but it's #35</t>
  </si>
  <si>
    <t>O CB</t>
  </si>
  <si>
    <t>_BO</t>
  </si>
  <si>
    <t>~Y</t>
  </si>
  <si>
    <t>??O</t>
  </si>
  <si>
    <t>RG?</t>
  </si>
  <si>
    <t>Banded?</t>
  </si>
  <si>
    <t>M flew off as soon as box opened</t>
  </si>
  <si>
    <t>Y CB</t>
  </si>
  <si>
    <t>Not effective intrusion (positioned outside territory)</t>
  </si>
  <si>
    <t>"Southern Male"</t>
  </si>
  <si>
    <t>Unp W CB</t>
  </si>
  <si>
    <t>56/55 area</t>
  </si>
  <si>
    <t>perched on wire over door to run in 2nd stall on left</t>
  </si>
  <si>
    <t>LtB CB</t>
  </si>
  <si>
    <t>Lav CB</t>
  </si>
  <si>
    <t>53</t>
  </si>
  <si>
    <t>62</t>
  </si>
  <si>
    <t>57</t>
  </si>
  <si>
    <t>24 (15)</t>
  </si>
  <si>
    <t>unp, DkB CB</t>
  </si>
  <si>
    <t>RGHP</t>
  </si>
  <si>
    <t>conduit near 12 (17)</t>
  </si>
  <si>
    <t>BGW</t>
  </si>
  <si>
    <t>PRG</t>
  </si>
  <si>
    <t>58</t>
  </si>
  <si>
    <t>59</t>
  </si>
  <si>
    <t>(trial 7)</t>
  </si>
  <si>
    <t>(trial 3)</t>
  </si>
  <si>
    <t>#44/45</t>
  </si>
  <si>
    <t>11Black</t>
  </si>
  <si>
    <t>_GW</t>
  </si>
  <si>
    <t>YGG</t>
  </si>
  <si>
    <t>62Gray</t>
  </si>
  <si>
    <t>2e in nest</t>
  </si>
  <si>
    <t>13B</t>
  </si>
  <si>
    <t>64G</t>
  </si>
  <si>
    <t>16B</t>
  </si>
  <si>
    <t>Orvilla West</t>
  </si>
  <si>
    <t>51B</t>
  </si>
  <si>
    <t>~N</t>
  </si>
  <si>
    <t>Flew out before trill played</t>
  </si>
  <si>
    <t>52B</t>
  </si>
  <si>
    <t>(trial 2)</t>
  </si>
  <si>
    <t>54B</t>
  </si>
  <si>
    <t>55B</t>
  </si>
  <si>
    <t>B?G? O</t>
  </si>
  <si>
    <t>"Southernmost"</t>
  </si>
  <si>
    <t>57B</t>
  </si>
  <si>
    <t>"Righty"</t>
  </si>
  <si>
    <t>Unb</t>
  </si>
  <si>
    <t>71G</t>
  </si>
  <si>
    <t>(trial 6)</t>
  </si>
  <si>
    <t>64B</t>
  </si>
  <si>
    <t>87G</t>
  </si>
  <si>
    <t>135B</t>
  </si>
  <si>
    <t>Sess</t>
  </si>
  <si>
    <t>Various</t>
  </si>
  <si>
    <t>Trial #</t>
  </si>
  <si>
    <t>4-16: 5-1</t>
  </si>
  <si>
    <t>HOSP</t>
  </si>
  <si>
    <t>HOSP, spkr test, 1st trial</t>
  </si>
  <si>
    <t>Begin Audio</t>
  </si>
  <si>
    <t>End Audio</t>
  </si>
  <si>
    <t>MRW01001</t>
  </si>
  <si>
    <t>MRW01022</t>
  </si>
  <si>
    <t>Annotated?</t>
  </si>
  <si>
    <t>not much</t>
  </si>
  <si>
    <t>Nothing</t>
  </si>
  <si>
    <t>Klipped</t>
  </si>
  <si>
    <t xml:space="preserve"> 1 song--trial's a bust</t>
  </si>
  <si>
    <t xml:space="preserve"> nothing good</t>
  </si>
  <si>
    <t>Trial starts early…not useful for extracting songs</t>
  </si>
  <si>
    <t>No good, but got rerecs for BBB</t>
  </si>
  <si>
    <t>8 for BBB</t>
  </si>
  <si>
    <t>2540-44608</t>
  </si>
  <si>
    <t>1DD</t>
  </si>
  <si>
    <t>Inferred fem…rec is confused from #31/17</t>
  </si>
  <si>
    <t>8 for #11</t>
  </si>
  <si>
    <t>24 PuPu, 33, RG</t>
  </si>
  <si>
    <t>11 for RG</t>
  </si>
  <si>
    <t>2 for PuPu</t>
  </si>
  <si>
    <t>skipped bc complicated</t>
  </si>
  <si>
    <t>not useful</t>
  </si>
  <si>
    <t>15 for #6</t>
  </si>
  <si>
    <t>21 for GGG &amp; 12 for BBB</t>
  </si>
  <si>
    <t>14 for #27 and #20</t>
  </si>
  <si>
    <t>28 for BBB</t>
  </si>
  <si>
    <t>5 focal songs, but after 1st trial</t>
  </si>
  <si>
    <t>2540-44680</t>
  </si>
  <si>
    <t>y</t>
  </si>
  <si>
    <t>29B</t>
  </si>
  <si>
    <t>M Colors</t>
  </si>
  <si>
    <t>RGW</t>
  </si>
  <si>
    <t>PkPuR</t>
  </si>
  <si>
    <t>G_YwB</t>
  </si>
  <si>
    <t>PkBR</t>
  </si>
  <si>
    <t>RRLavBB</t>
  </si>
  <si>
    <t>GPkLtBwR</t>
  </si>
  <si>
    <t>Died</t>
  </si>
  <si>
    <t>PuROW</t>
  </si>
  <si>
    <t>BPu_</t>
  </si>
  <si>
    <t>BGHPwG</t>
  </si>
  <si>
    <t>YPkWwR</t>
  </si>
  <si>
    <t>2600-27408</t>
  </si>
  <si>
    <t>2600-27616</t>
  </si>
  <si>
    <t>2391-90936</t>
  </si>
  <si>
    <t>2540-98871</t>
  </si>
  <si>
    <t>PegLeg</t>
  </si>
  <si>
    <t>2600-27738</t>
  </si>
  <si>
    <t>DEAD</t>
  </si>
  <si>
    <t>2540-98891</t>
  </si>
  <si>
    <t>2600-27555</t>
  </si>
  <si>
    <t>2600-27213</t>
  </si>
  <si>
    <t>2600-27584</t>
  </si>
  <si>
    <t>2600-27638</t>
  </si>
  <si>
    <t>2600-27549</t>
  </si>
  <si>
    <t>2600-27558</t>
  </si>
  <si>
    <t>2600-27737</t>
  </si>
  <si>
    <t>2600-27763</t>
  </si>
  <si>
    <t>2540-98878</t>
  </si>
  <si>
    <t>2600-27556</t>
  </si>
  <si>
    <t>2540-98899</t>
  </si>
  <si>
    <t>2351-05403</t>
  </si>
  <si>
    <t>2600-27259</t>
  </si>
  <si>
    <t>2540-98872</t>
  </si>
  <si>
    <t>2600-27574</t>
  </si>
  <si>
    <t>2540-98874</t>
  </si>
  <si>
    <t>2600-27560</t>
  </si>
  <si>
    <t>2391-90700</t>
  </si>
  <si>
    <t>2540-98877</t>
  </si>
  <si>
    <t>61B</t>
  </si>
  <si>
    <t>80B</t>
  </si>
  <si>
    <t>F-NLatVoc</t>
  </si>
  <si>
    <t>F-NLatSing</t>
  </si>
  <si>
    <t>F-NLatMov</t>
  </si>
  <si>
    <t>WPY</t>
  </si>
  <si>
    <t>EPY</t>
  </si>
  <si>
    <t>Prop WPY</t>
  </si>
  <si>
    <t>ID</t>
  </si>
  <si>
    <t>12-543</t>
  </si>
  <si>
    <t>11-216</t>
  </si>
  <si>
    <t>11-078</t>
  </si>
  <si>
    <t>11-066</t>
  </si>
  <si>
    <t>09-691</t>
  </si>
  <si>
    <t>11-219</t>
  </si>
  <si>
    <t>11-185</t>
  </si>
  <si>
    <t>08-209</t>
  </si>
  <si>
    <t>11-072</t>
  </si>
  <si>
    <t>11-070</t>
  </si>
  <si>
    <t>10-220</t>
  </si>
  <si>
    <t>11-075</t>
  </si>
  <si>
    <t>11-064</t>
  </si>
  <si>
    <t>11-068</t>
  </si>
  <si>
    <t>11-180</t>
  </si>
  <si>
    <t>12-726</t>
  </si>
  <si>
    <t>12-734</t>
  </si>
  <si>
    <t>11-174</t>
  </si>
  <si>
    <t>08-028</t>
  </si>
  <si>
    <t>12-746</t>
  </si>
  <si>
    <t>12-737</t>
  </si>
  <si>
    <t>12-730</t>
  </si>
  <si>
    <t>12-724</t>
  </si>
  <si>
    <t>12-789</t>
  </si>
  <si>
    <t>12-069</t>
  </si>
  <si>
    <t>Year</t>
  </si>
  <si>
    <t>2540-44597</t>
  </si>
  <si>
    <t>CapDate</t>
  </si>
  <si>
    <t>RWL</t>
  </si>
  <si>
    <t>mLTS</t>
  </si>
  <si>
    <t>mRTS</t>
  </si>
  <si>
    <t>maxTS</t>
  </si>
  <si>
    <t/>
  </si>
  <si>
    <t>Intrnsc.N</t>
  </si>
  <si>
    <t>Intrnsc.Pulses</t>
  </si>
  <si>
    <t>Intrnsc.RL</t>
  </si>
  <si>
    <t>Intrnsc.Tempo</t>
  </si>
  <si>
    <t>Intrnsc.CR.FB</t>
  </si>
  <si>
    <t>Intrnsc.Rec</t>
  </si>
  <si>
    <t>Intrnsc.Rep</t>
  </si>
  <si>
    <t>Mount</t>
  </si>
  <si>
    <t>R_avg.bright</t>
  </si>
  <si>
    <t>R_hue</t>
  </si>
  <si>
    <t>Pulses</t>
  </si>
  <si>
    <t>Norm_RL</t>
  </si>
  <si>
    <t>Fast_RL</t>
  </si>
  <si>
    <t>Long Filename</t>
  </si>
  <si>
    <t>Filename</t>
  </si>
  <si>
    <t>(1 fast)MRW01174-MakeBel-#32-RY-__4112s.wav</t>
  </si>
  <si>
    <t>MRW01174-MakeBel-#32-RY-__4112s.wav</t>
  </si>
  <si>
    <t>(2 fast)MRW01174-MakeBel#42-2-1.wav</t>
  </si>
  <si>
    <t>MRW01174-MakeBel#42-2-1.wav</t>
  </si>
  <si>
    <t>(3 fast) MRW01440-Cook#5-PkPkHP_938s.wav</t>
  </si>
  <si>
    <t>MRW01440-Cook#5-PkPkHP_938s.wav</t>
  </si>
  <si>
    <t>(4 fast) MRW01260-COSky-#8_952s.wav</t>
  </si>
  <si>
    <t>MRW01260-COSky-#8_952s.wav</t>
  </si>
  <si>
    <t>(5 fast) MRW01798-Aut Hill-#76-YRdkB_4040s.wav</t>
  </si>
  <si>
    <t>MRW01798-Aut Hill-#76-YRdkB_4040s.wav</t>
  </si>
  <si>
    <t>(7 fast) MRW01148-MakeBel#34-R_R_3440s.wav</t>
  </si>
  <si>
    <t>MRW01148-MakeBel#34-R_R_3440s.wav</t>
  </si>
  <si>
    <t>01-fast-MRW01068-MakeBel-#44or19_1892s.wav</t>
  </si>
  <si>
    <t>MRW01068-MakeBel-#44or19_1892s.wav</t>
  </si>
  <si>
    <t>02-fast-MRW01148-MakeBel-#27-BYHP_557s.wav</t>
  </si>
  <si>
    <t>MRW01148-MakeBel-#27-BYHP_557s.wav</t>
  </si>
  <si>
    <t>03-fast-MRW01148-MakeBel#31_Pk_DkBl_4007s.wav</t>
  </si>
  <si>
    <t>MRW01148-MakeBel#31_Pk_DkBl_4007s.wav</t>
  </si>
  <si>
    <t>04-fast-MRW01174-MakeBel-#15-RPurLav_1459s.wav</t>
  </si>
  <si>
    <t>MRW01174-MakeBel-#15-RPurLav_1459s.wav</t>
  </si>
  <si>
    <t>05-fast-MRW01185-COSky-#7-PurPurLav_1453s.wav</t>
  </si>
  <si>
    <t>MRW01185-COSky-#7-PurPurLav_1453s.wav</t>
  </si>
  <si>
    <t>06-fast-MRW01229-Hayes-#4 (one of)_723s.wav</t>
  </si>
  <si>
    <t>MRW01229-Hayes-#4 (one of)_723s.wav</t>
  </si>
  <si>
    <t>07-fast-MRW01260-COSky-#11_13943s.wav</t>
  </si>
  <si>
    <t>MRW01260-COSky-#11_13943s.wav</t>
  </si>
  <si>
    <t>08-fast-MRW01369-CO Sky-#16-LtBRW_2977s.wav</t>
  </si>
  <si>
    <t>MRW01369-CO Sky-#16-LtBRW_2977s.wav</t>
  </si>
  <si>
    <t>09-fast-MRW01369-COSky-#15-UNB_6299s.wav</t>
  </si>
  <si>
    <t>MRW01369-COSky-#15-UNB_6299s.wav</t>
  </si>
  <si>
    <t>10-fast-MRW01412-Schaap's-UNB_9310s.wav</t>
  </si>
  <si>
    <t>MRW01412-Schaap's-UNB_9310s.wav</t>
  </si>
  <si>
    <t>11-fast-MRW01532-Fisher-(R_G_-)_504s.wav</t>
  </si>
  <si>
    <t>MRW01532-Fisher-(R_G_-)_504s.wav</t>
  </si>
  <si>
    <t>12-fast-MRW01620-Schaaps #21-LtBLtBDkB_715s.wav</t>
  </si>
  <si>
    <t>MRW01620-Schaaps #21-LtBLtBDkB_715s.wav</t>
  </si>
  <si>
    <t>13-fast-MRW01620-Schaaps-Green CB (dk M)_7145s.wav</t>
  </si>
  <si>
    <t>MRW01620-Schaaps-Green CB (dk M)_7145s.wav</t>
  </si>
  <si>
    <t>14-fast-MRW01637-Schaaps #52-14-1.wav</t>
  </si>
  <si>
    <t>MRW01637-Schaaps #52-14-1.wav</t>
  </si>
  <si>
    <t>15-fast-MRW01731-Grizz-#6-LtBYG_6534s.wav</t>
  </si>
  <si>
    <t>MRW01731-Grizz-#6-LtBYG_6534s.wav</t>
  </si>
  <si>
    <t>16-fast-MRW01731-Grizz-#62-YYDkB_6766s.wav</t>
  </si>
  <si>
    <t>MRW01731-Grizz-#62-YYDkB_6766s.wav</t>
  </si>
  <si>
    <t>17-fast-MRW01731-Grizz-RGG_8569s.wav</t>
  </si>
  <si>
    <t>MRW01731-Grizz-RGG_8569s.wav</t>
  </si>
  <si>
    <t>18-fast-MRW01754-AutHill-#17-05_6429s.wav</t>
  </si>
  <si>
    <t>MRW01754-AutHill-#17-05_6429s.wav</t>
  </si>
  <si>
    <t>19-fast-MRW01754-AutHill-#19-09_7614s.wav</t>
  </si>
  <si>
    <t>MRW01754-AutHill-#19-09_7614s.wav</t>
  </si>
  <si>
    <t>20-fast-MRW01821-Grizz-UNB_6797s.wav</t>
  </si>
  <si>
    <t>MRW01821-Grizz-UNB_6797s.wav</t>
  </si>
  <si>
    <t>21-fast-MRW01836-Grizz-#51-YPurY_1662s.wav</t>
  </si>
  <si>
    <t>MRW01836-Grizz-#51-YPurY_1662s.wav</t>
  </si>
  <si>
    <t>SongTrtmnt</t>
  </si>
  <si>
    <t>Norm_Tmp</t>
  </si>
  <si>
    <t>Fast_Tmp</t>
  </si>
  <si>
    <t>PercChange</t>
  </si>
  <si>
    <t>PB_Fast_Tmp</t>
  </si>
  <si>
    <t>PB-(4)</t>
  </si>
  <si>
    <t>PB-(3)</t>
  </si>
  <si>
    <t>PB-01</t>
  </si>
  <si>
    <t>PB-02</t>
  </si>
  <si>
    <t>PB-09</t>
  </si>
  <si>
    <t>PB-14</t>
  </si>
  <si>
    <t>PB-21</t>
  </si>
  <si>
    <t>PB-15</t>
  </si>
  <si>
    <t>PB-(7)</t>
  </si>
  <si>
    <t>PB-17</t>
  </si>
  <si>
    <t>PB-12</t>
  </si>
  <si>
    <t>PB-06</t>
  </si>
  <si>
    <t>PB-20</t>
  </si>
  <si>
    <t>PB-16</t>
  </si>
  <si>
    <t>PB-13</t>
  </si>
  <si>
    <t>PB-18</t>
  </si>
  <si>
    <t>PB-10</t>
  </si>
  <si>
    <t>PB-11</t>
  </si>
  <si>
    <t>PB-19</t>
  </si>
  <si>
    <t>PB-(1)</t>
  </si>
  <si>
    <t>PB-(2)</t>
  </si>
  <si>
    <t>PB-(5)</t>
  </si>
  <si>
    <t>PB-03</t>
  </si>
  <si>
    <t>PB-04</t>
  </si>
  <si>
    <t>PB-05</t>
  </si>
  <si>
    <t>PB-07</t>
  </si>
  <si>
    <t>PB-08</t>
  </si>
  <si>
    <t>B_Mount_TS</t>
  </si>
  <si>
    <t>B Mount_Bright</t>
  </si>
  <si>
    <t>B Mount_Hue</t>
  </si>
  <si>
    <t>Diff_Rbri</t>
  </si>
  <si>
    <t>Diff_Rhue</t>
  </si>
  <si>
    <t>Diff_TS</t>
  </si>
  <si>
    <t>Diff_Tempo_F</t>
  </si>
  <si>
    <t>Diff_Tempo_N</t>
  </si>
  <si>
    <t>PB_Norm_Tmp</t>
  </si>
  <si>
    <t>LatVoc</t>
  </si>
  <si>
    <t>LatMov</t>
  </si>
  <si>
    <t>Rec.Trial.Date.Diff</t>
  </si>
  <si>
    <t>patch</t>
  </si>
  <si>
    <t>total.bright</t>
  </si>
  <si>
    <t>avg.bright</t>
  </si>
  <si>
    <t>hue</t>
  </si>
  <si>
    <t>chrom</t>
  </si>
  <si>
    <t>br</t>
  </si>
  <si>
    <t>th</t>
  </si>
  <si>
    <t>Orig mount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</si>
</sst>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10"/>
      <name val="Verdana"/>
    </font>
  </fonts>
  <fills count="5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>
        <bgColor theme="0" tint="-0.14996795556505021"/>
      </patternFill>
    </fill>
    <fill>
      <patternFill patternType="solid">
        <fgColor theme="5" tint="-0.249977111117893"/>
        <bgColor indexed="64"/>
      </patternFill>
    </fill>
    <fill>
      <patternFill patternType="lightUp">
        <bgColor theme="5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1" fillId="0" borderId="0"/>
    <xf numFmtId="0" fontId="13" fillId="0" borderId="0" applyNumberFormat="0" applyFill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0" borderId="21" applyNumberFormat="0" applyFill="0" applyAlignment="0" applyProtection="0"/>
    <xf numFmtId="0" fontId="16" fillId="0" borderId="0" applyNumberFormat="0" applyFill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22" applyNumberFormat="0" applyAlignment="0" applyProtection="0"/>
    <xf numFmtId="0" fontId="21" fillId="20" borderId="23" applyNumberFormat="0" applyAlignment="0" applyProtection="0"/>
    <xf numFmtId="0" fontId="22" fillId="20" borderId="22" applyNumberFormat="0" applyAlignment="0" applyProtection="0"/>
    <xf numFmtId="0" fontId="23" fillId="0" borderId="24" applyNumberFormat="0" applyFill="0" applyAlignment="0" applyProtection="0"/>
    <xf numFmtId="0" fontId="5" fillId="21" borderId="25" applyNumberFormat="0" applyAlignment="0" applyProtection="0"/>
    <xf numFmtId="0" fontId="24" fillId="0" borderId="0" applyNumberFormat="0" applyFill="0" applyBorder="0" applyAlignment="0" applyProtection="0"/>
    <xf numFmtId="0" fontId="12" fillId="22" borderId="26" applyNumberFormat="0" applyFont="0" applyAlignment="0" applyProtection="0"/>
    <xf numFmtId="0" fontId="25" fillId="0" borderId="0" applyNumberFormat="0" applyFill="0" applyBorder="0" applyAlignment="0" applyProtection="0"/>
    <xf numFmtId="0" fontId="4" fillId="0" borderId="27" applyNumberFormat="0" applyFill="0" applyAlignment="0" applyProtection="0"/>
    <xf numFmtId="0" fontId="6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6" fillId="46" borderId="0" applyNumberFormat="0" applyBorder="0" applyAlignment="0" applyProtection="0"/>
  </cellStyleXfs>
  <cellXfs count="461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" fontId="0" fillId="0" borderId="0" xfId="0" applyNumberFormat="1"/>
    <xf numFmtId="0" fontId="0" fillId="0" borderId="0" xfId="0"/>
    <xf numFmtId="0" fontId="0" fillId="0" borderId="1" xfId="0" applyFont="1" applyBorder="1"/>
    <xf numFmtId="16" fontId="0" fillId="0" borderId="1" xfId="0" applyNumberFormat="1" applyFont="1" applyBorder="1"/>
    <xf numFmtId="49" fontId="0" fillId="0" borderId="1" xfId="0" applyNumberFormat="1" applyFont="1" applyBorder="1"/>
    <xf numFmtId="0" fontId="0" fillId="0" borderId="2" xfId="0" applyBorder="1"/>
    <xf numFmtId="16" fontId="0" fillId="0" borderId="2" xfId="0" applyNumberFormat="1" applyBorder="1"/>
    <xf numFmtId="21" fontId="0" fillId="0" borderId="2" xfId="0" applyNumberFormat="1" applyBorder="1"/>
    <xf numFmtId="49" fontId="0" fillId="0" borderId="2" xfId="0" applyNumberFormat="1" applyBorder="1"/>
    <xf numFmtId="0" fontId="0" fillId="0" borderId="0" xfId="0" applyBorder="1"/>
    <xf numFmtId="16" fontId="0" fillId="0" borderId="0" xfId="0" applyNumberFormat="1" applyBorder="1"/>
    <xf numFmtId="20" fontId="0" fillId="0" borderId="0" xfId="0" applyNumberFormat="1" applyBorder="1"/>
    <xf numFmtId="49" fontId="0" fillId="0" borderId="0" xfId="0" applyNumberFormat="1" applyBorder="1"/>
    <xf numFmtId="0" fontId="0" fillId="0" borderId="3" xfId="0" applyBorder="1"/>
    <xf numFmtId="16" fontId="0" fillId="0" borderId="3" xfId="0" applyNumberFormat="1" applyBorder="1"/>
    <xf numFmtId="20" fontId="0" fillId="0" borderId="3" xfId="0" applyNumberFormat="1" applyBorder="1"/>
    <xf numFmtId="49" fontId="0" fillId="0" borderId="3" xfId="0" applyNumberFormat="1" applyBorder="1"/>
    <xf numFmtId="0" fontId="0" fillId="0" borderId="2" xfId="0" quotePrefix="1" applyBorder="1"/>
    <xf numFmtId="0" fontId="0" fillId="0" borderId="0" xfId="0" quotePrefix="1" applyBorder="1"/>
    <xf numFmtId="21" fontId="0" fillId="0" borderId="0" xfId="0" applyNumberFormat="1" applyBorder="1"/>
    <xf numFmtId="0" fontId="0" fillId="0" borderId="3" xfId="0" quotePrefix="1" applyBorder="1"/>
    <xf numFmtId="0" fontId="0" fillId="0" borderId="0" xfId="0" applyFill="1" applyBorder="1"/>
    <xf numFmtId="0" fontId="0" fillId="0" borderId="3" xfId="0" applyFill="1" applyBorder="1"/>
    <xf numFmtId="0" fontId="1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0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0" fontId="1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/>
    </xf>
    <xf numFmtId="16" fontId="4" fillId="0" borderId="2" xfId="0" applyNumberFormat="1" applyFont="1" applyBorder="1"/>
    <xf numFmtId="49" fontId="4" fillId="0" borderId="2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16" fontId="4" fillId="0" borderId="0" xfId="0" applyNumberFormat="1" applyFont="1" applyBorder="1"/>
    <xf numFmtId="49" fontId="4" fillId="0" borderId="0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left"/>
    </xf>
    <xf numFmtId="16" fontId="4" fillId="0" borderId="3" xfId="0" applyNumberFormat="1" applyFont="1" applyBorder="1"/>
    <xf numFmtId="21" fontId="4" fillId="0" borderId="3" xfId="0" applyNumberFormat="1" applyFont="1" applyBorder="1"/>
    <xf numFmtId="49" fontId="4" fillId="0" borderId="3" xfId="0" applyNumberFormat="1" applyFont="1" applyBorder="1"/>
    <xf numFmtId="0" fontId="4" fillId="0" borderId="2" xfId="0" applyFont="1" applyFill="1" applyBorder="1"/>
    <xf numFmtId="0" fontId="4" fillId="0" borderId="2" xfId="0" quotePrefix="1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quotePrefix="1" applyFont="1" applyBorder="1"/>
    <xf numFmtId="0" fontId="4" fillId="0" borderId="3" xfId="0" applyFont="1" applyFill="1" applyBorder="1"/>
    <xf numFmtId="0" fontId="4" fillId="0" borderId="3" xfId="0" quotePrefix="1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left"/>
    </xf>
    <xf numFmtId="16" fontId="4" fillId="0" borderId="0" xfId="0" applyNumberFormat="1" applyFont="1"/>
    <xf numFmtId="49" fontId="4" fillId="0" borderId="0" xfId="0" applyNumberFormat="1" applyFont="1"/>
    <xf numFmtId="0" fontId="4" fillId="0" borderId="0" xfId="0" quotePrefix="1" applyFont="1" applyAlignment="1">
      <alignment horizontal="left"/>
    </xf>
    <xf numFmtId="0" fontId="4" fillId="0" borderId="3" xfId="0" quotePrefix="1" applyFont="1" applyBorder="1" applyAlignment="1">
      <alignment horizontal="left"/>
    </xf>
    <xf numFmtId="0" fontId="4" fillId="0" borderId="0" xfId="0" quotePrefix="1" applyFont="1" applyFill="1" applyBorder="1"/>
    <xf numFmtId="0" fontId="4" fillId="0" borderId="0" xfId="0" quotePrefix="1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/>
    <xf numFmtId="0" fontId="0" fillId="0" borderId="2" xfId="0" quotePrefix="1" applyFont="1" applyBorder="1"/>
    <xf numFmtId="0" fontId="0" fillId="0" borderId="2" xfId="0" quotePrefix="1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16" fontId="0" fillId="0" borderId="2" xfId="0" applyNumberFormat="1" applyFont="1" applyBorder="1"/>
    <xf numFmtId="49" fontId="0" fillId="0" borderId="2" xfId="0" applyNumberFormat="1" applyFont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 applyBorder="1"/>
    <xf numFmtId="0" fontId="0" fillId="0" borderId="0" xfId="0" quotePrefix="1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16" fontId="0" fillId="0" borderId="0" xfId="0" applyNumberFormat="1" applyFont="1" applyBorder="1"/>
    <xf numFmtId="49" fontId="0" fillId="0" borderId="0" xfId="0" applyNumberFormat="1" applyFont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/>
    <xf numFmtId="0" fontId="0" fillId="0" borderId="3" xfId="0" quotePrefix="1" applyFont="1" applyBorder="1"/>
    <xf numFmtId="0" fontId="0" fillId="0" borderId="3" xfId="0" quotePrefix="1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left"/>
    </xf>
    <xf numFmtId="16" fontId="0" fillId="0" borderId="3" xfId="0" applyNumberFormat="1" applyFont="1" applyBorder="1"/>
    <xf numFmtId="49" fontId="0" fillId="0" borderId="3" xfId="0" applyNumberFormat="1" applyFont="1" applyBorder="1"/>
    <xf numFmtId="0" fontId="4" fillId="0" borderId="2" xfId="0" quotePrefix="1" applyFont="1" applyBorder="1" applyAlignment="1">
      <alignment horizontal="center" vertical="top"/>
    </xf>
    <xf numFmtId="0" fontId="4" fillId="0" borderId="0" xfId="0" quotePrefix="1" applyFont="1" applyBorder="1" applyAlignment="1">
      <alignment horizontal="center" vertical="top"/>
    </xf>
    <xf numFmtId="0" fontId="4" fillId="0" borderId="3" xfId="0" quotePrefix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horizontal="left"/>
    </xf>
    <xf numFmtId="16" fontId="0" fillId="0" borderId="0" xfId="0" applyNumberFormat="1" applyFont="1"/>
    <xf numFmtId="20" fontId="0" fillId="0" borderId="0" xfId="0" applyNumberFormat="1" applyFont="1"/>
    <xf numFmtId="49" fontId="0" fillId="0" borderId="0" xfId="0" applyNumberFormat="1" applyFont="1"/>
    <xf numFmtId="0" fontId="4" fillId="0" borderId="2" xfId="0" quotePrefix="1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4" borderId="0" xfId="0" applyFont="1" applyFill="1"/>
    <xf numFmtId="0" fontId="4" fillId="4" borderId="3" xfId="0" applyFont="1" applyFill="1" applyBorder="1"/>
    <xf numFmtId="0" fontId="4" fillId="2" borderId="0" xfId="0" applyFont="1" applyFill="1"/>
    <xf numFmtId="0" fontId="4" fillId="2" borderId="3" xfId="0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quotePrefix="1" applyFont="1"/>
    <xf numFmtId="0" fontId="4" fillId="0" borderId="0" xfId="0" applyFont="1" applyFill="1" applyAlignment="1">
      <alignment wrapText="1"/>
    </xf>
    <xf numFmtId="0" fontId="4" fillId="0" borderId="3" xfId="0" applyFont="1" applyFill="1" applyBorder="1" applyAlignment="1">
      <alignment wrapText="1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4" fillId="3" borderId="2" xfId="0" applyFont="1" applyFill="1" applyBorder="1"/>
    <xf numFmtId="0" fontId="4" fillId="3" borderId="0" xfId="0" applyFont="1" applyFill="1" applyBorder="1"/>
    <xf numFmtId="0" fontId="4" fillId="3" borderId="3" xfId="0" applyFont="1" applyFill="1" applyBorder="1"/>
    <xf numFmtId="0" fontId="4" fillId="6" borderId="0" xfId="0" applyFont="1" applyFill="1" applyBorder="1"/>
    <xf numFmtId="0" fontId="4" fillId="6" borderId="3" xfId="0" applyFont="1" applyFill="1" applyBorder="1"/>
    <xf numFmtId="0" fontId="1" fillId="7" borderId="0" xfId="0" applyFont="1" applyFill="1"/>
    <xf numFmtId="0" fontId="4" fillId="7" borderId="2" xfId="0" applyFont="1" applyFill="1" applyBorder="1"/>
    <xf numFmtId="0" fontId="4" fillId="7" borderId="0" xfId="0" applyFont="1" applyFill="1" applyBorder="1"/>
    <xf numFmtId="0" fontId="4" fillId="7" borderId="3" xfId="0" applyFont="1" applyFill="1" applyBorder="1"/>
    <xf numFmtId="0" fontId="4" fillId="7" borderId="0" xfId="0" quotePrefix="1" applyFont="1" applyFill="1" applyBorder="1"/>
    <xf numFmtId="0" fontId="4" fillId="7" borderId="2" xfId="0" quotePrefix="1" applyFont="1" applyFill="1" applyBorder="1"/>
    <xf numFmtId="0" fontId="4" fillId="7" borderId="3" xfId="0" quotePrefix="1" applyFont="1" applyFill="1" applyBorder="1"/>
    <xf numFmtId="0" fontId="4" fillId="7" borderId="0" xfId="0" applyFont="1" applyFill="1"/>
    <xf numFmtId="0" fontId="0" fillId="7" borderId="0" xfId="0" applyFill="1"/>
    <xf numFmtId="0" fontId="1" fillId="6" borderId="0" xfId="0" applyFont="1" applyFill="1" applyBorder="1"/>
    <xf numFmtId="16" fontId="4" fillId="6" borderId="2" xfId="0" applyNumberFormat="1" applyFont="1" applyFill="1" applyBorder="1"/>
    <xf numFmtId="16" fontId="4" fillId="6" borderId="0" xfId="0" applyNumberFormat="1" applyFont="1" applyFill="1" applyBorder="1"/>
    <xf numFmtId="16" fontId="4" fillId="6" borderId="3" xfId="0" applyNumberFormat="1" applyFont="1" applyFill="1" applyBorder="1"/>
    <xf numFmtId="0" fontId="0" fillId="6" borderId="0" xfId="0" applyFill="1" applyBorder="1"/>
    <xf numFmtId="0" fontId="1" fillId="6" borderId="4" xfId="0" applyFont="1" applyFill="1" applyBorder="1"/>
    <xf numFmtId="0" fontId="4" fillId="6" borderId="5" xfId="0" applyFont="1" applyFill="1" applyBorder="1"/>
    <xf numFmtId="0" fontId="4" fillId="6" borderId="4" xfId="0" applyFont="1" applyFill="1" applyBorder="1"/>
    <xf numFmtId="0" fontId="4" fillId="6" borderId="6" xfId="0" applyFont="1" applyFill="1" applyBorder="1"/>
    <xf numFmtId="0" fontId="0" fillId="6" borderId="4" xfId="0" applyFill="1" applyBorder="1"/>
    <xf numFmtId="0" fontId="1" fillId="6" borderId="7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0" fillId="6" borderId="7" xfId="0" applyFill="1" applyBorder="1"/>
    <xf numFmtId="0" fontId="7" fillId="6" borderId="0" xfId="0" applyFont="1" applyFill="1" applyBorder="1"/>
    <xf numFmtId="0" fontId="7" fillId="6" borderId="3" xfId="0" applyFont="1" applyFill="1" applyBorder="1"/>
    <xf numFmtId="0" fontId="4" fillId="8" borderId="0" xfId="0" applyFont="1" applyFill="1" applyAlignment="1">
      <alignment horizontal="center"/>
    </xf>
    <xf numFmtId="0" fontId="4" fillId="8" borderId="0" xfId="0" applyFont="1" applyFill="1" applyBorder="1"/>
    <xf numFmtId="0" fontId="4" fillId="8" borderId="0" xfId="0" applyFont="1" applyFill="1" applyAlignment="1">
      <alignment horizontal="center" vertical="top"/>
    </xf>
    <xf numFmtId="0" fontId="4" fillId="8" borderId="0" xfId="0" applyFont="1" applyFill="1"/>
    <xf numFmtId="0" fontId="4" fillId="8" borderId="4" xfId="0" applyFont="1" applyFill="1" applyBorder="1"/>
    <xf numFmtId="0" fontId="7" fillId="8" borderId="0" xfId="0" applyFont="1" applyFill="1" applyBorder="1"/>
    <xf numFmtId="0" fontId="4" fillId="8" borderId="7" xfId="0" applyFont="1" applyFill="1" applyBorder="1"/>
    <xf numFmtId="0" fontId="4" fillId="8" borderId="0" xfId="0" quotePrefix="1" applyFont="1" applyFill="1" applyAlignment="1">
      <alignment horizontal="left"/>
    </xf>
    <xf numFmtId="16" fontId="4" fillId="8" borderId="0" xfId="0" applyNumberFormat="1" applyFont="1" applyFill="1"/>
    <xf numFmtId="49" fontId="4" fillId="8" borderId="0" xfId="0" applyNumberFormat="1" applyFont="1" applyFill="1"/>
    <xf numFmtId="0" fontId="4" fillId="8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8" borderId="3" xfId="0" applyFont="1" applyFill="1" applyBorder="1" applyAlignment="1">
      <alignment horizontal="center" vertical="top"/>
    </xf>
    <xf numFmtId="0" fontId="4" fillId="8" borderId="6" xfId="0" applyFont="1" applyFill="1" applyBorder="1"/>
    <xf numFmtId="0" fontId="7" fillId="8" borderId="3" xfId="0" applyFont="1" applyFill="1" applyBorder="1"/>
    <xf numFmtId="0" fontId="4" fillId="8" borderId="8" xfId="0" applyFont="1" applyFill="1" applyBorder="1"/>
    <xf numFmtId="0" fontId="4" fillId="8" borderId="3" xfId="0" quotePrefix="1" applyFont="1" applyFill="1" applyBorder="1" applyAlignment="1">
      <alignment horizontal="left"/>
    </xf>
    <xf numFmtId="16" fontId="4" fillId="8" borderId="3" xfId="0" applyNumberFormat="1" applyFont="1" applyFill="1" applyBorder="1"/>
    <xf numFmtId="49" fontId="4" fillId="8" borderId="3" xfId="0" applyNumberFormat="1" applyFont="1" applyFill="1" applyBorder="1"/>
    <xf numFmtId="0" fontId="8" fillId="9" borderId="0" xfId="0" applyFont="1" applyFill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4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0" xfId="0" applyNumberFormat="1" applyBorder="1"/>
    <xf numFmtId="0" fontId="0" fillId="0" borderId="12" xfId="0" applyBorder="1"/>
    <xf numFmtId="0" fontId="0" fillId="3" borderId="0" xfId="0" applyFill="1"/>
    <xf numFmtId="0" fontId="0" fillId="0" borderId="0" xfId="0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/>
    <xf numFmtId="20" fontId="0" fillId="0" borderId="0" xfId="0" applyNumberFormat="1"/>
    <xf numFmtId="0" fontId="9" fillId="11" borderId="2" xfId="0" applyFont="1" applyFill="1" applyBorder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2" xfId="0" quotePrefix="1" applyFont="1" applyBorder="1" applyAlignment="1">
      <alignment wrapText="1"/>
    </xf>
    <xf numFmtId="0" fontId="0" fillId="0" borderId="0" xfId="0" quotePrefix="1" applyFont="1" applyBorder="1" applyAlignment="1">
      <alignment wrapText="1"/>
    </xf>
    <xf numFmtId="0" fontId="0" fillId="0" borderId="3" xfId="0" quotePrefix="1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9" fillId="11" borderId="2" xfId="0" applyFont="1" applyFill="1" applyBorder="1" applyAlignment="1">
      <alignment wrapText="1"/>
    </xf>
    <xf numFmtId="0" fontId="9" fillId="11" borderId="0" xfId="0" applyFont="1" applyFill="1" applyBorder="1" applyAlignment="1"/>
    <xf numFmtId="0" fontId="1" fillId="0" borderId="0" xfId="0" applyFont="1" applyAlignment="1">
      <alignment horizontal="center" wrapText="1"/>
    </xf>
    <xf numFmtId="14" fontId="1" fillId="0" borderId="0" xfId="0" applyNumberFormat="1" applyFont="1"/>
    <xf numFmtId="14" fontId="0" fillId="0" borderId="0" xfId="0" applyNumberFormat="1" applyFont="1" applyBorder="1"/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14" fontId="0" fillId="12" borderId="0" xfId="0" applyNumberFormat="1" applyFont="1" applyFill="1" applyBorder="1"/>
    <xf numFmtId="0" fontId="0" fillId="12" borderId="0" xfId="0" quotePrefix="1" applyFont="1" applyFill="1" applyBorder="1"/>
    <xf numFmtId="0" fontId="0" fillId="12" borderId="0" xfId="0" quotePrefix="1" applyFont="1" applyFill="1" applyBorder="1" applyAlignment="1">
      <alignment wrapText="1"/>
    </xf>
    <xf numFmtId="49" fontId="0" fillId="12" borderId="0" xfId="0" applyNumberFormat="1" applyFont="1" applyFill="1" applyBorder="1"/>
    <xf numFmtId="0" fontId="0" fillId="12" borderId="0" xfId="0" applyFont="1" applyFill="1" applyBorder="1" applyAlignment="1">
      <alignment wrapText="1"/>
    </xf>
    <xf numFmtId="20" fontId="0" fillId="0" borderId="0" xfId="0" applyNumberFormat="1" applyFont="1" applyBorder="1"/>
    <xf numFmtId="0" fontId="0" fillId="0" borderId="0" xfId="0" applyFont="1" applyBorder="1" applyAlignment="1">
      <alignment wrapText="1"/>
    </xf>
    <xf numFmtId="21" fontId="0" fillId="0" borderId="0" xfId="0" applyNumberFormat="1" applyFont="1" applyBorder="1"/>
    <xf numFmtId="0" fontId="0" fillId="4" borderId="0" xfId="0" applyFont="1" applyFill="1" applyBorder="1"/>
    <xf numFmtId="0" fontId="10" fillId="12" borderId="0" xfId="0" applyFont="1" applyFill="1" applyBorder="1" applyAlignment="1">
      <alignment horizontal="center"/>
    </xf>
    <xf numFmtId="21" fontId="0" fillId="12" borderId="0" xfId="0" applyNumberFormat="1" applyFont="1" applyFill="1" applyBorder="1"/>
    <xf numFmtId="20" fontId="0" fillId="12" borderId="0" xfId="0" applyNumberFormat="1" applyFont="1" applyFill="1" applyBorder="1"/>
    <xf numFmtId="0" fontId="0" fillId="2" borderId="0" xfId="0" applyFont="1" applyFill="1" applyBorder="1"/>
    <xf numFmtId="14" fontId="9" fillId="11" borderId="0" xfId="0" applyNumberFormat="1" applyFont="1" applyFill="1" applyBorder="1" applyAlignment="1"/>
    <xf numFmtId="0" fontId="9" fillId="11" borderId="0" xfId="0" applyFont="1" applyFill="1" applyBorder="1" applyAlignment="1">
      <alignment wrapText="1"/>
    </xf>
    <xf numFmtId="0" fontId="0" fillId="13" borderId="0" xfId="0" applyFont="1" applyFill="1" applyBorder="1" applyAlignment="1">
      <alignment horizontal="center"/>
    </xf>
    <xf numFmtId="0" fontId="0" fillId="13" borderId="0" xfId="0" applyFont="1" applyFill="1" applyBorder="1"/>
    <xf numFmtId="14" fontId="0" fillId="13" borderId="0" xfId="0" applyNumberFormat="1" applyFont="1" applyFill="1" applyBorder="1"/>
    <xf numFmtId="0" fontId="0" fillId="13" borderId="0" xfId="0" applyFont="1" applyFill="1" applyBorder="1" applyAlignment="1">
      <alignment wrapText="1"/>
    </xf>
    <xf numFmtId="49" fontId="0" fillId="13" borderId="0" xfId="0" applyNumberFormat="1" applyFont="1" applyFill="1" applyBorder="1"/>
    <xf numFmtId="0" fontId="4" fillId="12" borderId="0" xfId="0" applyFont="1" applyFill="1" applyBorder="1" applyAlignment="1">
      <alignment horizontal="center"/>
    </xf>
    <xf numFmtId="0" fontId="4" fillId="12" borderId="0" xfId="0" applyFont="1" applyFill="1" applyBorder="1"/>
    <xf numFmtId="14" fontId="4" fillId="12" borderId="0" xfId="0" applyNumberFormat="1" applyFont="1" applyFill="1" applyBorder="1"/>
    <xf numFmtId="0" fontId="4" fillId="12" borderId="0" xfId="0" applyFont="1" applyFill="1" applyBorder="1" applyAlignment="1">
      <alignment wrapText="1"/>
    </xf>
    <xf numFmtId="49" fontId="4" fillId="12" borderId="0" xfId="0" applyNumberFormat="1" applyFont="1" applyFill="1" applyBorder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49" fontId="1" fillId="0" borderId="0" xfId="0" applyNumberFormat="1" applyFont="1" applyBorder="1"/>
    <xf numFmtId="14" fontId="4" fillId="0" borderId="0" xfId="0" applyNumberFormat="1" applyFont="1" applyBorder="1"/>
    <xf numFmtId="21" fontId="4" fillId="0" borderId="0" xfId="0" applyNumberFormat="1" applyFont="1" applyBorder="1"/>
    <xf numFmtId="0" fontId="4" fillId="0" borderId="0" xfId="0" quotePrefix="1" applyFont="1" applyBorder="1" applyAlignment="1">
      <alignment wrapText="1"/>
    </xf>
    <xf numFmtId="0" fontId="4" fillId="12" borderId="0" xfId="0" quotePrefix="1" applyFont="1" applyFill="1" applyBorder="1"/>
    <xf numFmtId="0" fontId="4" fillId="13" borderId="0" xfId="0" applyFont="1" applyFill="1" applyBorder="1" applyAlignment="1">
      <alignment horizontal="center"/>
    </xf>
    <xf numFmtId="0" fontId="4" fillId="13" borderId="0" xfId="0" applyFont="1" applyFill="1" applyBorder="1"/>
    <xf numFmtId="14" fontId="4" fillId="13" borderId="0" xfId="0" applyNumberFormat="1" applyFont="1" applyFill="1" applyBorder="1"/>
    <xf numFmtId="0" fontId="4" fillId="13" borderId="0" xfId="0" applyFont="1" applyFill="1" applyBorder="1" applyAlignment="1">
      <alignment wrapText="1"/>
    </xf>
    <xf numFmtId="49" fontId="4" fillId="13" borderId="0" xfId="0" applyNumberFormat="1" applyFont="1" applyFill="1" applyBorder="1"/>
    <xf numFmtId="20" fontId="4" fillId="13" borderId="0" xfId="0" applyNumberFormat="1" applyFont="1" applyFill="1" applyBorder="1"/>
    <xf numFmtId="21" fontId="4" fillId="13" borderId="0" xfId="0" applyNumberFormat="1" applyFont="1" applyFill="1" applyBorder="1"/>
    <xf numFmtId="20" fontId="4" fillId="0" borderId="0" xfId="0" applyNumberFormat="1" applyFont="1" applyBorder="1"/>
    <xf numFmtId="0" fontId="0" fillId="0" borderId="0" xfId="0"/>
    <xf numFmtId="0" fontId="4" fillId="8" borderId="0" xfId="0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0" fillId="7" borderId="3" xfId="0" applyFill="1" applyBorder="1"/>
    <xf numFmtId="0" fontId="0" fillId="6" borderId="6" xfId="0" applyFill="1" applyBorder="1"/>
    <xf numFmtId="0" fontId="4" fillId="0" borderId="3" xfId="0" applyFont="1" applyFill="1" applyBorder="1" applyAlignment="1">
      <alignment horizontal="center"/>
    </xf>
    <xf numFmtId="0" fontId="0" fillId="6" borderId="8" xfId="0" applyFill="1" applyBorder="1"/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16" fontId="0" fillId="6" borderId="3" xfId="0" applyNumberForma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" fontId="4" fillId="6" borderId="2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" fontId="4" fillId="6" borderId="0" xfId="0" applyNumberFormat="1" applyFont="1" applyFill="1" applyBorder="1" applyAlignment="1">
      <alignment horizontal="center"/>
    </xf>
    <xf numFmtId="16" fontId="4" fillId="6" borderId="3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14" borderId="0" xfId="0" applyFont="1" applyFill="1" applyBorder="1"/>
    <xf numFmtId="0" fontId="0" fillId="0" borderId="0" xfId="0"/>
    <xf numFmtId="0" fontId="0" fillId="14" borderId="0" xfId="0" applyFill="1"/>
    <xf numFmtId="0" fontId="0" fillId="14" borderId="3" xfId="0" applyFill="1" applyBorder="1"/>
    <xf numFmtId="0" fontId="4" fillId="14" borderId="18" xfId="0" applyFont="1" applyFill="1" applyBorder="1"/>
    <xf numFmtId="0" fontId="0" fillId="14" borderId="0" xfId="0" applyFill="1" applyBorder="1"/>
    <xf numFmtId="0" fontId="0" fillId="14" borderId="0" xfId="0" applyFill="1"/>
    <xf numFmtId="0" fontId="0" fillId="0" borderId="0" xfId="0"/>
    <xf numFmtId="0" fontId="0" fillId="14" borderId="0" xfId="0" applyFill="1"/>
    <xf numFmtId="0" fontId="0" fillId="14" borderId="3" xfId="0" applyFill="1" applyBorder="1"/>
    <xf numFmtId="0" fontId="4" fillId="0" borderId="0" xfId="0" applyFont="1"/>
    <xf numFmtId="0" fontId="4" fillId="14" borderId="18" xfId="0" applyFont="1" applyFill="1" applyBorder="1"/>
    <xf numFmtId="0" fontId="0" fillId="14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Fill="1" applyBorder="1"/>
    <xf numFmtId="0" fontId="4" fillId="5" borderId="0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/>
    <xf numFmtId="0" fontId="4" fillId="2" borderId="2" xfId="0" applyFont="1" applyFill="1" applyBorder="1"/>
    <xf numFmtId="0" fontId="0" fillId="2" borderId="0" xfId="0" applyFill="1"/>
    <xf numFmtId="0" fontId="0" fillId="47" borderId="0" xfId="0" applyFill="1" applyAlignment="1">
      <alignment horizontal="center"/>
    </xf>
    <xf numFmtId="0" fontId="4" fillId="47" borderId="0" xfId="0" applyFont="1" applyFill="1" applyBorder="1" applyAlignment="1">
      <alignment horizontal="center"/>
    </xf>
    <xf numFmtId="0" fontId="4" fillId="47" borderId="0" xfId="0" applyFont="1" applyFill="1" applyBorder="1"/>
    <xf numFmtId="0" fontId="0" fillId="47" borderId="0" xfId="0" applyFill="1"/>
    <xf numFmtId="0" fontId="0" fillId="47" borderId="0" xfId="0" applyFill="1" applyAlignment="1">
      <alignment horizontal="center" vertical="top"/>
    </xf>
    <xf numFmtId="0" fontId="0" fillId="47" borderId="0" xfId="0" applyFill="1" applyAlignment="1">
      <alignment wrapText="1"/>
    </xf>
    <xf numFmtId="0" fontId="6" fillId="47" borderId="0" xfId="0" applyFont="1" applyFill="1" applyAlignment="1">
      <alignment horizontal="center"/>
    </xf>
    <xf numFmtId="0" fontId="0" fillId="47" borderId="4" xfId="0" applyFill="1" applyBorder="1"/>
    <xf numFmtId="16" fontId="0" fillId="47" borderId="0" xfId="0" applyNumberFormat="1" applyFill="1" applyAlignment="1">
      <alignment horizontal="center"/>
    </xf>
    <xf numFmtId="0" fontId="7" fillId="47" borderId="0" xfId="0" applyFont="1" applyFill="1" applyBorder="1" applyAlignment="1">
      <alignment horizontal="center"/>
    </xf>
    <xf numFmtId="16" fontId="0" fillId="47" borderId="0" xfId="0" applyNumberFormat="1" applyFill="1"/>
    <xf numFmtId="20" fontId="0" fillId="47" borderId="0" xfId="0" applyNumberFormat="1" applyFill="1"/>
    <xf numFmtId="49" fontId="0" fillId="47" borderId="0" xfId="0" applyNumberFormat="1" applyFill="1"/>
    <xf numFmtId="49" fontId="0" fillId="47" borderId="0" xfId="0" applyNumberFormat="1" applyFont="1" applyFill="1"/>
    <xf numFmtId="0" fontId="0" fillId="47" borderId="0" xfId="0" applyFont="1" applyFill="1"/>
    <xf numFmtId="0" fontId="0" fillId="47" borderId="7" xfId="0" applyFill="1" applyBorder="1"/>
    <xf numFmtId="0" fontId="0" fillId="47" borderId="0" xfId="0" applyFill="1" applyAlignment="1">
      <alignment horizontal="left"/>
    </xf>
    <xf numFmtId="0" fontId="4" fillId="47" borderId="2" xfId="0" applyFont="1" applyFill="1" applyBorder="1" applyAlignment="1">
      <alignment horizontal="center"/>
    </xf>
    <xf numFmtId="0" fontId="4" fillId="47" borderId="2" xfId="0" applyFont="1" applyFill="1" applyBorder="1"/>
    <xf numFmtId="0" fontId="4" fillId="47" borderId="2" xfId="0" applyFont="1" applyFill="1" applyBorder="1" applyAlignment="1">
      <alignment horizontal="center" vertical="top"/>
    </xf>
    <xf numFmtId="0" fontId="5" fillId="47" borderId="2" xfId="0" applyFont="1" applyFill="1" applyBorder="1" applyAlignment="1">
      <alignment horizontal="center"/>
    </xf>
    <xf numFmtId="0" fontId="4" fillId="47" borderId="5" xfId="0" applyFont="1" applyFill="1" applyBorder="1"/>
    <xf numFmtId="16" fontId="4" fillId="47" borderId="2" xfId="0" applyNumberFormat="1" applyFont="1" applyFill="1" applyBorder="1" applyAlignment="1">
      <alignment horizontal="center"/>
    </xf>
    <xf numFmtId="0" fontId="4" fillId="47" borderId="9" xfId="0" applyFont="1" applyFill="1" applyBorder="1" applyAlignment="1">
      <alignment horizontal="center"/>
    </xf>
    <xf numFmtId="0" fontId="4" fillId="47" borderId="4" xfId="0" applyFont="1" applyFill="1" applyBorder="1" applyAlignment="1">
      <alignment horizontal="center"/>
    </xf>
    <xf numFmtId="0" fontId="4" fillId="47" borderId="7" xfId="0" applyFont="1" applyFill="1" applyBorder="1" applyAlignment="1">
      <alignment horizontal="center"/>
    </xf>
    <xf numFmtId="0" fontId="4" fillId="47" borderId="4" xfId="0" applyFont="1" applyFill="1" applyBorder="1"/>
    <xf numFmtId="0" fontId="4" fillId="47" borderId="7" xfId="0" applyFont="1" applyFill="1" applyBorder="1"/>
    <xf numFmtId="0" fontId="4" fillId="47" borderId="2" xfId="0" applyFont="1" applyFill="1" applyBorder="1" applyAlignment="1">
      <alignment horizontal="left"/>
    </xf>
    <xf numFmtId="16" fontId="4" fillId="47" borderId="2" xfId="0" applyNumberFormat="1" applyFont="1" applyFill="1" applyBorder="1"/>
    <xf numFmtId="49" fontId="4" fillId="47" borderId="2" xfId="0" applyNumberFormat="1" applyFont="1" applyFill="1" applyBorder="1"/>
    <xf numFmtId="0" fontId="0" fillId="47" borderId="11" xfId="0" applyFill="1" applyBorder="1"/>
    <xf numFmtId="0" fontId="0" fillId="47" borderId="11" xfId="0" applyNumberFormat="1" applyFill="1" applyBorder="1"/>
    <xf numFmtId="0" fontId="0" fillId="47" borderId="0" xfId="0" applyNumberFormat="1" applyFill="1"/>
    <xf numFmtId="0" fontId="0" fillId="47" borderId="12" xfId="0" applyNumberFormat="1" applyFill="1" applyBorder="1"/>
    <xf numFmtId="0" fontId="4" fillId="3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1" fontId="4" fillId="6" borderId="0" xfId="0" applyNumberFormat="1" applyFont="1" applyFill="1" applyBorder="1" applyAlignment="1">
      <alignment horizontal="center"/>
    </xf>
    <xf numFmtId="0" fontId="12" fillId="0" borderId="11" xfId="1" applyFont="1" applyBorder="1"/>
    <xf numFmtId="164" fontId="12" fillId="0" borderId="11" xfId="1" applyNumberFormat="1" applyFont="1" applyBorder="1"/>
    <xf numFmtId="164" fontId="12" fillId="0" borderId="0" xfId="1" applyNumberFormat="1" applyFont="1"/>
    <xf numFmtId="164" fontId="12" fillId="0" borderId="12" xfId="1" applyNumberFormat="1" applyFont="1" applyBorder="1"/>
    <xf numFmtId="2" fontId="1" fillId="0" borderId="0" xfId="0" applyNumberFormat="1" applyFont="1"/>
    <xf numFmtId="2" fontId="4" fillId="0" borderId="0" xfId="0" applyNumberFormat="1" applyFont="1" applyBorder="1"/>
    <xf numFmtId="2" fontId="0" fillId="0" borderId="0" xfId="0" applyNumberFormat="1"/>
    <xf numFmtId="1" fontId="4" fillId="0" borderId="0" xfId="0" applyNumberFormat="1" applyFont="1" applyBorder="1"/>
    <xf numFmtId="14" fontId="0" fillId="14" borderId="0" xfId="0" applyNumberFormat="1" applyFill="1" applyBorder="1"/>
    <xf numFmtId="14" fontId="0" fillId="14" borderId="0" xfId="0" applyNumberFormat="1" applyFill="1"/>
    <xf numFmtId="0" fontId="4" fillId="48" borderId="2" xfId="0" applyFont="1" applyFill="1" applyBorder="1" applyAlignment="1">
      <alignment horizontal="center"/>
    </xf>
    <xf numFmtId="0" fontId="4" fillId="48" borderId="2" xfId="0" applyFont="1" applyFill="1" applyBorder="1"/>
    <xf numFmtId="0" fontId="4" fillId="48" borderId="0" xfId="0" applyFont="1" applyFill="1" applyBorder="1"/>
    <xf numFmtId="0" fontId="4" fillId="48" borderId="2" xfId="0" applyFont="1" applyFill="1" applyBorder="1" applyAlignment="1">
      <alignment horizontal="center" vertical="top"/>
    </xf>
    <xf numFmtId="0" fontId="5" fillId="48" borderId="2" xfId="0" applyFont="1" applyFill="1" applyBorder="1" applyAlignment="1">
      <alignment horizontal="center"/>
    </xf>
    <xf numFmtId="0" fontId="4" fillId="48" borderId="5" xfId="0" applyFont="1" applyFill="1" applyBorder="1"/>
    <xf numFmtId="16" fontId="4" fillId="48" borderId="2" xfId="0" applyNumberFormat="1" applyFont="1" applyFill="1" applyBorder="1" applyAlignment="1">
      <alignment horizontal="center"/>
    </xf>
    <xf numFmtId="0" fontId="7" fillId="48" borderId="0" xfId="0" applyFont="1" applyFill="1" applyBorder="1" applyAlignment="1">
      <alignment horizontal="center"/>
    </xf>
    <xf numFmtId="0" fontId="4" fillId="48" borderId="9" xfId="0" applyFont="1" applyFill="1" applyBorder="1" applyAlignment="1">
      <alignment horizontal="center"/>
    </xf>
    <xf numFmtId="0" fontId="4" fillId="48" borderId="4" xfId="0" applyFont="1" applyFill="1" applyBorder="1" applyAlignment="1">
      <alignment horizontal="center"/>
    </xf>
    <xf numFmtId="0" fontId="4" fillId="48" borderId="7" xfId="0" applyFont="1" applyFill="1" applyBorder="1" applyAlignment="1">
      <alignment horizontal="center"/>
    </xf>
    <xf numFmtId="0" fontId="4" fillId="48" borderId="4" xfId="0" applyFont="1" applyFill="1" applyBorder="1"/>
    <xf numFmtId="0" fontId="4" fillId="48" borderId="7" xfId="0" applyFont="1" applyFill="1" applyBorder="1"/>
    <xf numFmtId="0" fontId="0" fillId="48" borderId="0" xfId="0" applyFill="1"/>
    <xf numFmtId="0" fontId="4" fillId="48" borderId="2" xfId="0" applyFont="1" applyFill="1" applyBorder="1" applyAlignment="1">
      <alignment horizontal="left"/>
    </xf>
    <xf numFmtId="16" fontId="4" fillId="48" borderId="2" xfId="0" applyNumberFormat="1" applyFont="1" applyFill="1" applyBorder="1"/>
    <xf numFmtId="49" fontId="4" fillId="48" borderId="2" xfId="0" applyNumberFormat="1" applyFont="1" applyFill="1" applyBorder="1"/>
    <xf numFmtId="0" fontId="0" fillId="48" borderId="11" xfId="0" applyFill="1" applyBorder="1"/>
    <xf numFmtId="0" fontId="0" fillId="48" borderId="11" xfId="0" applyNumberFormat="1" applyFill="1" applyBorder="1"/>
    <xf numFmtId="0" fontId="0" fillId="48" borderId="0" xfId="0" applyNumberFormat="1" applyFill="1"/>
    <xf numFmtId="0" fontId="0" fillId="48" borderId="12" xfId="0" applyNumberFormat="1" applyFill="1" applyBorder="1"/>
    <xf numFmtId="0" fontId="4" fillId="48" borderId="3" xfId="0" applyFont="1" applyFill="1" applyBorder="1" applyAlignment="1">
      <alignment horizontal="center"/>
    </xf>
    <xf numFmtId="0" fontId="4" fillId="48" borderId="3" xfId="0" applyFont="1" applyFill="1" applyBorder="1"/>
    <xf numFmtId="0" fontId="4" fillId="48" borderId="3" xfId="0" applyFont="1" applyFill="1" applyBorder="1" applyAlignment="1">
      <alignment horizontal="center" vertical="top"/>
    </xf>
    <xf numFmtId="0" fontId="5" fillId="48" borderId="3" xfId="0" applyFont="1" applyFill="1" applyBorder="1" applyAlignment="1">
      <alignment horizontal="center"/>
    </xf>
    <xf numFmtId="0" fontId="4" fillId="48" borderId="6" xfId="0" applyFont="1" applyFill="1" applyBorder="1"/>
    <xf numFmtId="16" fontId="4" fillId="48" borderId="3" xfId="0" applyNumberFormat="1" applyFont="1" applyFill="1" applyBorder="1" applyAlignment="1">
      <alignment horizontal="center"/>
    </xf>
    <xf numFmtId="0" fontId="7" fillId="48" borderId="3" xfId="0" applyFont="1" applyFill="1" applyBorder="1" applyAlignment="1">
      <alignment horizontal="center"/>
    </xf>
    <xf numFmtId="0" fontId="4" fillId="48" borderId="8" xfId="0" applyFont="1" applyFill="1" applyBorder="1" applyAlignment="1">
      <alignment horizontal="center"/>
    </xf>
    <xf numFmtId="0" fontId="4" fillId="48" borderId="6" xfId="0" applyFont="1" applyFill="1" applyBorder="1" applyAlignment="1">
      <alignment horizontal="center"/>
    </xf>
    <xf numFmtId="0" fontId="4" fillId="48" borderId="8" xfId="0" applyFont="1" applyFill="1" applyBorder="1"/>
    <xf numFmtId="0" fontId="0" fillId="48" borderId="0" xfId="0" applyFill="1" applyBorder="1"/>
    <xf numFmtId="0" fontId="4" fillId="48" borderId="3" xfId="0" applyFont="1" applyFill="1" applyBorder="1" applyAlignment="1">
      <alignment horizontal="left"/>
    </xf>
    <xf numFmtId="16" fontId="4" fillId="48" borderId="3" xfId="0" applyNumberFormat="1" applyFont="1" applyFill="1" applyBorder="1"/>
    <xf numFmtId="49" fontId="4" fillId="48" borderId="3" xfId="0" applyNumberFormat="1" applyFont="1" applyFill="1" applyBorder="1"/>
    <xf numFmtId="0" fontId="0" fillId="48" borderId="16" xfId="0" applyFill="1" applyBorder="1"/>
    <xf numFmtId="0" fontId="0" fillId="48" borderId="16" xfId="0" applyNumberFormat="1" applyFill="1" applyBorder="1"/>
    <xf numFmtId="0" fontId="0" fillId="48" borderId="3" xfId="0" applyNumberFormat="1" applyFill="1" applyBorder="1"/>
    <xf numFmtId="0" fontId="0" fillId="48" borderId="17" xfId="0" applyNumberFormat="1" applyFill="1" applyBorder="1"/>
    <xf numFmtId="164" fontId="0" fillId="14" borderId="0" xfId="0" applyNumberFormat="1" applyFill="1"/>
    <xf numFmtId="2" fontId="0" fillId="14" borderId="0" xfId="0" applyNumberFormat="1" applyFill="1"/>
    <xf numFmtId="14" fontId="4" fillId="14" borderId="0" xfId="0" applyNumberFormat="1" applyFont="1" applyFill="1" applyBorder="1"/>
    <xf numFmtId="14" fontId="0" fillId="0" borderId="0" xfId="0" applyNumberFormat="1"/>
    <xf numFmtId="49" fontId="0" fillId="0" borderId="0" xfId="0" applyNumberFormat="1" applyAlignment="1">
      <alignment horizontal="center"/>
    </xf>
    <xf numFmtId="0" fontId="0" fillId="49" borderId="0" xfId="0" applyFill="1"/>
    <xf numFmtId="49" fontId="1" fillId="0" borderId="0" xfId="0" applyNumberFormat="1" applyFont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2" xfId="0" quotePrefix="1" applyNumberFormat="1" applyFont="1" applyBorder="1" applyAlignment="1">
      <alignment horizontal="center"/>
    </xf>
    <xf numFmtId="49" fontId="0" fillId="0" borderId="0" xfId="0" quotePrefix="1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quotePrefix="1" applyNumberFormat="1" applyFont="1" applyAlignment="1">
      <alignment horizontal="center"/>
    </xf>
    <xf numFmtId="14" fontId="0" fillId="0" borderId="2" xfId="0" applyNumberFormat="1" applyFont="1" applyBorder="1"/>
    <xf numFmtId="14" fontId="0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/>
    <xf numFmtId="49" fontId="28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0" fillId="3" borderId="2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31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5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53"/>
  <sheetViews>
    <sheetView zoomScale="85" zoomScaleNormal="85" workbookViewId="0">
      <pane ySplit="1" topLeftCell="A55" activePane="bottomLeft" state="frozen"/>
      <selection pane="bottomLeft" activeCell="I154" sqref="I154"/>
    </sheetView>
  </sheetViews>
  <sheetFormatPr baseColWidth="10" defaultColWidth="9.1640625" defaultRowHeight="15" x14ac:dyDescent="0.2"/>
  <cols>
    <col min="1" max="1" width="4.83203125" style="104" bestFit="1" customWidth="1"/>
    <col min="2" max="2" width="9.1640625" style="108"/>
    <col min="3" max="3" width="8.6640625" style="108" customWidth="1"/>
    <col min="4" max="4" width="8.33203125" style="108" customWidth="1"/>
    <col min="5" max="5" width="9.6640625" style="245" bestFit="1" customWidth="1"/>
    <col min="6" max="8" width="9.1640625" style="108"/>
    <col min="9" max="9" width="14.6640625" style="108" customWidth="1"/>
    <col min="10" max="10" width="9.1640625" style="108"/>
    <col min="11" max="11" width="11.5" style="254" hidden="1" customWidth="1"/>
    <col min="12" max="12" width="6.33203125" style="254" hidden="1" customWidth="1"/>
    <col min="13" max="13" width="9.1640625" style="108" hidden="1" customWidth="1"/>
    <col min="14" max="15" width="12.5" style="108" customWidth="1"/>
    <col min="16" max="16" width="7" style="108" customWidth="1"/>
    <col min="17" max="17" width="22.83203125" style="108" customWidth="1"/>
    <col min="18" max="16384" width="9.1640625" style="108"/>
  </cols>
  <sheetData>
    <row r="1" spans="1:17" customFormat="1" ht="32" x14ac:dyDescent="0.2">
      <c r="A1" s="38" t="s">
        <v>294</v>
      </c>
      <c r="B1" s="2" t="s">
        <v>9</v>
      </c>
      <c r="C1" s="2" t="s">
        <v>307</v>
      </c>
      <c r="D1" s="38" t="s">
        <v>296</v>
      </c>
      <c r="E1" s="244" t="s">
        <v>1</v>
      </c>
      <c r="F1" s="2" t="s">
        <v>5</v>
      </c>
      <c r="G1" s="2" t="s">
        <v>6</v>
      </c>
      <c r="H1" s="38" t="s">
        <v>47</v>
      </c>
      <c r="I1" s="2" t="s">
        <v>232</v>
      </c>
      <c r="J1" s="225" t="s">
        <v>231</v>
      </c>
      <c r="K1" s="225" t="s">
        <v>233</v>
      </c>
      <c r="L1" s="225" t="s">
        <v>234</v>
      </c>
      <c r="M1" s="3" t="s">
        <v>11</v>
      </c>
      <c r="N1" s="2" t="s">
        <v>300</v>
      </c>
      <c r="O1" s="2" t="s">
        <v>301</v>
      </c>
      <c r="P1" s="243" t="s">
        <v>304</v>
      </c>
      <c r="Q1" s="225" t="s">
        <v>34</v>
      </c>
    </row>
    <row r="2" spans="1:17" s="246" customFormat="1" x14ac:dyDescent="0.2">
      <c r="A2" s="247">
        <v>1</v>
      </c>
      <c r="B2" s="246" t="s">
        <v>295</v>
      </c>
      <c r="C2" s="246" t="s">
        <v>298</v>
      </c>
      <c r="D2" s="257"/>
      <c r="E2" s="248" t="s">
        <v>297</v>
      </c>
      <c r="H2" s="247"/>
      <c r="J2" s="252"/>
      <c r="K2" s="252"/>
      <c r="L2" s="252"/>
      <c r="M2" s="251"/>
      <c r="N2" s="246" t="s">
        <v>302</v>
      </c>
      <c r="O2" s="246" t="s">
        <v>303</v>
      </c>
      <c r="Q2" s="246" t="s">
        <v>299</v>
      </c>
    </row>
    <row r="3" spans="1:17" s="246" customFormat="1" x14ac:dyDescent="0.2">
      <c r="A3" s="247">
        <v>1</v>
      </c>
      <c r="B3" s="246" t="s">
        <v>10</v>
      </c>
      <c r="D3" s="247" t="s">
        <v>17</v>
      </c>
      <c r="E3" s="248">
        <v>40656</v>
      </c>
      <c r="H3" s="247"/>
      <c r="I3" s="246" t="s">
        <v>8</v>
      </c>
      <c r="J3" s="252"/>
      <c r="K3" s="252"/>
      <c r="L3" s="252"/>
      <c r="M3" s="251"/>
    </row>
    <row r="4" spans="1:17" s="65" customFormat="1" x14ac:dyDescent="0.2">
      <c r="A4" s="64">
        <v>2</v>
      </c>
      <c r="B4" s="65" t="s">
        <v>10</v>
      </c>
      <c r="C4" s="65" t="s">
        <v>305</v>
      </c>
      <c r="D4" s="273"/>
      <c r="E4" s="274">
        <v>40665</v>
      </c>
      <c r="F4" s="275"/>
      <c r="G4" s="275"/>
      <c r="H4" s="273"/>
      <c r="I4" s="275"/>
      <c r="J4" s="276"/>
      <c r="K4" s="276"/>
      <c r="L4" s="276"/>
      <c r="M4" s="277"/>
      <c r="N4" s="65">
        <v>1024</v>
      </c>
      <c r="O4" s="65">
        <v>1036</v>
      </c>
      <c r="P4" s="275" t="s">
        <v>32</v>
      </c>
      <c r="Q4" s="65" t="s">
        <v>306</v>
      </c>
    </row>
    <row r="5" spans="1:17" x14ac:dyDescent="0.2">
      <c r="A5" s="104">
        <v>2</v>
      </c>
      <c r="B5" s="108" t="s">
        <v>10</v>
      </c>
      <c r="D5" s="104" t="s">
        <v>18</v>
      </c>
      <c r="E5" s="245">
        <v>40665</v>
      </c>
      <c r="F5" s="255">
        <v>0.28888888888888892</v>
      </c>
      <c r="G5" s="255"/>
      <c r="H5" s="104"/>
      <c r="I5" s="108" t="s">
        <v>8</v>
      </c>
      <c r="J5" s="254"/>
      <c r="M5" s="111" t="s">
        <v>20</v>
      </c>
      <c r="N5" s="108" t="s">
        <v>21</v>
      </c>
    </row>
    <row r="6" spans="1:17" x14ac:dyDescent="0.2">
      <c r="A6" s="104">
        <v>2</v>
      </c>
      <c r="B6" s="108" t="s">
        <v>10</v>
      </c>
      <c r="D6" s="104" t="s">
        <v>18</v>
      </c>
      <c r="E6" s="245">
        <v>40665</v>
      </c>
      <c r="F6" s="253">
        <v>0.31944444444444448</v>
      </c>
      <c r="G6" s="253"/>
      <c r="H6" s="104"/>
      <c r="I6" s="108" t="s">
        <v>8</v>
      </c>
      <c r="J6" s="254"/>
      <c r="M6" s="111" t="s">
        <v>22</v>
      </c>
      <c r="N6" s="108" t="s">
        <v>36</v>
      </c>
    </row>
    <row r="7" spans="1:17" x14ac:dyDescent="0.2">
      <c r="A7" s="104">
        <v>2</v>
      </c>
      <c r="B7" s="108" t="s">
        <v>10</v>
      </c>
      <c r="D7" s="104" t="s">
        <v>18</v>
      </c>
      <c r="E7" s="245">
        <v>40665</v>
      </c>
      <c r="F7" s="253">
        <v>0.33819444444444446</v>
      </c>
      <c r="G7" s="253"/>
      <c r="H7" s="104"/>
      <c r="I7" s="108" t="s">
        <v>8</v>
      </c>
      <c r="J7" s="254"/>
      <c r="M7" s="111" t="s">
        <v>23</v>
      </c>
      <c r="N7" s="108" t="s">
        <v>37</v>
      </c>
    </row>
    <row r="8" spans="1:17" x14ac:dyDescent="0.2">
      <c r="B8" s="108" t="s">
        <v>24</v>
      </c>
      <c r="D8" s="104" t="s">
        <v>33</v>
      </c>
      <c r="E8" s="245">
        <v>40668</v>
      </c>
      <c r="H8" s="104" t="s">
        <v>15</v>
      </c>
      <c r="I8" s="108" t="s">
        <v>25</v>
      </c>
      <c r="J8" s="254"/>
      <c r="M8" s="111"/>
      <c r="N8" s="108" t="s">
        <v>19</v>
      </c>
    </row>
    <row r="9" spans="1:17" s="269" customFormat="1" x14ac:dyDescent="0.2">
      <c r="A9" s="268">
        <v>3</v>
      </c>
      <c r="B9" s="269" t="s">
        <v>26</v>
      </c>
      <c r="D9" s="268"/>
      <c r="E9" s="270">
        <v>41035</v>
      </c>
      <c r="H9" s="268"/>
      <c r="J9" s="271"/>
      <c r="K9" s="271"/>
      <c r="L9" s="271"/>
      <c r="M9" s="272"/>
      <c r="N9" s="269">
        <v>1042</v>
      </c>
      <c r="O9" s="269">
        <v>1046</v>
      </c>
      <c r="P9" s="269" t="s">
        <v>32</v>
      </c>
    </row>
    <row r="10" spans="1:17" s="246" customFormat="1" ht="32" x14ac:dyDescent="0.2">
      <c r="A10" s="247">
        <v>3</v>
      </c>
      <c r="B10" s="246" t="s">
        <v>26</v>
      </c>
      <c r="C10" s="246">
        <v>11</v>
      </c>
      <c r="D10" s="247"/>
      <c r="E10" s="248"/>
      <c r="H10" s="247"/>
      <c r="I10" s="246" t="s">
        <v>48</v>
      </c>
      <c r="J10" s="252" t="s">
        <v>49</v>
      </c>
      <c r="K10" s="252"/>
      <c r="L10" s="252"/>
      <c r="M10" s="251"/>
    </row>
    <row r="11" spans="1:17" s="246" customFormat="1" ht="25.5" customHeight="1" x14ac:dyDescent="0.2">
      <c r="A11" s="247">
        <v>3</v>
      </c>
      <c r="B11" s="246" t="s">
        <v>26</v>
      </c>
      <c r="D11" s="247">
        <v>1</v>
      </c>
      <c r="E11" s="248">
        <v>40669</v>
      </c>
      <c r="H11" s="247" t="s">
        <v>32</v>
      </c>
      <c r="I11" s="246" t="s">
        <v>48</v>
      </c>
      <c r="J11" s="252" t="s">
        <v>49</v>
      </c>
      <c r="K11" s="252"/>
      <c r="L11" s="252"/>
      <c r="M11" s="251"/>
      <c r="N11" s="246" t="s">
        <v>45</v>
      </c>
    </row>
    <row r="12" spans="1:17" s="246" customFormat="1" ht="32" x14ac:dyDescent="0.2">
      <c r="A12" s="247">
        <v>3</v>
      </c>
      <c r="B12" s="246" t="s">
        <v>26</v>
      </c>
      <c r="D12" s="247">
        <v>1</v>
      </c>
      <c r="E12" s="248">
        <v>40669</v>
      </c>
      <c r="H12" s="247" t="s">
        <v>32</v>
      </c>
      <c r="I12" s="246" t="s">
        <v>48</v>
      </c>
      <c r="J12" s="252" t="s">
        <v>49</v>
      </c>
      <c r="K12" s="252"/>
      <c r="L12" s="252"/>
      <c r="M12" s="251"/>
      <c r="N12" s="246" t="s">
        <v>44</v>
      </c>
    </row>
    <row r="13" spans="1:17" s="246" customFormat="1" ht="32" x14ac:dyDescent="0.2">
      <c r="A13" s="247">
        <v>3</v>
      </c>
      <c r="B13" s="246" t="s">
        <v>26</v>
      </c>
      <c r="D13" s="247">
        <v>1</v>
      </c>
      <c r="E13" s="248">
        <v>40669</v>
      </c>
      <c r="F13" s="258">
        <v>0.34584490740740742</v>
      </c>
      <c r="G13" s="258"/>
      <c r="H13" s="247" t="s">
        <v>32</v>
      </c>
      <c r="I13" s="246" t="s">
        <v>48</v>
      </c>
      <c r="J13" s="252" t="s">
        <v>49</v>
      </c>
      <c r="K13" s="252"/>
      <c r="L13" s="252"/>
      <c r="M13" s="251"/>
      <c r="N13" s="246" t="s">
        <v>46</v>
      </c>
    </row>
    <row r="14" spans="1:17" s="65" customFormat="1" x14ac:dyDescent="0.2">
      <c r="A14" s="64">
        <v>4</v>
      </c>
      <c r="B14" s="65" t="s">
        <v>27</v>
      </c>
      <c r="D14" s="64"/>
      <c r="E14" s="278">
        <v>40673</v>
      </c>
      <c r="F14" s="279"/>
      <c r="G14" s="279"/>
      <c r="H14" s="64"/>
      <c r="J14" s="232"/>
      <c r="K14" s="232"/>
      <c r="L14" s="232"/>
      <c r="M14" s="69"/>
      <c r="N14" s="65">
        <v>1051</v>
      </c>
      <c r="O14" s="65">
        <v>1065</v>
      </c>
      <c r="P14" s="65" t="s">
        <v>32</v>
      </c>
      <c r="Q14" s="65" t="s">
        <v>308</v>
      </c>
    </row>
    <row r="15" spans="1:17" ht="16" x14ac:dyDescent="0.2">
      <c r="A15" s="104">
        <v>4</v>
      </c>
      <c r="B15" s="108" t="s">
        <v>27</v>
      </c>
      <c r="D15" s="104">
        <v>2</v>
      </c>
      <c r="E15" s="245">
        <v>40673</v>
      </c>
      <c r="H15" s="104" t="s">
        <v>32</v>
      </c>
      <c r="I15" s="108" t="s">
        <v>50</v>
      </c>
      <c r="J15" s="254" t="s">
        <v>51</v>
      </c>
      <c r="M15" s="111" t="s">
        <v>40</v>
      </c>
      <c r="N15" s="108" t="s">
        <v>43</v>
      </c>
    </row>
    <row r="16" spans="1:17" ht="16" x14ac:dyDescent="0.2">
      <c r="A16" s="104">
        <v>4</v>
      </c>
      <c r="B16" s="108" t="s">
        <v>27</v>
      </c>
      <c r="D16" s="104">
        <v>2</v>
      </c>
      <c r="E16" s="245">
        <v>40673</v>
      </c>
      <c r="F16" s="255">
        <v>0.4142824074074074</v>
      </c>
      <c r="G16" s="255"/>
      <c r="H16" s="104" t="s">
        <v>32</v>
      </c>
      <c r="I16" s="108" t="s">
        <v>50</v>
      </c>
      <c r="J16" s="254" t="s">
        <v>51</v>
      </c>
      <c r="M16" s="111" t="s">
        <v>40</v>
      </c>
      <c r="N16" s="108" t="s">
        <v>42</v>
      </c>
    </row>
    <row r="17" spans="1:17" ht="16" x14ac:dyDescent="0.2">
      <c r="A17" s="104">
        <v>4</v>
      </c>
      <c r="B17" s="108" t="s">
        <v>27</v>
      </c>
      <c r="D17" s="104">
        <v>2</v>
      </c>
      <c r="E17" s="245">
        <v>40673</v>
      </c>
      <c r="H17" s="104" t="s">
        <v>15</v>
      </c>
      <c r="I17" s="108" t="s">
        <v>50</v>
      </c>
      <c r="J17" s="254" t="s">
        <v>51</v>
      </c>
      <c r="M17" s="111" t="s">
        <v>40</v>
      </c>
      <c r="N17" s="108" t="s">
        <v>41</v>
      </c>
    </row>
    <row r="18" spans="1:17" s="269" customFormat="1" x14ac:dyDescent="0.2">
      <c r="A18" s="268">
        <v>5</v>
      </c>
      <c r="B18" s="269" t="s">
        <v>27</v>
      </c>
      <c r="D18" s="268"/>
      <c r="E18" s="270">
        <v>40676</v>
      </c>
      <c r="H18" s="268"/>
      <c r="J18" s="271"/>
      <c r="K18" s="271"/>
      <c r="L18" s="271"/>
      <c r="M18" s="272"/>
      <c r="N18" s="269">
        <v>1080</v>
      </c>
      <c r="O18" s="269">
        <v>1082</v>
      </c>
      <c r="P18" s="269" t="s">
        <v>32</v>
      </c>
      <c r="Q18" s="269" t="s">
        <v>309</v>
      </c>
    </row>
    <row r="19" spans="1:17" s="246" customFormat="1" ht="16" x14ac:dyDescent="0.2">
      <c r="A19" s="247">
        <v>5</v>
      </c>
      <c r="B19" s="246" t="s">
        <v>27</v>
      </c>
      <c r="D19" s="247">
        <v>3</v>
      </c>
      <c r="E19" s="248">
        <v>40676</v>
      </c>
      <c r="H19" s="247" t="s">
        <v>15</v>
      </c>
      <c r="I19" s="246" t="s">
        <v>50</v>
      </c>
      <c r="J19" s="252" t="s">
        <v>51</v>
      </c>
      <c r="K19" s="252"/>
      <c r="L19" s="252"/>
      <c r="M19" s="251"/>
    </row>
    <row r="20" spans="1:17" s="246" customFormat="1" ht="16" x14ac:dyDescent="0.2">
      <c r="A20" s="247">
        <v>5</v>
      </c>
      <c r="B20" s="246" t="s">
        <v>27</v>
      </c>
      <c r="D20" s="247">
        <v>3</v>
      </c>
      <c r="E20" s="248">
        <v>40676</v>
      </c>
      <c r="H20" s="247" t="s">
        <v>15</v>
      </c>
      <c r="I20" s="246" t="s">
        <v>50</v>
      </c>
      <c r="J20" s="252" t="s">
        <v>51</v>
      </c>
      <c r="K20" s="252"/>
      <c r="L20" s="252"/>
      <c r="M20" s="251"/>
    </row>
    <row r="21" spans="1:17" s="246" customFormat="1" ht="16" x14ac:dyDescent="0.2">
      <c r="A21" s="247">
        <v>5</v>
      </c>
      <c r="B21" s="246" t="s">
        <v>27</v>
      </c>
      <c r="D21" s="247">
        <v>3</v>
      </c>
      <c r="E21" s="248">
        <v>40676</v>
      </c>
      <c r="H21" s="247" t="s">
        <v>15</v>
      </c>
      <c r="I21" s="246" t="s">
        <v>50</v>
      </c>
      <c r="J21" s="252" t="s">
        <v>51</v>
      </c>
      <c r="K21" s="252"/>
      <c r="L21" s="252"/>
      <c r="M21" s="251"/>
    </row>
    <row r="22" spans="1:17" s="65" customFormat="1" x14ac:dyDescent="0.2">
      <c r="A22" s="64">
        <v>6</v>
      </c>
      <c r="B22" s="80" t="s">
        <v>53</v>
      </c>
      <c r="C22" s="65">
        <v>10</v>
      </c>
      <c r="D22" s="64"/>
      <c r="E22" s="278">
        <v>40676</v>
      </c>
      <c r="H22" s="79"/>
      <c r="J22" s="232"/>
      <c r="K22" s="232"/>
      <c r="L22" s="232"/>
      <c r="M22" s="69"/>
      <c r="N22" s="65">
        <v>1070</v>
      </c>
      <c r="O22" s="65">
        <v>1086</v>
      </c>
      <c r="P22" s="65" t="s">
        <v>32</v>
      </c>
    </row>
    <row r="23" spans="1:17" ht="16" x14ac:dyDescent="0.2">
      <c r="A23" s="104">
        <v>6</v>
      </c>
      <c r="B23" s="105" t="s">
        <v>53</v>
      </c>
      <c r="C23" s="105"/>
      <c r="D23" s="103">
        <v>4</v>
      </c>
      <c r="E23" s="245">
        <v>40676</v>
      </c>
      <c r="H23" s="103" t="s">
        <v>32</v>
      </c>
      <c r="I23" s="105" t="s">
        <v>92</v>
      </c>
      <c r="J23" s="238" t="s">
        <v>91</v>
      </c>
      <c r="K23" s="238"/>
      <c r="L23" s="238"/>
      <c r="M23" s="111"/>
      <c r="N23" s="108">
        <v>1079</v>
      </c>
    </row>
    <row r="24" spans="1:17" ht="16" x14ac:dyDescent="0.2">
      <c r="A24" s="104">
        <v>6</v>
      </c>
      <c r="B24" s="105" t="s">
        <v>53</v>
      </c>
      <c r="C24" s="105"/>
      <c r="D24" s="103">
        <v>4</v>
      </c>
      <c r="E24" s="245">
        <v>40676</v>
      </c>
      <c r="H24" s="103" t="s">
        <v>32</v>
      </c>
      <c r="I24" s="105" t="s">
        <v>92</v>
      </c>
      <c r="J24" s="238" t="s">
        <v>91</v>
      </c>
      <c r="K24" s="238"/>
      <c r="L24" s="238"/>
      <c r="M24" s="111"/>
      <c r="N24" s="108">
        <v>1084</v>
      </c>
    </row>
    <row r="25" spans="1:17" ht="16" x14ac:dyDescent="0.2">
      <c r="A25" s="104">
        <v>6</v>
      </c>
      <c r="B25" s="105" t="s">
        <v>53</v>
      </c>
      <c r="C25" s="105"/>
      <c r="D25" s="103">
        <v>4</v>
      </c>
      <c r="E25" s="245">
        <v>40676</v>
      </c>
      <c r="H25" s="103" t="s">
        <v>32</v>
      </c>
      <c r="I25" s="105" t="s">
        <v>92</v>
      </c>
      <c r="J25" s="238" t="s">
        <v>91</v>
      </c>
      <c r="K25" s="238"/>
      <c r="L25" s="238"/>
      <c r="M25" s="111"/>
      <c r="N25" s="108">
        <v>1086</v>
      </c>
    </row>
    <row r="26" spans="1:17" s="269" customFormat="1" x14ac:dyDescent="0.2">
      <c r="A26" s="268">
        <v>7</v>
      </c>
      <c r="B26" s="268" t="s">
        <v>26</v>
      </c>
      <c r="C26" s="269">
        <v>15</v>
      </c>
      <c r="D26" s="268"/>
      <c r="E26" s="270">
        <v>40677</v>
      </c>
      <c r="H26" s="268"/>
      <c r="J26" s="271"/>
      <c r="K26" s="271"/>
      <c r="L26" s="271"/>
      <c r="M26" s="272"/>
      <c r="N26" s="269">
        <v>1087</v>
      </c>
      <c r="O26" s="269">
        <v>1107</v>
      </c>
      <c r="P26" s="269" t="s">
        <v>32</v>
      </c>
    </row>
    <row r="27" spans="1:17" s="246" customFormat="1" ht="32" x14ac:dyDescent="0.2">
      <c r="A27" s="247">
        <v>7</v>
      </c>
      <c r="B27" s="246" t="s">
        <v>26</v>
      </c>
      <c r="D27" s="247">
        <v>5</v>
      </c>
      <c r="E27" s="248">
        <v>40677</v>
      </c>
      <c r="H27" s="247" t="s">
        <v>32</v>
      </c>
      <c r="I27" s="249" t="s">
        <v>118</v>
      </c>
      <c r="J27" s="250" t="s">
        <v>119</v>
      </c>
      <c r="K27" s="250"/>
      <c r="L27" s="250"/>
      <c r="M27" s="251"/>
    </row>
    <row r="28" spans="1:17" s="246" customFormat="1" ht="32" x14ac:dyDescent="0.2">
      <c r="A28" s="247">
        <v>7</v>
      </c>
      <c r="B28" s="246" t="s">
        <v>26</v>
      </c>
      <c r="D28" s="247">
        <v>5</v>
      </c>
      <c r="E28" s="248">
        <v>40677</v>
      </c>
      <c r="H28" s="247" t="s">
        <v>32</v>
      </c>
      <c r="I28" s="249" t="s">
        <v>118</v>
      </c>
      <c r="J28" s="250" t="s">
        <v>119</v>
      </c>
      <c r="K28" s="250"/>
      <c r="L28" s="250"/>
      <c r="M28" s="251"/>
    </row>
    <row r="29" spans="1:17" s="246" customFormat="1" ht="32" x14ac:dyDescent="0.2">
      <c r="A29" s="247">
        <v>7</v>
      </c>
      <c r="B29" s="246" t="s">
        <v>26</v>
      </c>
      <c r="D29" s="247">
        <v>5</v>
      </c>
      <c r="E29" s="248">
        <v>40677</v>
      </c>
      <c r="H29" s="247" t="s">
        <v>15</v>
      </c>
      <c r="I29" s="249" t="s">
        <v>120</v>
      </c>
      <c r="J29" s="250" t="s">
        <v>119</v>
      </c>
      <c r="K29" s="250"/>
      <c r="L29" s="250"/>
      <c r="M29" s="251"/>
    </row>
    <row r="30" spans="1:17" s="65" customFormat="1" x14ac:dyDescent="0.2">
      <c r="A30" s="64">
        <v>8</v>
      </c>
      <c r="B30" s="80" t="s">
        <v>27</v>
      </c>
      <c r="C30" s="80"/>
      <c r="D30" s="79"/>
      <c r="E30" s="278"/>
      <c r="H30" s="79"/>
      <c r="I30" s="81"/>
      <c r="J30" s="280"/>
      <c r="K30" s="280"/>
      <c r="L30" s="280"/>
      <c r="M30" s="69"/>
      <c r="N30" s="65">
        <v>1093</v>
      </c>
      <c r="O30" s="65">
        <v>1109</v>
      </c>
      <c r="P30" s="65" t="s">
        <v>32</v>
      </c>
      <c r="Q30" s="65" t="s">
        <v>310</v>
      </c>
    </row>
    <row r="31" spans="1:17" ht="16" x14ac:dyDescent="0.2">
      <c r="A31" s="104">
        <v>8</v>
      </c>
      <c r="B31" s="108" t="s">
        <v>27</v>
      </c>
      <c r="D31" s="104">
        <v>6</v>
      </c>
      <c r="E31" s="245">
        <v>40677</v>
      </c>
      <c r="H31" s="104" t="s">
        <v>32</v>
      </c>
      <c r="I31" s="108" t="s">
        <v>50</v>
      </c>
      <c r="J31" s="254" t="s">
        <v>51</v>
      </c>
      <c r="M31" s="111"/>
      <c r="N31" s="108">
        <v>1096</v>
      </c>
    </row>
    <row r="32" spans="1:17" ht="16" x14ac:dyDescent="0.2">
      <c r="A32" s="104">
        <v>8</v>
      </c>
      <c r="B32" s="108" t="s">
        <v>27</v>
      </c>
      <c r="D32" s="104">
        <v>6</v>
      </c>
      <c r="E32" s="245">
        <v>40677</v>
      </c>
      <c r="H32" s="103" t="s">
        <v>32</v>
      </c>
      <c r="I32" s="108" t="s">
        <v>50</v>
      </c>
      <c r="J32" s="254" t="s">
        <v>51</v>
      </c>
      <c r="M32" s="111"/>
      <c r="N32" s="105">
        <v>1103</v>
      </c>
      <c r="O32" s="105"/>
      <c r="P32" s="105"/>
    </row>
    <row r="33" spans="1:17" ht="16" x14ac:dyDescent="0.2">
      <c r="A33" s="104">
        <v>8</v>
      </c>
      <c r="B33" s="108" t="s">
        <v>27</v>
      </c>
      <c r="D33" s="104">
        <v>6</v>
      </c>
      <c r="E33" s="245">
        <v>40677</v>
      </c>
      <c r="H33" s="104" t="s">
        <v>32</v>
      </c>
      <c r="I33" s="108" t="s">
        <v>50</v>
      </c>
      <c r="J33" s="254" t="s">
        <v>51</v>
      </c>
      <c r="M33" s="111"/>
      <c r="N33" s="108">
        <v>1109</v>
      </c>
    </row>
    <row r="34" spans="1:17" s="269" customFormat="1" x14ac:dyDescent="0.2">
      <c r="A34" s="268">
        <v>9</v>
      </c>
      <c r="B34" s="269" t="s">
        <v>60</v>
      </c>
      <c r="C34" s="269">
        <v>4</v>
      </c>
      <c r="D34" s="268"/>
      <c r="E34" s="270">
        <v>40679</v>
      </c>
      <c r="H34" s="268"/>
      <c r="J34" s="271"/>
      <c r="K34" s="271"/>
      <c r="L34" s="271"/>
      <c r="M34" s="272"/>
      <c r="N34" s="269">
        <v>1110</v>
      </c>
      <c r="O34" s="269">
        <v>1122</v>
      </c>
      <c r="P34" s="269" t="s">
        <v>32</v>
      </c>
    </row>
    <row r="35" spans="1:17" s="246" customFormat="1" ht="16" x14ac:dyDescent="0.2">
      <c r="A35" s="247">
        <v>9</v>
      </c>
      <c r="B35" s="246" t="s">
        <v>60</v>
      </c>
      <c r="D35" s="247">
        <v>7</v>
      </c>
      <c r="E35" s="248">
        <v>40679</v>
      </c>
      <c r="F35" s="259">
        <v>0.38541666666666669</v>
      </c>
      <c r="G35" s="259"/>
      <c r="H35" s="247" t="s">
        <v>15</v>
      </c>
      <c r="I35" s="246" t="s">
        <v>73</v>
      </c>
      <c r="J35" s="252" t="s">
        <v>74</v>
      </c>
      <c r="K35" s="252"/>
      <c r="L35" s="252"/>
      <c r="M35" s="251"/>
      <c r="N35" s="246" t="s">
        <v>66</v>
      </c>
    </row>
    <row r="36" spans="1:17" s="246" customFormat="1" ht="16" x14ac:dyDescent="0.2">
      <c r="A36" s="247">
        <v>9</v>
      </c>
      <c r="B36" s="246" t="s">
        <v>60</v>
      </c>
      <c r="D36" s="247">
        <v>7</v>
      </c>
      <c r="E36" s="248">
        <v>40679</v>
      </c>
      <c r="H36" s="247" t="s">
        <v>15</v>
      </c>
      <c r="I36" s="246" t="s">
        <v>73</v>
      </c>
      <c r="J36" s="252" t="s">
        <v>74</v>
      </c>
      <c r="K36" s="252"/>
      <c r="L36" s="252"/>
      <c r="M36" s="251"/>
      <c r="N36" s="246" t="s">
        <v>69</v>
      </c>
    </row>
    <row r="37" spans="1:17" s="65" customFormat="1" x14ac:dyDescent="0.2">
      <c r="A37" s="64">
        <v>10</v>
      </c>
      <c r="B37" s="80" t="s">
        <v>26</v>
      </c>
      <c r="C37" s="80" t="s">
        <v>312</v>
      </c>
      <c r="D37" s="64"/>
      <c r="E37" s="278">
        <v>40680</v>
      </c>
      <c r="H37" s="64"/>
      <c r="J37" s="234"/>
      <c r="K37" s="234"/>
      <c r="L37" s="234"/>
      <c r="M37" s="69"/>
      <c r="N37" s="80">
        <v>1124</v>
      </c>
      <c r="O37" s="65">
        <v>1144</v>
      </c>
      <c r="P37" s="65" t="s">
        <v>32</v>
      </c>
      <c r="Q37" s="65" t="s">
        <v>311</v>
      </c>
    </row>
    <row r="38" spans="1:17" ht="32" x14ac:dyDescent="0.2">
      <c r="A38" s="104">
        <v>10</v>
      </c>
      <c r="B38" s="105" t="s">
        <v>26</v>
      </c>
      <c r="C38" s="105"/>
      <c r="D38" s="104">
        <v>8</v>
      </c>
      <c r="E38" s="245">
        <v>40680</v>
      </c>
      <c r="H38" s="104" t="s">
        <v>32</v>
      </c>
      <c r="I38" s="105" t="s">
        <v>118</v>
      </c>
      <c r="J38" s="254" t="s">
        <v>119</v>
      </c>
      <c r="M38" s="111"/>
      <c r="N38" s="108" t="s">
        <v>83</v>
      </c>
    </row>
    <row r="39" spans="1:17" ht="32" x14ac:dyDescent="0.2">
      <c r="A39" s="104">
        <v>10</v>
      </c>
      <c r="B39" s="105" t="s">
        <v>26</v>
      </c>
      <c r="C39" s="105"/>
      <c r="D39" s="104">
        <v>8</v>
      </c>
      <c r="E39" s="245">
        <v>40680</v>
      </c>
      <c r="H39" s="104" t="s">
        <v>32</v>
      </c>
      <c r="I39" s="105" t="s">
        <v>118</v>
      </c>
      <c r="J39" s="254" t="s">
        <v>119</v>
      </c>
      <c r="M39" s="111"/>
      <c r="N39" s="108" t="s">
        <v>80</v>
      </c>
    </row>
    <row r="40" spans="1:17" ht="48" x14ac:dyDescent="0.2">
      <c r="A40" s="104">
        <v>10</v>
      </c>
      <c r="B40" s="105" t="s">
        <v>26</v>
      </c>
      <c r="C40" s="105"/>
      <c r="D40" s="104">
        <v>9</v>
      </c>
      <c r="E40" s="245">
        <v>40680</v>
      </c>
      <c r="H40" s="104" t="s">
        <v>32</v>
      </c>
      <c r="I40" s="105" t="s">
        <v>117</v>
      </c>
      <c r="J40" s="254" t="s">
        <v>77</v>
      </c>
      <c r="M40" s="111"/>
      <c r="N40" s="108" t="s">
        <v>82</v>
      </c>
    </row>
    <row r="41" spans="1:17" ht="48" x14ac:dyDescent="0.2">
      <c r="A41" s="104">
        <v>10</v>
      </c>
      <c r="B41" s="105" t="s">
        <v>26</v>
      </c>
      <c r="C41" s="105"/>
      <c r="D41" s="104">
        <v>9</v>
      </c>
      <c r="E41" s="245">
        <v>40680</v>
      </c>
      <c r="H41" s="104" t="s">
        <v>15</v>
      </c>
      <c r="I41" s="105" t="s">
        <v>117</v>
      </c>
      <c r="J41" s="254" t="s">
        <v>77</v>
      </c>
      <c r="M41" s="111"/>
      <c r="N41" s="106" t="s">
        <v>40</v>
      </c>
      <c r="O41" s="106"/>
      <c r="P41" s="106"/>
    </row>
    <row r="42" spans="1:17" s="269" customFormat="1" x14ac:dyDescent="0.2">
      <c r="A42" s="268">
        <v>11</v>
      </c>
      <c r="B42" s="269" t="s">
        <v>24</v>
      </c>
      <c r="C42" s="269" t="s">
        <v>316</v>
      </c>
      <c r="D42" s="268"/>
      <c r="E42" s="270">
        <v>40681</v>
      </c>
      <c r="H42" s="268"/>
      <c r="J42" s="271"/>
      <c r="K42" s="271"/>
      <c r="L42" s="271"/>
      <c r="M42" s="272"/>
      <c r="N42" s="281">
        <v>1156</v>
      </c>
      <c r="O42" s="281">
        <v>1166</v>
      </c>
      <c r="P42" s="281" t="s">
        <v>32</v>
      </c>
    </row>
    <row r="43" spans="1:17" s="269" customFormat="1" ht="16" x14ac:dyDescent="0.2">
      <c r="A43" s="247">
        <v>11</v>
      </c>
      <c r="B43" s="246" t="s">
        <v>24</v>
      </c>
      <c r="C43" s="246" t="s">
        <v>314</v>
      </c>
      <c r="D43" s="268"/>
      <c r="E43" s="248">
        <v>40681</v>
      </c>
      <c r="H43" s="268"/>
      <c r="J43" s="271"/>
      <c r="K43" s="252" t="s">
        <v>313</v>
      </c>
      <c r="L43" s="271"/>
      <c r="M43" s="272"/>
      <c r="N43" s="281"/>
      <c r="O43" s="281"/>
      <c r="P43" s="281"/>
      <c r="Q43" s="269" t="s">
        <v>315</v>
      </c>
    </row>
    <row r="44" spans="1:17" s="246" customFormat="1" ht="16" x14ac:dyDescent="0.2">
      <c r="A44" s="247">
        <v>11</v>
      </c>
      <c r="B44" s="246" t="s">
        <v>24</v>
      </c>
      <c r="D44" s="247">
        <v>10</v>
      </c>
      <c r="E44" s="248">
        <v>40681</v>
      </c>
      <c r="H44" s="247" t="s">
        <v>32</v>
      </c>
      <c r="I44" s="246" t="s">
        <v>134</v>
      </c>
      <c r="J44" s="252" t="s">
        <v>84</v>
      </c>
      <c r="K44" s="252"/>
      <c r="L44" s="252"/>
      <c r="M44" s="251"/>
      <c r="N44" s="246">
        <v>1158</v>
      </c>
    </row>
    <row r="45" spans="1:17" s="246" customFormat="1" ht="16" x14ac:dyDescent="0.2">
      <c r="A45" s="247">
        <v>11</v>
      </c>
      <c r="B45" s="246" t="s">
        <v>24</v>
      </c>
      <c r="D45" s="247">
        <v>10</v>
      </c>
      <c r="E45" s="248">
        <v>40681</v>
      </c>
      <c r="H45" s="247" t="s">
        <v>32</v>
      </c>
      <c r="I45" s="246" t="s">
        <v>134</v>
      </c>
      <c r="J45" s="252" t="s">
        <v>84</v>
      </c>
      <c r="K45" s="252"/>
      <c r="L45" s="252"/>
      <c r="M45" s="251"/>
      <c r="N45" s="246">
        <v>1162</v>
      </c>
    </row>
    <row r="46" spans="1:17" s="65" customFormat="1" x14ac:dyDescent="0.2">
      <c r="A46" s="64">
        <v>12</v>
      </c>
      <c r="B46" s="80" t="s">
        <v>60</v>
      </c>
      <c r="C46" s="65" t="s">
        <v>317</v>
      </c>
      <c r="D46" s="64"/>
      <c r="E46" s="278">
        <v>40684</v>
      </c>
      <c r="H46" s="64"/>
      <c r="I46" s="206"/>
      <c r="J46" s="234"/>
      <c r="K46" s="234"/>
      <c r="L46" s="234"/>
      <c r="M46" s="69"/>
      <c r="N46" s="65">
        <v>1169</v>
      </c>
      <c r="O46" s="65">
        <v>1192</v>
      </c>
      <c r="P46" s="65" t="s">
        <v>32</v>
      </c>
    </row>
    <row r="47" spans="1:17" ht="16" x14ac:dyDescent="0.2">
      <c r="A47" s="104">
        <v>12</v>
      </c>
      <c r="B47" s="105" t="s">
        <v>60</v>
      </c>
      <c r="C47" s="105"/>
      <c r="D47" s="104">
        <v>11</v>
      </c>
      <c r="E47" s="245">
        <v>40684</v>
      </c>
      <c r="H47" s="104" t="s">
        <v>32</v>
      </c>
      <c r="I47" s="108" t="s">
        <v>89</v>
      </c>
      <c r="J47" s="238" t="s">
        <v>86</v>
      </c>
      <c r="K47" s="238"/>
      <c r="L47" s="238"/>
      <c r="M47" s="111"/>
      <c r="N47" s="108">
        <v>1179</v>
      </c>
    </row>
    <row r="48" spans="1:17" ht="16" x14ac:dyDescent="0.2">
      <c r="A48" s="104">
        <v>12</v>
      </c>
      <c r="B48" s="105" t="s">
        <v>60</v>
      </c>
      <c r="C48" s="105"/>
      <c r="D48" s="104">
        <v>11</v>
      </c>
      <c r="E48" s="245">
        <v>40684</v>
      </c>
      <c r="H48" s="104" t="s">
        <v>32</v>
      </c>
      <c r="I48" s="108" t="s">
        <v>89</v>
      </c>
      <c r="J48" s="254" t="s">
        <v>86</v>
      </c>
      <c r="M48" s="111"/>
      <c r="N48" s="108">
        <v>1191</v>
      </c>
    </row>
    <row r="49" spans="1:17" s="269" customFormat="1" x14ac:dyDescent="0.2">
      <c r="A49" s="268">
        <v>13</v>
      </c>
      <c r="B49" s="269" t="s">
        <v>60</v>
      </c>
      <c r="C49" s="269" t="s">
        <v>318</v>
      </c>
      <c r="D49" s="268"/>
      <c r="E49" s="270">
        <v>40684</v>
      </c>
      <c r="H49" s="268"/>
      <c r="J49" s="271"/>
      <c r="K49" s="271"/>
      <c r="L49" s="271"/>
      <c r="M49" s="272"/>
      <c r="N49" s="269">
        <v>1193</v>
      </c>
      <c r="O49" s="269">
        <v>1208</v>
      </c>
      <c r="P49" s="269" t="s">
        <v>32</v>
      </c>
    </row>
    <row r="50" spans="1:17" s="246" customFormat="1" ht="16" x14ac:dyDescent="0.2">
      <c r="A50" s="247">
        <v>13</v>
      </c>
      <c r="B50" s="246" t="s">
        <v>60</v>
      </c>
      <c r="D50" s="247">
        <v>12</v>
      </c>
      <c r="E50" s="248">
        <v>40684</v>
      </c>
      <c r="H50" s="247" t="s">
        <v>32</v>
      </c>
      <c r="I50" s="246" t="s">
        <v>73</v>
      </c>
      <c r="J50" s="252" t="s">
        <v>74</v>
      </c>
      <c r="K50" s="252"/>
      <c r="L50" s="252"/>
      <c r="M50" s="251"/>
      <c r="N50" s="246">
        <v>1202</v>
      </c>
    </row>
    <row r="51" spans="1:17" s="246" customFormat="1" ht="16" x14ac:dyDescent="0.2">
      <c r="A51" s="247">
        <v>13</v>
      </c>
      <c r="B51" s="246" t="s">
        <v>60</v>
      </c>
      <c r="D51" s="247">
        <v>12</v>
      </c>
      <c r="E51" s="248">
        <v>40684</v>
      </c>
      <c r="H51" s="247" t="s">
        <v>32</v>
      </c>
      <c r="I51" s="246" t="s">
        <v>73</v>
      </c>
      <c r="J51" s="252" t="s">
        <v>74</v>
      </c>
      <c r="K51" s="252"/>
      <c r="L51" s="252"/>
      <c r="M51" s="251"/>
      <c r="N51" s="246">
        <v>1208</v>
      </c>
    </row>
    <row r="52" spans="1:17" s="65" customFormat="1" x14ac:dyDescent="0.2">
      <c r="A52" s="64">
        <v>14</v>
      </c>
      <c r="B52" s="80" t="s">
        <v>60</v>
      </c>
      <c r="C52" s="80" t="s">
        <v>319</v>
      </c>
      <c r="D52" s="64"/>
      <c r="E52" s="278">
        <v>40684</v>
      </c>
      <c r="H52" s="64"/>
      <c r="J52" s="234"/>
      <c r="K52" s="234"/>
      <c r="L52" s="234"/>
      <c r="M52" s="69"/>
      <c r="N52" s="65">
        <v>1194</v>
      </c>
      <c r="O52" s="65">
        <v>1211</v>
      </c>
      <c r="P52" s="65" t="s">
        <v>32</v>
      </c>
    </row>
    <row r="53" spans="1:17" ht="16" x14ac:dyDescent="0.2">
      <c r="A53" s="104">
        <v>14</v>
      </c>
      <c r="B53" s="105" t="s">
        <v>60</v>
      </c>
      <c r="C53" s="105"/>
      <c r="D53" s="104">
        <v>13</v>
      </c>
      <c r="E53" s="245">
        <v>40684</v>
      </c>
      <c r="H53" s="104" t="s">
        <v>32</v>
      </c>
      <c r="I53" s="108" t="s">
        <v>90</v>
      </c>
      <c r="J53" s="238" t="s">
        <v>88</v>
      </c>
      <c r="K53" s="238"/>
      <c r="L53" s="238"/>
      <c r="M53" s="111"/>
      <c r="N53" s="108">
        <v>1194</v>
      </c>
    </row>
    <row r="54" spans="1:17" ht="16" x14ac:dyDescent="0.2">
      <c r="A54" s="104">
        <v>14</v>
      </c>
      <c r="B54" s="105" t="s">
        <v>60</v>
      </c>
      <c r="C54" s="105"/>
      <c r="D54" s="104">
        <v>13</v>
      </c>
      <c r="E54" s="245">
        <v>40684</v>
      </c>
      <c r="H54" s="104" t="s">
        <v>32</v>
      </c>
      <c r="I54" s="108" t="s">
        <v>90</v>
      </c>
      <c r="J54" s="254" t="s">
        <v>88</v>
      </c>
      <c r="M54" s="111"/>
      <c r="N54" s="108">
        <v>1211</v>
      </c>
    </row>
    <row r="55" spans="1:17" s="283" customFormat="1" x14ac:dyDescent="0.2">
      <c r="A55" s="282">
        <v>15</v>
      </c>
      <c r="B55" s="283" t="s">
        <v>53</v>
      </c>
      <c r="D55" s="282"/>
      <c r="E55" s="284">
        <v>40684</v>
      </c>
      <c r="H55" s="282"/>
      <c r="J55" s="285"/>
      <c r="K55" s="285"/>
      <c r="L55" s="285"/>
      <c r="M55" s="286"/>
      <c r="N55" s="283">
        <v>1212</v>
      </c>
      <c r="O55" s="283">
        <v>1216</v>
      </c>
      <c r="P55" s="283" t="s">
        <v>15</v>
      </c>
      <c r="Q55" s="283" t="s">
        <v>320</v>
      </c>
    </row>
    <row r="56" spans="1:17" s="264" customFormat="1" ht="16" x14ac:dyDescent="0.2">
      <c r="A56" s="263">
        <v>15</v>
      </c>
      <c r="B56" s="264" t="s">
        <v>53</v>
      </c>
      <c r="D56" s="263">
        <v>14</v>
      </c>
      <c r="E56" s="265">
        <v>40685</v>
      </c>
      <c r="H56" s="263" t="s">
        <v>32</v>
      </c>
      <c r="I56" s="264" t="s">
        <v>116</v>
      </c>
      <c r="J56" s="266" t="s">
        <v>95</v>
      </c>
      <c r="K56" s="266"/>
      <c r="L56" s="266"/>
      <c r="M56" s="267"/>
      <c r="N56" s="264">
        <v>1214</v>
      </c>
    </row>
    <row r="57" spans="1:17" s="264" customFormat="1" ht="16" x14ac:dyDescent="0.2">
      <c r="A57" s="263">
        <v>15</v>
      </c>
      <c r="B57" s="264" t="s">
        <v>53</v>
      </c>
      <c r="D57" s="263">
        <v>14</v>
      </c>
      <c r="E57" s="265">
        <v>40685</v>
      </c>
      <c r="H57" s="263" t="s">
        <v>32</v>
      </c>
      <c r="I57" s="264" t="s">
        <v>116</v>
      </c>
      <c r="J57" s="266" t="s">
        <v>95</v>
      </c>
      <c r="K57" s="266"/>
      <c r="L57" s="266"/>
      <c r="M57" s="267"/>
      <c r="N57" s="264">
        <v>1216</v>
      </c>
    </row>
    <row r="58" spans="1:17" s="65" customFormat="1" x14ac:dyDescent="0.2">
      <c r="A58" s="64">
        <v>16</v>
      </c>
      <c r="B58" s="80" t="s">
        <v>53</v>
      </c>
      <c r="D58" s="64"/>
      <c r="E58" s="278">
        <v>40685</v>
      </c>
      <c r="H58" s="64"/>
      <c r="J58" s="234"/>
      <c r="K58" s="234"/>
      <c r="L58" s="234"/>
      <c r="M58" s="69"/>
      <c r="N58" s="65">
        <v>1217</v>
      </c>
      <c r="O58" s="65">
        <v>1228</v>
      </c>
      <c r="P58" s="65" t="s">
        <v>15</v>
      </c>
      <c r="Q58" s="65" t="s">
        <v>320</v>
      </c>
    </row>
    <row r="59" spans="1:17" ht="96" x14ac:dyDescent="0.2">
      <c r="A59" s="104">
        <v>16</v>
      </c>
      <c r="B59" s="105" t="s">
        <v>53</v>
      </c>
      <c r="C59" s="105"/>
      <c r="D59" s="104">
        <v>15</v>
      </c>
      <c r="E59" s="245">
        <v>40685</v>
      </c>
      <c r="H59" s="104" t="s">
        <v>32</v>
      </c>
      <c r="I59" s="260"/>
      <c r="J59" s="238" t="s">
        <v>112</v>
      </c>
      <c r="K59" s="238"/>
      <c r="L59" s="238"/>
      <c r="M59" s="111"/>
      <c r="N59" s="108">
        <v>1221</v>
      </c>
    </row>
    <row r="60" spans="1:17" ht="96" x14ac:dyDescent="0.2">
      <c r="A60" s="104">
        <v>16</v>
      </c>
      <c r="B60" s="108" t="s">
        <v>53</v>
      </c>
      <c r="D60" s="104">
        <v>15</v>
      </c>
      <c r="E60" s="245">
        <v>40685</v>
      </c>
      <c r="H60" s="104" t="s">
        <v>32</v>
      </c>
      <c r="I60" s="260"/>
      <c r="J60" s="238" t="s">
        <v>112</v>
      </c>
      <c r="K60" s="238"/>
      <c r="L60" s="238"/>
      <c r="M60" s="111"/>
      <c r="N60" s="108">
        <v>1226</v>
      </c>
    </row>
    <row r="61" spans="1:17" s="283" customFormat="1" x14ac:dyDescent="0.2">
      <c r="A61" s="282">
        <v>17</v>
      </c>
      <c r="B61" s="283" t="s">
        <v>24</v>
      </c>
      <c r="D61" s="282"/>
      <c r="E61" s="284">
        <v>40686</v>
      </c>
      <c r="H61" s="282"/>
      <c r="J61" s="285"/>
      <c r="K61" s="285"/>
      <c r="L61" s="285"/>
      <c r="M61" s="286"/>
      <c r="N61" s="283">
        <v>1229</v>
      </c>
      <c r="O61" s="283">
        <v>1255</v>
      </c>
      <c r="P61" s="283" t="s">
        <v>32</v>
      </c>
      <c r="Q61" s="283" t="s">
        <v>321</v>
      </c>
    </row>
    <row r="62" spans="1:17" s="264" customFormat="1" ht="32" x14ac:dyDescent="0.2">
      <c r="A62" s="263">
        <v>17</v>
      </c>
      <c r="B62" s="264" t="s">
        <v>24</v>
      </c>
      <c r="D62" s="263">
        <v>16</v>
      </c>
      <c r="E62" s="265">
        <v>40686</v>
      </c>
      <c r="H62" s="263" t="s">
        <v>15</v>
      </c>
      <c r="I62" s="264" t="s">
        <v>135</v>
      </c>
      <c r="J62" s="266" t="s">
        <v>100</v>
      </c>
      <c r="K62" s="266"/>
      <c r="L62" s="266"/>
      <c r="M62" s="267"/>
    </row>
    <row r="63" spans="1:17" s="264" customFormat="1" x14ac:dyDescent="0.2">
      <c r="A63" s="263">
        <v>17</v>
      </c>
      <c r="B63" s="264" t="s">
        <v>24</v>
      </c>
      <c r="D63" s="263">
        <v>16</v>
      </c>
      <c r="E63" s="265">
        <v>40686</v>
      </c>
      <c r="H63" s="263" t="s">
        <v>15</v>
      </c>
      <c r="I63" s="264" t="s">
        <v>135</v>
      </c>
      <c r="J63" s="266"/>
      <c r="K63" s="266"/>
      <c r="L63" s="266"/>
      <c r="M63" s="267"/>
    </row>
    <row r="64" spans="1:17" s="65" customFormat="1" x14ac:dyDescent="0.2">
      <c r="A64" s="64">
        <v>18</v>
      </c>
      <c r="B64" s="80" t="s">
        <v>24</v>
      </c>
      <c r="C64" s="65" t="s">
        <v>322</v>
      </c>
      <c r="D64" s="64"/>
      <c r="E64" s="278">
        <v>40686</v>
      </c>
      <c r="H64" s="64"/>
      <c r="I64" s="80"/>
      <c r="J64" s="232"/>
      <c r="K64" s="232"/>
      <c r="L64" s="232"/>
      <c r="M64" s="69"/>
      <c r="N64" s="80">
        <v>1242</v>
      </c>
      <c r="O64" s="65">
        <v>1257</v>
      </c>
      <c r="P64" s="65" t="s">
        <v>32</v>
      </c>
    </row>
    <row r="65" spans="1:16" ht="16" x14ac:dyDescent="0.2">
      <c r="A65" s="104">
        <v>18</v>
      </c>
      <c r="B65" s="105" t="s">
        <v>24</v>
      </c>
      <c r="C65" s="105"/>
      <c r="D65" s="104">
        <v>17</v>
      </c>
      <c r="E65" s="245">
        <v>40686</v>
      </c>
      <c r="H65" s="104" t="s">
        <v>32</v>
      </c>
      <c r="I65" s="105" t="s">
        <v>136</v>
      </c>
      <c r="J65" s="254" t="s">
        <v>99</v>
      </c>
      <c r="M65" s="111"/>
      <c r="N65" s="105">
        <v>1249</v>
      </c>
      <c r="O65" s="105"/>
      <c r="P65" s="105"/>
    </row>
    <row r="66" spans="1:16" ht="16" x14ac:dyDescent="0.2">
      <c r="A66" s="104">
        <v>18</v>
      </c>
      <c r="B66" s="108" t="s">
        <v>24</v>
      </c>
      <c r="D66" s="104">
        <v>17</v>
      </c>
      <c r="E66" s="245">
        <v>40686</v>
      </c>
      <c r="H66" s="104" t="s">
        <v>32</v>
      </c>
      <c r="I66" s="105" t="s">
        <v>136</v>
      </c>
      <c r="J66" s="254" t="s">
        <v>99</v>
      </c>
      <c r="M66" s="111"/>
      <c r="N66" s="108">
        <v>1257</v>
      </c>
    </row>
    <row r="67" spans="1:16" s="283" customFormat="1" x14ac:dyDescent="0.2">
      <c r="A67" s="282">
        <v>19</v>
      </c>
      <c r="B67" s="283" t="s">
        <v>26</v>
      </c>
      <c r="C67" s="283" t="s">
        <v>323</v>
      </c>
      <c r="D67" s="282"/>
      <c r="E67" s="284">
        <v>40688</v>
      </c>
      <c r="F67" s="287">
        <v>0.25069444444444444</v>
      </c>
      <c r="G67" s="287">
        <v>0.44482638888888887</v>
      </c>
      <c r="H67" s="282"/>
      <c r="J67" s="285"/>
      <c r="K67" s="285"/>
      <c r="L67" s="285"/>
      <c r="M67" s="286"/>
      <c r="N67" s="283">
        <v>1258</v>
      </c>
      <c r="O67" s="283">
        <v>1307</v>
      </c>
      <c r="P67" s="283" t="s">
        <v>32</v>
      </c>
    </row>
    <row r="68" spans="1:16" s="264" customFormat="1" ht="32" x14ac:dyDescent="0.2">
      <c r="A68" s="263">
        <v>19</v>
      </c>
      <c r="B68" s="264" t="s">
        <v>26</v>
      </c>
      <c r="D68" s="263">
        <v>18</v>
      </c>
      <c r="E68" s="265">
        <v>40688</v>
      </c>
      <c r="H68" s="263" t="s">
        <v>15</v>
      </c>
      <c r="J68" s="266" t="s">
        <v>103</v>
      </c>
      <c r="K68" s="266"/>
      <c r="L68" s="266"/>
      <c r="M68" s="267"/>
    </row>
    <row r="69" spans="1:16" s="264" customFormat="1" ht="32" x14ac:dyDescent="0.2">
      <c r="A69" s="263">
        <v>19</v>
      </c>
      <c r="B69" s="264" t="s">
        <v>26</v>
      </c>
      <c r="D69" s="263">
        <v>18</v>
      </c>
      <c r="E69" s="265">
        <v>40688</v>
      </c>
      <c r="H69" s="263" t="s">
        <v>15</v>
      </c>
      <c r="J69" s="266" t="s">
        <v>103</v>
      </c>
      <c r="K69" s="266"/>
      <c r="L69" s="266"/>
      <c r="M69" s="267"/>
    </row>
    <row r="70" spans="1:16" s="264" customFormat="1" ht="32" x14ac:dyDescent="0.2">
      <c r="A70" s="263">
        <v>19</v>
      </c>
      <c r="B70" s="264" t="s">
        <v>26</v>
      </c>
      <c r="D70" s="263">
        <v>19</v>
      </c>
      <c r="E70" s="265">
        <v>40688</v>
      </c>
      <c r="H70" s="263" t="s">
        <v>32</v>
      </c>
      <c r="I70" s="264" t="s">
        <v>117</v>
      </c>
      <c r="J70" s="266" t="s">
        <v>104</v>
      </c>
      <c r="K70" s="266"/>
      <c r="L70" s="266"/>
      <c r="M70" s="267"/>
      <c r="N70" s="264">
        <v>1259</v>
      </c>
    </row>
    <row r="71" spans="1:16" s="264" customFormat="1" ht="32" x14ac:dyDescent="0.2">
      <c r="A71" s="263">
        <v>19</v>
      </c>
      <c r="B71" s="264" t="s">
        <v>26</v>
      </c>
      <c r="D71" s="263">
        <v>19</v>
      </c>
      <c r="E71" s="265">
        <v>40688</v>
      </c>
      <c r="H71" s="263" t="s">
        <v>32</v>
      </c>
      <c r="I71" s="264" t="s">
        <v>117</v>
      </c>
      <c r="J71" s="266" t="s">
        <v>104</v>
      </c>
      <c r="K71" s="266"/>
      <c r="L71" s="266"/>
      <c r="M71" s="267"/>
      <c r="N71" s="264">
        <v>1263</v>
      </c>
    </row>
    <row r="72" spans="1:16" s="264" customFormat="1" ht="16" x14ac:dyDescent="0.2">
      <c r="A72" s="263">
        <v>19</v>
      </c>
      <c r="B72" s="264" t="s">
        <v>26</v>
      </c>
      <c r="D72" s="263">
        <v>20</v>
      </c>
      <c r="E72" s="265">
        <v>40688</v>
      </c>
      <c r="H72" s="263" t="s">
        <v>15</v>
      </c>
      <c r="I72" s="264" t="s">
        <v>115</v>
      </c>
      <c r="J72" s="266" t="s">
        <v>107</v>
      </c>
      <c r="K72" s="266"/>
      <c r="L72" s="266"/>
      <c r="M72" s="267"/>
    </row>
    <row r="73" spans="1:16" s="264" customFormat="1" ht="16" x14ac:dyDescent="0.2">
      <c r="A73" s="263">
        <v>19</v>
      </c>
      <c r="B73" s="264" t="s">
        <v>26</v>
      </c>
      <c r="D73" s="263">
        <v>20</v>
      </c>
      <c r="E73" s="265">
        <v>40688</v>
      </c>
      <c r="H73" s="263" t="s">
        <v>15</v>
      </c>
      <c r="I73" s="264" t="s">
        <v>115</v>
      </c>
      <c r="J73" s="266" t="s">
        <v>107</v>
      </c>
      <c r="K73" s="266"/>
      <c r="L73" s="266"/>
      <c r="M73" s="267"/>
    </row>
    <row r="74" spans="1:16" s="65" customFormat="1" x14ac:dyDescent="0.2">
      <c r="A74" s="64">
        <v>20</v>
      </c>
      <c r="B74" s="80" t="s">
        <v>53</v>
      </c>
      <c r="C74" s="65" t="s">
        <v>324</v>
      </c>
      <c r="D74" s="64"/>
      <c r="E74" s="278">
        <v>40689</v>
      </c>
      <c r="F74" s="279">
        <v>0.27354166666666663</v>
      </c>
      <c r="G74" s="279">
        <v>0.46636574074074072</v>
      </c>
      <c r="H74" s="64"/>
      <c r="J74" s="232"/>
      <c r="K74" s="232"/>
      <c r="L74" s="232"/>
      <c r="M74" s="69"/>
      <c r="N74" s="65">
        <v>1310</v>
      </c>
      <c r="O74" s="65">
        <v>1341</v>
      </c>
      <c r="P74" s="65" t="s">
        <v>32</v>
      </c>
    </row>
    <row r="75" spans="1:16" ht="16" x14ac:dyDescent="0.2">
      <c r="A75" s="104">
        <v>20</v>
      </c>
      <c r="B75" s="105" t="s">
        <v>53</v>
      </c>
      <c r="C75" s="105"/>
      <c r="D75" s="104">
        <v>21</v>
      </c>
      <c r="E75" s="245">
        <v>40689</v>
      </c>
      <c r="H75" s="104" t="s">
        <v>32</v>
      </c>
      <c r="I75" s="108" t="s">
        <v>109</v>
      </c>
      <c r="J75" s="238" t="s">
        <v>110</v>
      </c>
      <c r="K75" s="238"/>
      <c r="L75" s="238"/>
      <c r="M75" s="111"/>
      <c r="N75" s="105">
        <v>1329</v>
      </c>
      <c r="O75" s="105"/>
      <c r="P75" s="105"/>
    </row>
    <row r="76" spans="1:16" ht="16" x14ac:dyDescent="0.2">
      <c r="A76" s="104">
        <v>20</v>
      </c>
      <c r="B76" s="108" t="s">
        <v>53</v>
      </c>
      <c r="D76" s="104">
        <v>21</v>
      </c>
      <c r="E76" s="245">
        <v>40689</v>
      </c>
      <c r="H76" s="104" t="s">
        <v>32</v>
      </c>
      <c r="I76" s="108" t="s">
        <v>109</v>
      </c>
      <c r="J76" s="254" t="s">
        <v>110</v>
      </c>
      <c r="M76" s="111"/>
      <c r="N76" s="108">
        <v>1334</v>
      </c>
    </row>
    <row r="77" spans="1:16" ht="32" x14ac:dyDescent="0.2">
      <c r="A77" s="104">
        <v>20</v>
      </c>
      <c r="B77" s="105" t="s">
        <v>53</v>
      </c>
      <c r="C77" s="105"/>
      <c r="D77" s="104">
        <v>22</v>
      </c>
      <c r="E77" s="245">
        <v>40689</v>
      </c>
      <c r="H77" s="104" t="s">
        <v>32</v>
      </c>
      <c r="I77" s="256" t="s">
        <v>132</v>
      </c>
      <c r="J77" s="238" t="s">
        <v>133</v>
      </c>
      <c r="K77" s="238"/>
      <c r="L77" s="238"/>
      <c r="M77" s="111"/>
      <c r="N77" s="108">
        <v>1336</v>
      </c>
    </row>
    <row r="78" spans="1:16" ht="32" x14ac:dyDescent="0.2">
      <c r="A78" s="104">
        <v>20</v>
      </c>
      <c r="B78" s="108" t="s">
        <v>53</v>
      </c>
      <c r="D78" s="104">
        <v>22</v>
      </c>
      <c r="E78" s="245">
        <v>40689</v>
      </c>
      <c r="H78" s="104" t="s">
        <v>32</v>
      </c>
      <c r="I78" s="256" t="s">
        <v>132</v>
      </c>
      <c r="J78" s="238" t="s">
        <v>133</v>
      </c>
      <c r="K78" s="238"/>
      <c r="L78" s="238"/>
      <c r="M78" s="111"/>
      <c r="N78" s="108">
        <v>1340</v>
      </c>
    </row>
    <row r="79" spans="1:16" s="283" customFormat="1" x14ac:dyDescent="0.2">
      <c r="A79" s="282">
        <v>21</v>
      </c>
      <c r="B79" s="283" t="s">
        <v>121</v>
      </c>
      <c r="C79" s="283" t="s">
        <v>325</v>
      </c>
      <c r="D79" s="282"/>
      <c r="E79" s="284">
        <v>40690</v>
      </c>
      <c r="F79" s="288">
        <v>0.26386574074074071</v>
      </c>
      <c r="G79" s="288">
        <v>0.44236111111111115</v>
      </c>
      <c r="H79" s="282"/>
      <c r="J79" s="285"/>
      <c r="K79" s="285"/>
      <c r="L79" s="285"/>
      <c r="M79" s="286"/>
      <c r="N79" s="283">
        <v>1342</v>
      </c>
      <c r="O79" s="283">
        <v>1384</v>
      </c>
      <c r="P79" s="283" t="s">
        <v>32</v>
      </c>
    </row>
    <row r="80" spans="1:16" s="264" customFormat="1" ht="16" x14ac:dyDescent="0.2">
      <c r="A80" s="263">
        <v>21</v>
      </c>
      <c r="B80" s="264" t="s">
        <v>121</v>
      </c>
      <c r="D80" s="263">
        <v>23</v>
      </c>
      <c r="E80" s="265">
        <v>40690</v>
      </c>
      <c r="H80" s="263" t="s">
        <v>15</v>
      </c>
      <c r="J80" s="266" t="s">
        <v>123</v>
      </c>
      <c r="K80" s="266"/>
      <c r="L80" s="266"/>
      <c r="M80" s="267"/>
    </row>
    <row r="81" spans="1:17" s="264" customFormat="1" ht="16" x14ac:dyDescent="0.2">
      <c r="A81" s="263">
        <v>21</v>
      </c>
      <c r="B81" s="264" t="s">
        <v>121</v>
      </c>
      <c r="D81" s="263">
        <v>23</v>
      </c>
      <c r="E81" s="265">
        <v>40690</v>
      </c>
      <c r="H81" s="263" t="s">
        <v>15</v>
      </c>
      <c r="J81" s="266" t="s">
        <v>123</v>
      </c>
      <c r="K81" s="266"/>
      <c r="L81" s="266"/>
      <c r="M81" s="267"/>
    </row>
    <row r="82" spans="1:17" s="264" customFormat="1" ht="16" x14ac:dyDescent="0.2">
      <c r="A82" s="263">
        <v>21</v>
      </c>
      <c r="B82" s="264" t="s">
        <v>121</v>
      </c>
      <c r="D82" s="263">
        <v>24</v>
      </c>
      <c r="E82" s="265">
        <v>40690</v>
      </c>
      <c r="H82" s="263" t="s">
        <v>32</v>
      </c>
      <c r="I82" s="264" t="s">
        <v>115</v>
      </c>
      <c r="J82" s="266" t="s">
        <v>107</v>
      </c>
      <c r="K82" s="266"/>
      <c r="L82" s="266"/>
      <c r="M82" s="267"/>
      <c r="N82" s="264">
        <v>1352</v>
      </c>
    </row>
    <row r="83" spans="1:17" s="264" customFormat="1" ht="16" x14ac:dyDescent="0.2">
      <c r="A83" s="263">
        <v>21</v>
      </c>
      <c r="B83" s="264" t="s">
        <v>121</v>
      </c>
      <c r="D83" s="263">
        <v>24</v>
      </c>
      <c r="E83" s="265">
        <v>40690</v>
      </c>
      <c r="H83" s="263" t="s">
        <v>32</v>
      </c>
      <c r="I83" s="264" t="s">
        <v>115</v>
      </c>
      <c r="J83" s="266" t="s">
        <v>107</v>
      </c>
      <c r="K83" s="266"/>
      <c r="L83" s="266"/>
      <c r="M83" s="267"/>
      <c r="N83" s="264">
        <v>1371</v>
      </c>
    </row>
    <row r="84" spans="1:17" s="264" customFormat="1" ht="32" x14ac:dyDescent="0.2">
      <c r="A84" s="263">
        <v>21</v>
      </c>
      <c r="B84" s="264" t="s">
        <v>121</v>
      </c>
      <c r="D84" s="263">
        <v>25</v>
      </c>
      <c r="E84" s="265">
        <v>40690</v>
      </c>
      <c r="H84" s="263" t="s">
        <v>32</v>
      </c>
      <c r="I84" s="266" t="s">
        <v>150</v>
      </c>
      <c r="J84" s="266" t="s">
        <v>133</v>
      </c>
      <c r="K84" s="266"/>
      <c r="L84" s="266"/>
      <c r="M84" s="267"/>
      <c r="N84" s="264">
        <v>1383</v>
      </c>
    </row>
    <row r="85" spans="1:17" s="264" customFormat="1" ht="32" x14ac:dyDescent="0.2">
      <c r="A85" s="263">
        <v>21</v>
      </c>
      <c r="B85" s="264" t="s">
        <v>121</v>
      </c>
      <c r="D85" s="263">
        <v>25</v>
      </c>
      <c r="E85" s="265">
        <v>40690</v>
      </c>
      <c r="H85" s="263" t="s">
        <v>32</v>
      </c>
      <c r="I85" s="266" t="s">
        <v>150</v>
      </c>
      <c r="J85" s="266" t="s">
        <v>133</v>
      </c>
      <c r="K85" s="266"/>
      <c r="L85" s="266"/>
      <c r="M85" s="267"/>
      <c r="N85" s="264">
        <v>1384</v>
      </c>
    </row>
    <row r="86" spans="1:17" s="65" customFormat="1" x14ac:dyDescent="0.2">
      <c r="A86" s="64">
        <v>22</v>
      </c>
      <c r="B86" s="80" t="s">
        <v>125</v>
      </c>
      <c r="C86" s="65">
        <v>0</v>
      </c>
      <c r="D86" s="64"/>
      <c r="E86" s="278">
        <v>40692</v>
      </c>
      <c r="F86" s="279">
        <v>0.27304398148148151</v>
      </c>
      <c r="G86" s="279">
        <v>0.39097222222222222</v>
      </c>
      <c r="H86" s="64"/>
      <c r="I86" s="234"/>
      <c r="J86" s="232"/>
      <c r="K86" s="232"/>
      <c r="L86" s="232"/>
      <c r="M86" s="69"/>
      <c r="N86" s="65">
        <v>1387</v>
      </c>
      <c r="O86" s="65">
        <v>1402</v>
      </c>
      <c r="P86" s="65" t="s">
        <v>32</v>
      </c>
      <c r="Q86" s="65" t="s">
        <v>326</v>
      </c>
    </row>
    <row r="87" spans="1:17" x14ac:dyDescent="0.2">
      <c r="A87" s="104">
        <v>22</v>
      </c>
      <c r="B87" s="105" t="s">
        <v>125</v>
      </c>
      <c r="C87" s="105"/>
      <c r="D87" s="104">
        <v>26</v>
      </c>
      <c r="E87" s="245">
        <v>40692</v>
      </c>
      <c r="H87" s="104" t="s">
        <v>32</v>
      </c>
      <c r="I87" s="108" t="s">
        <v>144</v>
      </c>
      <c r="J87" s="254"/>
      <c r="M87" s="111"/>
      <c r="N87" s="105">
        <v>1394</v>
      </c>
      <c r="O87" s="105"/>
      <c r="P87" s="105"/>
    </row>
    <row r="88" spans="1:17" x14ac:dyDescent="0.2">
      <c r="A88" s="104">
        <v>22</v>
      </c>
      <c r="B88" s="108" t="s">
        <v>125</v>
      </c>
      <c r="D88" s="104">
        <v>26</v>
      </c>
      <c r="E88" s="245">
        <v>40692</v>
      </c>
      <c r="H88" s="104" t="s">
        <v>32</v>
      </c>
      <c r="I88" s="108" t="s">
        <v>144</v>
      </c>
      <c r="J88" s="254"/>
      <c r="M88" s="111"/>
      <c r="N88" s="108">
        <v>1402</v>
      </c>
    </row>
    <row r="89" spans="1:17" s="283" customFormat="1" x14ac:dyDescent="0.2">
      <c r="A89" s="282">
        <v>23</v>
      </c>
      <c r="B89" s="283" t="s">
        <v>24</v>
      </c>
      <c r="D89" s="282"/>
      <c r="E89" s="284">
        <v>40693</v>
      </c>
      <c r="F89" s="287">
        <v>0.25486111111111109</v>
      </c>
      <c r="G89" s="287">
        <v>0.40069444444444446</v>
      </c>
      <c r="H89" s="282"/>
      <c r="J89" s="285"/>
      <c r="K89" s="285"/>
      <c r="L89" s="285"/>
      <c r="M89" s="286"/>
      <c r="N89" s="283">
        <v>1403</v>
      </c>
      <c r="O89" s="283">
        <v>1442</v>
      </c>
      <c r="P89" s="283" t="s">
        <v>328</v>
      </c>
    </row>
    <row r="90" spans="1:17" s="264" customFormat="1" ht="16" x14ac:dyDescent="0.2">
      <c r="A90" s="263">
        <v>23</v>
      </c>
      <c r="B90" s="264" t="s">
        <v>24</v>
      </c>
      <c r="D90" s="263">
        <v>27</v>
      </c>
      <c r="E90" s="265">
        <v>40693</v>
      </c>
      <c r="H90" s="263" t="s">
        <v>32</v>
      </c>
      <c r="J90" s="266" t="s">
        <v>126</v>
      </c>
      <c r="K90" s="266"/>
      <c r="L90" s="266"/>
      <c r="M90" s="267"/>
    </row>
    <row r="91" spans="1:17" s="264" customFormat="1" ht="16" x14ac:dyDescent="0.2">
      <c r="A91" s="263">
        <v>23</v>
      </c>
      <c r="B91" s="264" t="s">
        <v>24</v>
      </c>
      <c r="D91" s="263">
        <v>27</v>
      </c>
      <c r="E91" s="265">
        <v>40693</v>
      </c>
      <c r="H91" s="263" t="s">
        <v>15</v>
      </c>
      <c r="J91" s="266" t="s">
        <v>126</v>
      </c>
      <c r="K91" s="266"/>
      <c r="L91" s="266"/>
      <c r="M91" s="267"/>
    </row>
    <row r="92" spans="1:17" s="264" customFormat="1" ht="32" x14ac:dyDescent="0.2">
      <c r="A92" s="263">
        <v>23</v>
      </c>
      <c r="B92" s="264" t="s">
        <v>24</v>
      </c>
      <c r="D92" s="263">
        <v>28</v>
      </c>
      <c r="E92" s="265">
        <v>40693</v>
      </c>
      <c r="H92" s="263" t="s">
        <v>15</v>
      </c>
      <c r="J92" s="266" t="s">
        <v>128</v>
      </c>
      <c r="K92" s="266"/>
      <c r="L92" s="266"/>
      <c r="M92" s="267"/>
    </row>
    <row r="93" spans="1:17" s="264" customFormat="1" ht="32" x14ac:dyDescent="0.2">
      <c r="A93" s="263">
        <v>23</v>
      </c>
      <c r="B93" s="264" t="s">
        <v>24</v>
      </c>
      <c r="D93" s="263">
        <v>28</v>
      </c>
      <c r="E93" s="265">
        <v>40693</v>
      </c>
      <c r="H93" s="263" t="s">
        <v>15</v>
      </c>
      <c r="J93" s="266" t="s">
        <v>128</v>
      </c>
      <c r="K93" s="266"/>
      <c r="L93" s="266"/>
      <c r="M93" s="267"/>
    </row>
    <row r="94" spans="1:17" s="264" customFormat="1" ht="32" x14ac:dyDescent="0.2">
      <c r="A94" s="263">
        <v>23</v>
      </c>
      <c r="B94" s="264" t="s">
        <v>24</v>
      </c>
      <c r="D94" s="263">
        <v>29</v>
      </c>
      <c r="E94" s="265">
        <v>40693</v>
      </c>
      <c r="H94" s="263" t="s">
        <v>32</v>
      </c>
      <c r="I94" s="264" t="s">
        <v>146</v>
      </c>
      <c r="J94" s="266" t="s">
        <v>129</v>
      </c>
      <c r="K94" s="266"/>
      <c r="L94" s="266"/>
      <c r="M94" s="267"/>
      <c r="N94" s="264">
        <v>1425</v>
      </c>
    </row>
    <row r="95" spans="1:17" s="264" customFormat="1" ht="32" x14ac:dyDescent="0.2">
      <c r="A95" s="263">
        <v>23</v>
      </c>
      <c r="B95" s="264" t="s">
        <v>24</v>
      </c>
      <c r="D95" s="263">
        <v>29</v>
      </c>
      <c r="E95" s="265">
        <v>40693</v>
      </c>
      <c r="H95" s="263" t="s">
        <v>32</v>
      </c>
      <c r="I95" s="264" t="s">
        <v>146</v>
      </c>
      <c r="J95" s="266" t="s">
        <v>129</v>
      </c>
      <c r="K95" s="266"/>
      <c r="L95" s="266"/>
      <c r="M95" s="267"/>
      <c r="N95" s="264">
        <v>1440</v>
      </c>
    </row>
    <row r="96" spans="1:17" s="65" customFormat="1" x14ac:dyDescent="0.2">
      <c r="A96" s="64">
        <v>24</v>
      </c>
      <c r="B96" s="65" t="s">
        <v>125</v>
      </c>
      <c r="D96" s="64"/>
      <c r="E96" s="278">
        <v>40694</v>
      </c>
      <c r="F96" s="289">
        <v>0.24930555555555556</v>
      </c>
      <c r="G96" s="289">
        <v>0.3833333333333333</v>
      </c>
      <c r="H96" s="64"/>
      <c r="J96" s="232"/>
      <c r="K96" s="232"/>
      <c r="L96" s="232"/>
      <c r="M96" s="69"/>
      <c r="N96" s="65">
        <v>1443</v>
      </c>
      <c r="O96" s="65">
        <v>1467</v>
      </c>
      <c r="P96" s="65" t="s">
        <v>328</v>
      </c>
    </row>
    <row r="97" spans="1:16" ht="48" x14ac:dyDescent="0.2">
      <c r="A97" s="104">
        <v>24</v>
      </c>
      <c r="B97" s="108" t="s">
        <v>125</v>
      </c>
      <c r="D97" s="104">
        <v>30</v>
      </c>
      <c r="E97" s="245">
        <v>40694</v>
      </c>
      <c r="H97" s="104" t="s">
        <v>15</v>
      </c>
      <c r="I97" s="108" t="s">
        <v>143</v>
      </c>
      <c r="J97" s="254" t="s">
        <v>141</v>
      </c>
      <c r="M97" s="111"/>
    </row>
    <row r="98" spans="1:16" ht="48" x14ac:dyDescent="0.2">
      <c r="A98" s="104">
        <v>24</v>
      </c>
      <c r="B98" s="108" t="s">
        <v>125</v>
      </c>
      <c r="D98" s="104">
        <v>30</v>
      </c>
      <c r="E98" s="245">
        <v>40694</v>
      </c>
      <c r="H98" s="104" t="s">
        <v>15</v>
      </c>
      <c r="I98" s="108" t="s">
        <v>143</v>
      </c>
      <c r="J98" s="254" t="s">
        <v>141</v>
      </c>
      <c r="M98" s="111"/>
    </row>
    <row r="99" spans="1:16" ht="16" x14ac:dyDescent="0.2">
      <c r="A99" s="104">
        <v>24</v>
      </c>
      <c r="B99" s="108" t="s">
        <v>125</v>
      </c>
      <c r="D99" s="104">
        <v>31</v>
      </c>
      <c r="E99" s="245">
        <v>40694</v>
      </c>
      <c r="H99" s="104" t="s">
        <v>32</v>
      </c>
      <c r="I99" s="108" t="s">
        <v>142</v>
      </c>
      <c r="J99" s="254" t="s">
        <v>130</v>
      </c>
      <c r="M99" s="111"/>
      <c r="N99" s="108">
        <v>1452</v>
      </c>
    </row>
    <row r="100" spans="1:16" ht="16" x14ac:dyDescent="0.2">
      <c r="A100" s="104">
        <v>24</v>
      </c>
      <c r="B100" s="108" t="s">
        <v>125</v>
      </c>
      <c r="D100" s="104">
        <v>31</v>
      </c>
      <c r="E100" s="245">
        <v>40694</v>
      </c>
      <c r="H100" s="104" t="s">
        <v>32</v>
      </c>
      <c r="I100" s="108" t="s">
        <v>142</v>
      </c>
      <c r="J100" s="254" t="s">
        <v>130</v>
      </c>
      <c r="M100" s="111"/>
      <c r="N100" s="108">
        <v>1459</v>
      </c>
    </row>
    <row r="101" spans="1:16" ht="16" x14ac:dyDescent="0.2">
      <c r="A101" s="104">
        <v>24</v>
      </c>
      <c r="B101" s="108" t="s">
        <v>125</v>
      </c>
      <c r="D101" s="104">
        <v>31</v>
      </c>
      <c r="E101" s="245">
        <v>40694</v>
      </c>
      <c r="H101" s="104" t="s">
        <v>32</v>
      </c>
      <c r="I101" s="108" t="s">
        <v>142</v>
      </c>
      <c r="J101" s="254" t="s">
        <v>130</v>
      </c>
      <c r="M101" s="111"/>
      <c r="N101" s="108">
        <v>1461</v>
      </c>
    </row>
    <row r="102" spans="1:16" ht="24" x14ac:dyDescent="0.3">
      <c r="B102" s="242"/>
      <c r="C102" s="242"/>
      <c r="D102" s="242">
        <v>2012</v>
      </c>
      <c r="E102" s="261"/>
      <c r="F102" s="242"/>
      <c r="G102" s="242"/>
      <c r="H102" s="242"/>
      <c r="I102" s="242"/>
      <c r="J102" s="262"/>
      <c r="K102" s="262"/>
      <c r="L102" s="262"/>
      <c r="M102" s="242"/>
      <c r="N102" s="242"/>
      <c r="O102" s="242"/>
      <c r="P102" s="242"/>
    </row>
    <row r="103" spans="1:16" ht="16" x14ac:dyDescent="0.2">
      <c r="B103" s="105" t="s">
        <v>223</v>
      </c>
      <c r="C103" s="105"/>
      <c r="D103" s="104">
        <v>32</v>
      </c>
      <c r="E103" s="245">
        <v>41039</v>
      </c>
      <c r="F103" s="253">
        <v>0.23263888888888887</v>
      </c>
      <c r="G103" s="253"/>
      <c r="H103" s="104" t="s">
        <v>15</v>
      </c>
      <c r="I103" s="105"/>
      <c r="J103" s="238" t="s">
        <v>224</v>
      </c>
      <c r="K103" s="238"/>
      <c r="L103" s="238"/>
      <c r="M103" s="111"/>
    </row>
    <row r="104" spans="1:16" ht="16" x14ac:dyDescent="0.2">
      <c r="B104" s="105" t="s">
        <v>223</v>
      </c>
      <c r="C104" s="105"/>
      <c r="D104" s="104">
        <v>33</v>
      </c>
      <c r="E104" s="245">
        <v>41039</v>
      </c>
      <c r="F104" s="253">
        <v>0.25833333333333336</v>
      </c>
      <c r="G104" s="253"/>
      <c r="H104" s="104" t="s">
        <v>32</v>
      </c>
      <c r="I104" s="105"/>
      <c r="J104" s="238" t="s">
        <v>224</v>
      </c>
      <c r="K104" s="238"/>
      <c r="L104" s="238"/>
      <c r="M104" s="111"/>
      <c r="N104" s="105">
        <v>661005</v>
      </c>
      <c r="O104" s="105"/>
      <c r="P104" s="105"/>
    </row>
    <row r="105" spans="1:16" ht="16" x14ac:dyDescent="0.2">
      <c r="B105" s="105" t="s">
        <v>223</v>
      </c>
      <c r="C105" s="105"/>
      <c r="D105" s="104">
        <v>33</v>
      </c>
      <c r="E105" s="245">
        <v>41039</v>
      </c>
      <c r="F105" s="253">
        <v>0.27569444444444446</v>
      </c>
      <c r="G105" s="253"/>
      <c r="H105" s="104" t="s">
        <v>32</v>
      </c>
      <c r="I105" s="105"/>
      <c r="J105" s="238" t="s">
        <v>224</v>
      </c>
      <c r="K105" s="238"/>
      <c r="L105" s="238"/>
      <c r="M105" s="111"/>
      <c r="N105" s="105">
        <v>661008</v>
      </c>
      <c r="O105" s="105"/>
      <c r="P105" s="105"/>
    </row>
    <row r="106" spans="1:16" ht="32" x14ac:dyDescent="0.2">
      <c r="B106" s="105" t="s">
        <v>223</v>
      </c>
      <c r="C106" s="105"/>
      <c r="D106" s="104">
        <v>34</v>
      </c>
      <c r="E106" s="245">
        <v>41040</v>
      </c>
      <c r="H106" s="104" t="s">
        <v>15</v>
      </c>
      <c r="I106" s="105"/>
      <c r="J106" s="238" t="s">
        <v>226</v>
      </c>
      <c r="K106" s="238"/>
      <c r="L106" s="238"/>
      <c r="M106" s="111"/>
    </row>
    <row r="107" spans="1:16" ht="32" x14ac:dyDescent="0.2">
      <c r="B107" s="105" t="s">
        <v>223</v>
      </c>
      <c r="C107" s="105"/>
      <c r="D107" s="104">
        <v>35</v>
      </c>
      <c r="E107" s="245">
        <v>41045</v>
      </c>
      <c r="F107" s="253">
        <v>0.24583333333333335</v>
      </c>
      <c r="G107" s="253"/>
      <c r="H107" s="104" t="s">
        <v>32</v>
      </c>
      <c r="I107" s="105"/>
      <c r="J107" s="238" t="s">
        <v>226</v>
      </c>
      <c r="K107" s="238"/>
      <c r="L107" s="238"/>
      <c r="M107" s="111"/>
      <c r="N107" s="108">
        <v>661024</v>
      </c>
    </row>
    <row r="108" spans="1:16" ht="32" x14ac:dyDescent="0.2">
      <c r="B108" s="105" t="s">
        <v>223</v>
      </c>
      <c r="C108" s="105"/>
      <c r="D108" s="104">
        <v>36</v>
      </c>
      <c r="H108" s="104" t="s">
        <v>15</v>
      </c>
      <c r="I108" s="105"/>
      <c r="J108" s="238" t="s">
        <v>228</v>
      </c>
      <c r="K108" s="238"/>
      <c r="L108" s="238"/>
      <c r="M108" s="111"/>
    </row>
    <row r="109" spans="1:16" ht="32" x14ac:dyDescent="0.2">
      <c r="B109" s="105" t="s">
        <v>223</v>
      </c>
      <c r="C109" s="105"/>
      <c r="D109" s="104">
        <v>35</v>
      </c>
      <c r="E109" s="245">
        <v>41045</v>
      </c>
      <c r="F109" s="253">
        <v>0.27083333333333331</v>
      </c>
      <c r="G109" s="253"/>
      <c r="H109" s="104" t="s">
        <v>32</v>
      </c>
      <c r="I109" s="105"/>
      <c r="J109" s="238" t="s">
        <v>226</v>
      </c>
      <c r="K109" s="238"/>
      <c r="L109" s="238"/>
      <c r="M109" s="111"/>
      <c r="N109" s="108">
        <v>661027</v>
      </c>
    </row>
    <row r="110" spans="1:16" ht="16" x14ac:dyDescent="0.2">
      <c r="B110" s="105" t="s">
        <v>223</v>
      </c>
      <c r="C110" s="105"/>
      <c r="D110" s="104">
        <v>36</v>
      </c>
      <c r="E110" s="245">
        <v>41045</v>
      </c>
      <c r="F110" s="253">
        <v>0.27430555555555552</v>
      </c>
      <c r="G110" s="253"/>
      <c r="H110" s="104" t="s">
        <v>32</v>
      </c>
      <c r="J110" s="254" t="s">
        <v>235</v>
      </c>
      <c r="L110" s="254" t="s">
        <v>236</v>
      </c>
      <c r="M110" s="111"/>
      <c r="N110" s="108" t="s">
        <v>227</v>
      </c>
    </row>
    <row r="111" spans="1:16" ht="16" x14ac:dyDescent="0.2">
      <c r="B111" s="105" t="s">
        <v>223</v>
      </c>
      <c r="C111" s="105"/>
      <c r="D111" s="104">
        <v>36</v>
      </c>
      <c r="E111" s="245">
        <v>41045</v>
      </c>
      <c r="F111" s="253">
        <v>0.29166666666666669</v>
      </c>
      <c r="G111" s="253"/>
      <c r="H111" s="104" t="s">
        <v>32</v>
      </c>
      <c r="J111" s="254" t="s">
        <v>235</v>
      </c>
      <c r="L111" s="254" t="s">
        <v>236</v>
      </c>
      <c r="M111" s="111"/>
      <c r="N111" s="108">
        <v>661035</v>
      </c>
    </row>
    <row r="112" spans="1:16" ht="16" x14ac:dyDescent="0.2">
      <c r="B112" s="105" t="s">
        <v>24</v>
      </c>
      <c r="C112" s="105"/>
      <c r="D112" s="104">
        <v>37</v>
      </c>
      <c r="E112" s="245">
        <v>41046</v>
      </c>
      <c r="H112" s="104" t="s">
        <v>15</v>
      </c>
      <c r="J112" s="254" t="s">
        <v>237</v>
      </c>
      <c r="M112" s="111"/>
    </row>
    <row r="113" spans="2:14" ht="16" x14ac:dyDescent="0.2">
      <c r="B113" s="105" t="s">
        <v>24</v>
      </c>
      <c r="C113" s="105"/>
      <c r="D113" s="104">
        <v>38</v>
      </c>
      <c r="E113" s="245">
        <v>41046</v>
      </c>
      <c r="F113" s="253">
        <v>0.32222222222222224</v>
      </c>
      <c r="G113" s="253"/>
      <c r="H113" s="104" t="s">
        <v>15</v>
      </c>
      <c r="J113" s="254"/>
      <c r="L113" s="254" t="s">
        <v>237</v>
      </c>
      <c r="M113" s="111"/>
    </row>
    <row r="114" spans="2:14" ht="16" x14ac:dyDescent="0.2">
      <c r="B114" s="105" t="s">
        <v>24</v>
      </c>
      <c r="C114" s="105"/>
      <c r="D114" s="104">
        <v>39</v>
      </c>
      <c r="E114" s="245">
        <v>41046</v>
      </c>
      <c r="F114" s="253">
        <v>0.36944444444444446</v>
      </c>
      <c r="G114" s="253"/>
      <c r="H114" s="104" t="s">
        <v>32</v>
      </c>
      <c r="J114" s="254" t="s">
        <v>130</v>
      </c>
      <c r="L114" s="254" t="s">
        <v>239</v>
      </c>
      <c r="M114" s="111"/>
      <c r="N114" s="108">
        <v>661058</v>
      </c>
    </row>
    <row r="115" spans="2:14" ht="16" x14ac:dyDescent="0.2">
      <c r="B115" s="105" t="s">
        <v>24</v>
      </c>
      <c r="C115" s="105"/>
      <c r="D115" s="104">
        <v>39</v>
      </c>
      <c r="E115" s="245">
        <v>41046</v>
      </c>
      <c r="F115" s="253">
        <v>0.39583333333333331</v>
      </c>
      <c r="G115" s="253"/>
      <c r="H115" s="104" t="s">
        <v>32</v>
      </c>
      <c r="J115" s="254" t="s">
        <v>130</v>
      </c>
      <c r="L115" s="254" t="s">
        <v>239</v>
      </c>
      <c r="M115" s="111"/>
      <c r="N115" s="108">
        <v>661060</v>
      </c>
    </row>
    <row r="116" spans="2:14" x14ac:dyDescent="0.2">
      <c r="B116" s="105" t="s">
        <v>24</v>
      </c>
      <c r="C116" s="105"/>
      <c r="D116" s="104">
        <v>40</v>
      </c>
      <c r="E116" s="245">
        <v>41047</v>
      </c>
      <c r="H116" s="104" t="s">
        <v>15</v>
      </c>
      <c r="J116" s="254"/>
      <c r="M116" s="111"/>
    </row>
    <row r="117" spans="2:14" ht="16" x14ac:dyDescent="0.2">
      <c r="B117" s="105" t="s">
        <v>24</v>
      </c>
      <c r="C117" s="105"/>
      <c r="D117" s="104">
        <v>41</v>
      </c>
      <c r="E117" s="245">
        <v>41047</v>
      </c>
      <c r="F117" s="253">
        <v>0.37361111111111112</v>
      </c>
      <c r="G117" s="253"/>
      <c r="H117" s="104" t="s">
        <v>32</v>
      </c>
      <c r="J117" s="254" t="s">
        <v>240</v>
      </c>
      <c r="M117" s="111"/>
      <c r="N117" s="108">
        <v>661085</v>
      </c>
    </row>
    <row r="118" spans="2:14" ht="16" x14ac:dyDescent="0.2">
      <c r="B118" s="105" t="s">
        <v>24</v>
      </c>
      <c r="C118" s="105"/>
      <c r="D118" s="104">
        <v>40</v>
      </c>
      <c r="E118" s="245">
        <v>41047</v>
      </c>
      <c r="F118" s="253">
        <v>0.32777777777777778</v>
      </c>
      <c r="G118" s="253"/>
      <c r="H118" s="104" t="s">
        <v>241</v>
      </c>
      <c r="J118" s="254" t="s">
        <v>242</v>
      </c>
      <c r="L118" s="254" t="s">
        <v>243</v>
      </c>
      <c r="M118" s="111"/>
      <c r="N118" s="108">
        <v>661076</v>
      </c>
    </row>
    <row r="119" spans="2:14" x14ac:dyDescent="0.2">
      <c r="B119" s="105" t="s">
        <v>24</v>
      </c>
      <c r="C119" s="105"/>
      <c r="D119" s="104">
        <v>40</v>
      </c>
      <c r="E119" s="245">
        <v>41047</v>
      </c>
      <c r="H119" s="104" t="s">
        <v>15</v>
      </c>
      <c r="J119" s="254"/>
      <c r="M119" s="111"/>
    </row>
    <row r="120" spans="2:14" ht="16" x14ac:dyDescent="0.2">
      <c r="B120" s="105" t="s">
        <v>24</v>
      </c>
      <c r="C120" s="105"/>
      <c r="D120" s="104">
        <v>41</v>
      </c>
      <c r="E120" s="245">
        <v>41047</v>
      </c>
      <c r="F120" s="253">
        <v>0.3888888888888889</v>
      </c>
      <c r="G120" s="253"/>
      <c r="H120" s="104" t="s">
        <v>32</v>
      </c>
      <c r="J120" s="254" t="s">
        <v>240</v>
      </c>
      <c r="M120" s="111"/>
      <c r="N120" s="108">
        <v>661087</v>
      </c>
    </row>
    <row r="121" spans="2:14" ht="32" x14ac:dyDescent="0.2">
      <c r="B121" s="105" t="s">
        <v>24</v>
      </c>
      <c r="C121" s="105"/>
      <c r="D121" s="104">
        <v>42</v>
      </c>
      <c r="E121" s="245">
        <v>41048</v>
      </c>
      <c r="F121" s="253">
        <v>0.29166666666666669</v>
      </c>
      <c r="G121" s="253"/>
      <c r="H121" s="104" t="s">
        <v>15</v>
      </c>
      <c r="J121" s="254" t="s">
        <v>107</v>
      </c>
      <c r="L121" s="254" t="s">
        <v>244</v>
      </c>
      <c r="M121" s="111"/>
    </row>
    <row r="122" spans="2:14" ht="16" x14ac:dyDescent="0.2">
      <c r="B122" s="105" t="s">
        <v>24</v>
      </c>
      <c r="C122" s="105"/>
      <c r="D122" s="104">
        <v>42</v>
      </c>
      <c r="E122" s="245">
        <v>41048</v>
      </c>
      <c r="F122" s="253">
        <v>0.29930555555555555</v>
      </c>
      <c r="G122" s="253"/>
      <c r="H122" s="104" t="s">
        <v>32</v>
      </c>
      <c r="J122" s="254" t="s">
        <v>107</v>
      </c>
      <c r="L122" s="254" t="s">
        <v>130</v>
      </c>
      <c r="M122" s="111"/>
      <c r="N122" s="108">
        <v>661096</v>
      </c>
    </row>
    <row r="123" spans="2:14" ht="16" x14ac:dyDescent="0.2">
      <c r="B123" s="105" t="s">
        <v>24</v>
      </c>
      <c r="C123" s="105"/>
      <c r="D123" s="104">
        <v>42</v>
      </c>
      <c r="E123" s="245">
        <v>41048</v>
      </c>
      <c r="F123" s="253">
        <v>0.31597222222222221</v>
      </c>
      <c r="G123" s="253"/>
      <c r="H123" s="104" t="s">
        <v>32</v>
      </c>
      <c r="J123" s="254" t="s">
        <v>107</v>
      </c>
      <c r="L123" s="254" t="s">
        <v>130</v>
      </c>
      <c r="M123" s="111"/>
      <c r="N123" s="108">
        <v>661098</v>
      </c>
    </row>
    <row r="124" spans="2:14" ht="32" x14ac:dyDescent="0.2">
      <c r="B124" s="105" t="s">
        <v>223</v>
      </c>
      <c r="C124" s="105"/>
      <c r="D124" s="104">
        <v>43</v>
      </c>
      <c r="E124" s="245">
        <v>41050</v>
      </c>
      <c r="F124" s="253">
        <v>0.27708333333333335</v>
      </c>
      <c r="G124" s="253"/>
      <c r="H124" s="104" t="s">
        <v>241</v>
      </c>
      <c r="J124" s="254" t="s">
        <v>248</v>
      </c>
      <c r="L124" s="254" t="s">
        <v>246</v>
      </c>
      <c r="M124" s="111"/>
      <c r="N124" s="108">
        <v>661112</v>
      </c>
    </row>
    <row r="125" spans="2:14" ht="32" x14ac:dyDescent="0.2">
      <c r="B125" s="105" t="s">
        <v>223</v>
      </c>
      <c r="C125" s="105"/>
      <c r="D125" s="104">
        <v>43</v>
      </c>
      <c r="E125" s="245">
        <v>41050</v>
      </c>
      <c r="F125" s="253">
        <v>0.28680555555555554</v>
      </c>
      <c r="G125" s="253"/>
      <c r="H125" s="104" t="s">
        <v>32</v>
      </c>
      <c r="J125" s="254" t="s">
        <v>248</v>
      </c>
      <c r="L125" s="254" t="s">
        <v>246</v>
      </c>
      <c r="M125" s="111"/>
      <c r="N125" s="108">
        <v>661114</v>
      </c>
    </row>
    <row r="126" spans="2:14" ht="32" x14ac:dyDescent="0.2">
      <c r="B126" s="105" t="s">
        <v>223</v>
      </c>
      <c r="C126" s="105"/>
      <c r="D126" s="104">
        <v>43</v>
      </c>
      <c r="E126" s="245">
        <v>41050</v>
      </c>
      <c r="F126" s="253">
        <v>0.30138888888888887</v>
      </c>
      <c r="G126" s="253"/>
      <c r="H126" s="104" t="s">
        <v>32</v>
      </c>
      <c r="J126" s="254" t="s">
        <v>248</v>
      </c>
      <c r="L126" s="254" t="s">
        <v>246</v>
      </c>
      <c r="M126" s="111"/>
    </row>
    <row r="127" spans="2:14" ht="32" x14ac:dyDescent="0.2">
      <c r="B127" s="105" t="s">
        <v>121</v>
      </c>
      <c r="C127" s="105"/>
      <c r="D127" s="104">
        <v>44</v>
      </c>
      <c r="E127" s="245">
        <v>41051</v>
      </c>
      <c r="H127" s="104" t="s">
        <v>15</v>
      </c>
      <c r="J127" s="254" t="s">
        <v>249</v>
      </c>
      <c r="L127" s="254" t="s">
        <v>249</v>
      </c>
      <c r="M127" s="111"/>
    </row>
    <row r="128" spans="2:14" x14ac:dyDescent="0.2">
      <c r="B128" s="105" t="s">
        <v>121</v>
      </c>
      <c r="C128" s="105"/>
      <c r="D128" s="104"/>
      <c r="E128" s="245">
        <v>41051</v>
      </c>
      <c r="H128" s="104" t="s">
        <v>15</v>
      </c>
      <c r="J128" s="254"/>
      <c r="M128" s="111"/>
    </row>
    <row r="129" spans="2:14" ht="32" x14ac:dyDescent="0.2">
      <c r="B129" s="105" t="s">
        <v>121</v>
      </c>
      <c r="C129" s="105"/>
      <c r="D129" s="104">
        <v>44</v>
      </c>
      <c r="E129" s="245">
        <v>41051</v>
      </c>
      <c r="H129" s="104" t="s">
        <v>15</v>
      </c>
      <c r="J129" s="254" t="s">
        <v>249</v>
      </c>
      <c r="L129" s="254" t="s">
        <v>249</v>
      </c>
      <c r="M129" s="111"/>
    </row>
    <row r="130" spans="2:14" ht="16" x14ac:dyDescent="0.2">
      <c r="B130" s="105" t="s">
        <v>121</v>
      </c>
      <c r="C130" s="105"/>
      <c r="D130" s="104">
        <v>45</v>
      </c>
      <c r="E130" s="245">
        <v>41051</v>
      </c>
      <c r="F130" s="253">
        <v>0.32708333333333334</v>
      </c>
      <c r="G130" s="253"/>
      <c r="H130" s="104" t="s">
        <v>32</v>
      </c>
      <c r="J130" s="254" t="s">
        <v>252</v>
      </c>
      <c r="L130" s="254" t="s">
        <v>253</v>
      </c>
      <c r="M130" s="111"/>
      <c r="N130" s="108">
        <v>661137</v>
      </c>
    </row>
    <row r="131" spans="2:14" ht="32" x14ac:dyDescent="0.2">
      <c r="B131" s="105" t="s">
        <v>121</v>
      </c>
      <c r="C131" s="105"/>
      <c r="D131" s="104">
        <v>44</v>
      </c>
      <c r="E131" s="245">
        <v>41051</v>
      </c>
      <c r="F131" s="253">
        <v>0.33402777777777781</v>
      </c>
      <c r="G131" s="253"/>
      <c r="H131" s="104" t="s">
        <v>32</v>
      </c>
      <c r="J131" s="254" t="s">
        <v>249</v>
      </c>
      <c r="L131" s="254" t="s">
        <v>249</v>
      </c>
      <c r="M131" s="111" t="s">
        <v>254</v>
      </c>
      <c r="N131" s="108">
        <v>661139</v>
      </c>
    </row>
    <row r="132" spans="2:14" ht="16" x14ac:dyDescent="0.2">
      <c r="B132" s="105" t="s">
        <v>121</v>
      </c>
      <c r="C132" s="105"/>
      <c r="D132" s="104">
        <v>45</v>
      </c>
      <c r="E132" s="245">
        <v>41051</v>
      </c>
      <c r="F132" s="253">
        <v>0.34236111111111112</v>
      </c>
      <c r="G132" s="253"/>
      <c r="H132" s="104" t="s">
        <v>32</v>
      </c>
      <c r="J132" s="254" t="s">
        <v>252</v>
      </c>
      <c r="L132" s="254" t="s">
        <v>253</v>
      </c>
      <c r="M132" s="111" t="s">
        <v>255</v>
      </c>
      <c r="N132" s="108">
        <v>661140</v>
      </c>
    </row>
    <row r="133" spans="2:14" ht="32" x14ac:dyDescent="0.2">
      <c r="B133" s="105" t="s">
        <v>121</v>
      </c>
      <c r="C133" s="105"/>
      <c r="D133" s="104">
        <v>44</v>
      </c>
      <c r="E133" s="245">
        <v>41051</v>
      </c>
      <c r="F133" s="253">
        <v>0.36388888888888887</v>
      </c>
      <c r="G133" s="253"/>
      <c r="H133" s="104" t="s">
        <v>32</v>
      </c>
      <c r="J133" s="254" t="s">
        <v>249</v>
      </c>
      <c r="L133" s="254" t="s">
        <v>249</v>
      </c>
      <c r="M133" s="111" t="s">
        <v>256</v>
      </c>
      <c r="N133" s="108">
        <v>661149</v>
      </c>
    </row>
    <row r="134" spans="2:14" ht="32" x14ac:dyDescent="0.2">
      <c r="B134" s="108" t="s">
        <v>60</v>
      </c>
      <c r="D134" s="104">
        <v>46</v>
      </c>
      <c r="E134" s="245">
        <v>41052</v>
      </c>
      <c r="H134" s="104" t="s">
        <v>15</v>
      </c>
      <c r="J134" s="254" t="s">
        <v>258</v>
      </c>
      <c r="L134" s="254" t="s">
        <v>259</v>
      </c>
      <c r="M134" s="111"/>
    </row>
    <row r="135" spans="2:14" ht="16" x14ac:dyDescent="0.2">
      <c r="B135" s="108" t="s">
        <v>60</v>
      </c>
      <c r="D135" s="104">
        <v>47</v>
      </c>
      <c r="E135" s="245">
        <v>41052</v>
      </c>
      <c r="F135" s="253">
        <v>0.39861111111111108</v>
      </c>
      <c r="G135" s="253"/>
      <c r="H135" s="104" t="s">
        <v>32</v>
      </c>
      <c r="J135" s="254" t="s">
        <v>261</v>
      </c>
      <c r="L135" s="254" t="s">
        <v>262</v>
      </c>
      <c r="M135" s="111" t="s">
        <v>256</v>
      </c>
      <c r="N135" s="108">
        <v>661171</v>
      </c>
    </row>
    <row r="136" spans="2:14" ht="16" x14ac:dyDescent="0.2">
      <c r="B136" s="108" t="s">
        <v>60</v>
      </c>
      <c r="D136" s="104">
        <v>47</v>
      </c>
      <c r="E136" s="245">
        <v>41052</v>
      </c>
      <c r="F136" s="253">
        <v>0.42152777777777778</v>
      </c>
      <c r="G136" s="253"/>
      <c r="H136" s="104" t="s">
        <v>32</v>
      </c>
      <c r="J136" s="254" t="s">
        <v>261</v>
      </c>
      <c r="L136" s="254" t="s">
        <v>262</v>
      </c>
      <c r="M136" s="111" t="s">
        <v>263</v>
      </c>
      <c r="N136" s="108">
        <v>661173</v>
      </c>
    </row>
    <row r="137" spans="2:14" ht="16" x14ac:dyDescent="0.2">
      <c r="B137" s="108" t="s">
        <v>60</v>
      </c>
      <c r="D137" s="104">
        <v>47</v>
      </c>
      <c r="E137" s="245">
        <v>41052</v>
      </c>
      <c r="F137" s="253">
        <v>0.44791666666666669</v>
      </c>
      <c r="G137" s="253"/>
      <c r="H137" s="104" t="s">
        <v>32</v>
      </c>
      <c r="J137" s="254" t="s">
        <v>261</v>
      </c>
      <c r="L137" s="254" t="s">
        <v>262</v>
      </c>
      <c r="M137" s="111" t="s">
        <v>264</v>
      </c>
      <c r="N137" s="108">
        <v>661177</v>
      </c>
    </row>
    <row r="138" spans="2:14" ht="16" x14ac:dyDescent="0.2">
      <c r="B138" s="108" t="s">
        <v>223</v>
      </c>
      <c r="D138" s="104">
        <v>48</v>
      </c>
      <c r="E138" s="245">
        <v>41054</v>
      </c>
      <c r="F138" s="253">
        <v>0.25416666666666665</v>
      </c>
      <c r="G138" s="253"/>
      <c r="H138" s="104" t="s">
        <v>32</v>
      </c>
      <c r="J138" s="254" t="s">
        <v>267</v>
      </c>
      <c r="L138" s="254" t="s">
        <v>237</v>
      </c>
      <c r="M138" s="111" t="s">
        <v>268</v>
      </c>
      <c r="N138" s="108">
        <v>661180</v>
      </c>
    </row>
    <row r="139" spans="2:14" ht="16" x14ac:dyDescent="0.2">
      <c r="B139" s="108" t="s">
        <v>223</v>
      </c>
      <c r="D139" s="104">
        <v>49</v>
      </c>
      <c r="E139" s="245">
        <v>41054</v>
      </c>
      <c r="F139" s="253">
        <v>0.26458333333333334</v>
      </c>
      <c r="G139" s="253"/>
      <c r="H139" s="104" t="s">
        <v>32</v>
      </c>
      <c r="J139" s="254" t="s">
        <v>269</v>
      </c>
      <c r="L139" s="254" t="s">
        <v>270</v>
      </c>
      <c r="M139" s="111" t="s">
        <v>271</v>
      </c>
      <c r="N139" s="108">
        <v>661181</v>
      </c>
    </row>
    <row r="140" spans="2:14" ht="16" x14ac:dyDescent="0.2">
      <c r="B140" s="108" t="s">
        <v>223</v>
      </c>
      <c r="D140" s="104">
        <v>48</v>
      </c>
      <c r="E140" s="245">
        <v>41054</v>
      </c>
      <c r="F140" s="253">
        <v>0.27569444444444446</v>
      </c>
      <c r="G140" s="253"/>
      <c r="H140" s="104" t="s">
        <v>32</v>
      </c>
      <c r="J140" s="254" t="s">
        <v>267</v>
      </c>
      <c r="L140" s="254" t="s">
        <v>237</v>
      </c>
      <c r="M140" s="111" t="s">
        <v>273</v>
      </c>
      <c r="N140" s="108">
        <v>661183</v>
      </c>
    </row>
    <row r="141" spans="2:14" ht="16" x14ac:dyDescent="0.2">
      <c r="B141" s="108" t="s">
        <v>223</v>
      </c>
      <c r="D141" s="104">
        <v>49</v>
      </c>
      <c r="E141" s="245">
        <v>41054</v>
      </c>
      <c r="F141" s="253">
        <v>0.29444444444444445</v>
      </c>
      <c r="G141" s="253"/>
      <c r="H141" s="104" t="s">
        <v>32</v>
      </c>
      <c r="J141" s="254" t="s">
        <v>269</v>
      </c>
      <c r="L141" s="254" t="s">
        <v>270</v>
      </c>
      <c r="M141" s="111" t="s">
        <v>274</v>
      </c>
      <c r="N141" s="108">
        <v>661190</v>
      </c>
    </row>
    <row r="142" spans="2:14" ht="16" x14ac:dyDescent="0.2">
      <c r="B142" s="108" t="s">
        <v>223</v>
      </c>
      <c r="D142" s="104">
        <v>48</v>
      </c>
      <c r="E142" s="245">
        <v>41054</v>
      </c>
      <c r="F142" s="253">
        <v>0.30694444444444441</v>
      </c>
      <c r="G142" s="253"/>
      <c r="H142" s="104" t="s">
        <v>32</v>
      </c>
      <c r="J142" s="254" t="s">
        <v>267</v>
      </c>
      <c r="L142" s="254" t="s">
        <v>237</v>
      </c>
      <c r="M142" s="111" t="s">
        <v>275</v>
      </c>
      <c r="N142" s="108">
        <v>661191</v>
      </c>
    </row>
    <row r="143" spans="2:14" x14ac:dyDescent="0.2">
      <c r="B143" s="108" t="s">
        <v>276</v>
      </c>
      <c r="D143" s="104">
        <v>50</v>
      </c>
      <c r="E143" s="245">
        <v>41055</v>
      </c>
      <c r="H143" s="104" t="s">
        <v>15</v>
      </c>
      <c r="J143" s="254"/>
      <c r="M143" s="111"/>
    </row>
    <row r="144" spans="2:14" ht="16" x14ac:dyDescent="0.2">
      <c r="B144" s="108" t="s">
        <v>276</v>
      </c>
      <c r="D144" s="104">
        <v>50</v>
      </c>
      <c r="E144" s="245">
        <v>41056</v>
      </c>
      <c r="F144" s="253">
        <v>0.24027777777777778</v>
      </c>
      <c r="G144" s="253"/>
      <c r="H144" s="104" t="s">
        <v>32</v>
      </c>
      <c r="J144" s="254" t="s">
        <v>237</v>
      </c>
      <c r="L144" s="254" t="s">
        <v>237</v>
      </c>
      <c r="M144" s="111" t="s">
        <v>277</v>
      </c>
      <c r="N144" s="108">
        <v>661212</v>
      </c>
    </row>
    <row r="145" spans="2:14" ht="16" x14ac:dyDescent="0.2">
      <c r="B145" s="108" t="s">
        <v>276</v>
      </c>
      <c r="D145" s="104">
        <v>50</v>
      </c>
      <c r="E145" s="245">
        <v>41056</v>
      </c>
      <c r="F145" s="253">
        <v>0.26180555555555557</v>
      </c>
      <c r="G145" s="253"/>
      <c r="H145" s="104" t="s">
        <v>278</v>
      </c>
      <c r="J145" s="254" t="s">
        <v>237</v>
      </c>
      <c r="L145" s="254" t="s">
        <v>237</v>
      </c>
      <c r="M145" s="111" t="s">
        <v>280</v>
      </c>
      <c r="N145" s="108">
        <v>661215</v>
      </c>
    </row>
    <row r="146" spans="2:14" ht="16" x14ac:dyDescent="0.2">
      <c r="B146" s="108" t="s">
        <v>276</v>
      </c>
      <c r="D146" s="104">
        <v>50</v>
      </c>
      <c r="E146" s="245">
        <v>41056</v>
      </c>
      <c r="F146" s="253">
        <v>0.26666666666666666</v>
      </c>
      <c r="G146" s="253"/>
      <c r="H146" s="104" t="s">
        <v>32</v>
      </c>
      <c r="J146" s="254" t="s">
        <v>237</v>
      </c>
      <c r="L146" s="254" t="s">
        <v>237</v>
      </c>
      <c r="M146" s="111" t="s">
        <v>282</v>
      </c>
      <c r="N146" s="108">
        <v>661216</v>
      </c>
    </row>
    <row r="147" spans="2:14" ht="16" x14ac:dyDescent="0.2">
      <c r="B147" s="108" t="s">
        <v>276</v>
      </c>
      <c r="D147" s="104">
        <v>50</v>
      </c>
      <c r="E147" s="245">
        <v>41056</v>
      </c>
      <c r="F147" s="253">
        <v>0.28819444444444448</v>
      </c>
      <c r="G147" s="253"/>
      <c r="H147" s="104" t="s">
        <v>32</v>
      </c>
      <c r="J147" s="254" t="s">
        <v>237</v>
      </c>
      <c r="L147" s="254" t="s">
        <v>237</v>
      </c>
      <c r="M147" s="111" t="s">
        <v>283</v>
      </c>
      <c r="N147" s="108">
        <v>661220</v>
      </c>
    </row>
    <row r="148" spans="2:14" ht="16" x14ac:dyDescent="0.2">
      <c r="B148" s="108" t="s">
        <v>53</v>
      </c>
      <c r="D148" s="104">
        <v>51</v>
      </c>
      <c r="E148" s="245">
        <v>41057</v>
      </c>
      <c r="H148" s="104" t="s">
        <v>15</v>
      </c>
      <c r="J148" s="254" t="s">
        <v>284</v>
      </c>
      <c r="M148" s="111"/>
    </row>
    <row r="149" spans="2:14" ht="32" x14ac:dyDescent="0.2">
      <c r="B149" s="108" t="s">
        <v>223</v>
      </c>
      <c r="D149" s="104">
        <v>52</v>
      </c>
      <c r="E149" s="245">
        <v>41058</v>
      </c>
      <c r="F149" s="253">
        <v>0.24305555555555555</v>
      </c>
      <c r="G149" s="253"/>
      <c r="H149" s="104" t="s">
        <v>32</v>
      </c>
      <c r="J149" s="254" t="s">
        <v>285</v>
      </c>
      <c r="L149" s="254" t="s">
        <v>237</v>
      </c>
      <c r="M149" s="111" t="s">
        <v>286</v>
      </c>
      <c r="N149" s="108">
        <v>661229</v>
      </c>
    </row>
    <row r="150" spans="2:14" ht="16" x14ac:dyDescent="0.2">
      <c r="B150" s="108" t="s">
        <v>223</v>
      </c>
      <c r="D150" s="104">
        <v>53</v>
      </c>
      <c r="E150" s="245">
        <v>41058</v>
      </c>
      <c r="F150" s="253">
        <v>0.24930555555555556</v>
      </c>
      <c r="G150" s="253"/>
      <c r="H150" s="104" t="s">
        <v>32</v>
      </c>
      <c r="J150" s="254" t="s">
        <v>287</v>
      </c>
      <c r="L150" s="254" t="s">
        <v>288</v>
      </c>
      <c r="M150" s="111" t="s">
        <v>289</v>
      </c>
      <c r="N150" s="108">
        <v>661230</v>
      </c>
    </row>
    <row r="151" spans="2:14" ht="32" x14ac:dyDescent="0.2">
      <c r="B151" s="108" t="s">
        <v>223</v>
      </c>
      <c r="D151" s="104">
        <v>52</v>
      </c>
      <c r="E151" s="245">
        <v>41058</v>
      </c>
      <c r="F151" s="253">
        <v>0.26944444444444443</v>
      </c>
      <c r="G151" s="253"/>
      <c r="H151" s="104" t="s">
        <v>32</v>
      </c>
      <c r="J151" s="254" t="s">
        <v>285</v>
      </c>
      <c r="L151" s="254" t="s">
        <v>288</v>
      </c>
      <c r="M151" s="111" t="s">
        <v>291</v>
      </c>
      <c r="N151" s="108">
        <v>661238</v>
      </c>
    </row>
    <row r="152" spans="2:14" ht="32" x14ac:dyDescent="0.2">
      <c r="B152" s="108" t="s">
        <v>223</v>
      </c>
      <c r="D152" s="104">
        <v>52</v>
      </c>
      <c r="E152" s="245">
        <v>41058</v>
      </c>
      <c r="F152" s="253">
        <v>0.3034722222222222</v>
      </c>
      <c r="G152" s="253"/>
      <c r="H152" s="104" t="s">
        <v>32</v>
      </c>
      <c r="J152" s="254" t="s">
        <v>285</v>
      </c>
      <c r="L152" s="254" t="s">
        <v>288</v>
      </c>
      <c r="M152" s="111" t="s">
        <v>293</v>
      </c>
      <c r="N152" s="108">
        <v>661248</v>
      </c>
    </row>
    <row r="153" spans="2:14" ht="16" x14ac:dyDescent="0.2">
      <c r="B153" s="108" t="s">
        <v>223</v>
      </c>
      <c r="D153" s="104">
        <v>53</v>
      </c>
      <c r="E153" s="245">
        <v>41058</v>
      </c>
      <c r="F153" s="253">
        <v>0.29791666666666666</v>
      </c>
      <c r="G153" s="253"/>
      <c r="H153" s="104" t="s">
        <v>32</v>
      </c>
      <c r="J153" s="254" t="s">
        <v>287</v>
      </c>
      <c r="L153" s="254" t="s">
        <v>288</v>
      </c>
      <c r="M153" s="111" t="s">
        <v>292</v>
      </c>
      <c r="N153" s="108">
        <v>661247</v>
      </c>
    </row>
  </sheetData>
  <conditionalFormatting sqref="D1:D1048576">
    <cfRule type="notContainsBlanks" dxfId="74" priority="2">
      <formula>LEN(TRIM(D1))&gt;0</formula>
    </cfRule>
  </conditionalFormatting>
  <conditionalFormatting sqref="P1:P1048576">
    <cfRule type="containsText" dxfId="73" priority="1" operator="containsText" text="Y">
      <formula>NOT(ISERROR(SEARCH("Y",P1)))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127"/>
  <sheetViews>
    <sheetView zoomScaleNormal="100" workbookViewId="0">
      <pane xSplit="14" ySplit="1" topLeftCell="O102" activePane="bottomRight" state="frozen"/>
      <selection pane="topRight" activeCell="H1" sqref="H1"/>
      <selection pane="bottomLeft" activeCell="A2" sqref="A2"/>
      <selection pane="bottomRight" activeCell="T111" sqref="T111"/>
    </sheetView>
  </sheetViews>
  <sheetFormatPr baseColWidth="10" defaultColWidth="8.83203125" defaultRowHeight="15" x14ac:dyDescent="0.2"/>
  <cols>
    <col min="1" max="1" width="4.1640625" style="43" bestFit="1" customWidth="1"/>
    <col min="2" max="2" width="7.5" bestFit="1" customWidth="1"/>
    <col min="3" max="3" width="7.33203125" customWidth="1"/>
    <col min="4" max="4" width="5.1640625" style="43" customWidth="1"/>
    <col min="6" max="6" width="6.33203125" style="43" bestFit="1" customWidth="1"/>
    <col min="7" max="7" width="4.83203125" customWidth="1"/>
    <col min="8" max="8" width="5.1640625" customWidth="1"/>
    <col min="9" max="9" width="9" style="52" customWidth="1"/>
    <col min="10" max="10" width="8.5" customWidth="1"/>
    <col min="11" max="11" width="8.6640625" customWidth="1"/>
    <col min="12" max="12" width="11.33203125" customWidth="1"/>
    <col min="13" max="13" width="7" style="32" customWidth="1"/>
    <col min="14" max="14" width="10.6640625" customWidth="1"/>
    <col min="15" max="15" width="13.5" style="230" customWidth="1"/>
    <col min="16" max="16" width="10.83203125" style="5" customWidth="1"/>
    <col min="17" max="17" width="4.33203125" customWidth="1"/>
    <col min="18" max="18" width="5.1640625" customWidth="1"/>
    <col min="19" max="19" width="6.33203125" style="1" customWidth="1"/>
    <col min="20" max="20" width="12.5" bestFit="1" customWidth="1"/>
    <col min="21" max="21" width="19.83203125" customWidth="1"/>
  </cols>
  <sheetData>
    <row r="1" spans="1:21" s="2" customFormat="1" ht="16" x14ac:dyDescent="0.2">
      <c r="A1" s="38" t="s">
        <v>16</v>
      </c>
      <c r="B1" s="2" t="s">
        <v>1</v>
      </c>
      <c r="C1" s="2" t="s">
        <v>5</v>
      </c>
      <c r="D1" s="38" t="s">
        <v>47</v>
      </c>
      <c r="E1" s="2" t="s">
        <v>9</v>
      </c>
      <c r="F1" s="38" t="s">
        <v>52</v>
      </c>
      <c r="G1" s="2" t="s">
        <v>2</v>
      </c>
      <c r="H1" s="2" t="s">
        <v>3</v>
      </c>
      <c r="I1" s="47" t="s">
        <v>229</v>
      </c>
      <c r="J1" s="2" t="s">
        <v>30</v>
      </c>
      <c r="K1" s="2" t="s">
        <v>31</v>
      </c>
      <c r="L1" s="2" t="s">
        <v>0</v>
      </c>
      <c r="M1" s="27" t="s">
        <v>29</v>
      </c>
      <c r="N1" s="2" t="s">
        <v>230</v>
      </c>
      <c r="O1" s="225" t="s">
        <v>231</v>
      </c>
      <c r="P1" s="2" t="s">
        <v>234</v>
      </c>
      <c r="Q1" s="2" t="s">
        <v>6</v>
      </c>
      <c r="R1" s="2" t="s">
        <v>7</v>
      </c>
      <c r="S1" s="3" t="s">
        <v>11</v>
      </c>
      <c r="T1" s="2" t="s">
        <v>12</v>
      </c>
      <c r="U1" s="2" t="s">
        <v>34</v>
      </c>
    </row>
    <row r="2" spans="1:21" s="6" customFormat="1" x14ac:dyDescent="0.2">
      <c r="A2" s="39" t="s">
        <v>17</v>
      </c>
      <c r="B2" s="7">
        <v>40656</v>
      </c>
      <c r="D2" s="39"/>
      <c r="E2" s="6" t="s">
        <v>10</v>
      </c>
      <c r="F2" s="39"/>
      <c r="G2" s="6">
        <v>1</v>
      </c>
      <c r="H2" s="6" t="s">
        <v>13</v>
      </c>
      <c r="I2" s="48"/>
      <c r="L2" s="6">
        <v>10</v>
      </c>
      <c r="M2" s="28" t="s">
        <v>15</v>
      </c>
      <c r="N2" s="6" t="s">
        <v>8</v>
      </c>
      <c r="O2" s="226"/>
      <c r="S2" s="8"/>
    </row>
    <row r="3" spans="1:21" s="9" customFormat="1" x14ac:dyDescent="0.2">
      <c r="A3" s="40" t="s">
        <v>18</v>
      </c>
      <c r="B3" s="10">
        <v>40665</v>
      </c>
      <c r="C3" s="11">
        <v>0.28888888888888892</v>
      </c>
      <c r="D3" s="40"/>
      <c r="E3" s="9" t="s">
        <v>10</v>
      </c>
      <c r="F3" s="40"/>
      <c r="G3" s="9">
        <v>1</v>
      </c>
      <c r="H3" s="9" t="s">
        <v>13</v>
      </c>
      <c r="I3" s="49"/>
      <c r="L3" s="9">
        <v>68</v>
      </c>
      <c r="M3" s="29" t="s">
        <v>15</v>
      </c>
      <c r="N3" s="9" t="s">
        <v>8</v>
      </c>
      <c r="O3" s="227"/>
      <c r="Q3" s="9" t="s">
        <v>19</v>
      </c>
      <c r="S3" s="12" t="s">
        <v>20</v>
      </c>
      <c r="T3" s="9" t="s">
        <v>21</v>
      </c>
    </row>
    <row r="4" spans="1:21" s="13" customFormat="1" x14ac:dyDescent="0.2">
      <c r="A4" s="41" t="s">
        <v>18</v>
      </c>
      <c r="B4" s="14">
        <v>40665</v>
      </c>
      <c r="C4" s="15">
        <v>0.31944444444444448</v>
      </c>
      <c r="D4" s="41"/>
      <c r="E4" s="13" t="s">
        <v>10</v>
      </c>
      <c r="F4" s="41"/>
      <c r="G4" s="13">
        <v>2</v>
      </c>
      <c r="H4" s="13" t="s">
        <v>14</v>
      </c>
      <c r="I4" s="50"/>
      <c r="L4" s="13">
        <v>68</v>
      </c>
      <c r="M4" s="30" t="s">
        <v>15</v>
      </c>
      <c r="N4" s="13" t="s">
        <v>8</v>
      </c>
      <c r="O4" s="228"/>
      <c r="S4" s="16" t="s">
        <v>22</v>
      </c>
      <c r="T4" s="13" t="s">
        <v>36</v>
      </c>
    </row>
    <row r="5" spans="1:21" s="17" customFormat="1" x14ac:dyDescent="0.2">
      <c r="A5" s="42" t="s">
        <v>18</v>
      </c>
      <c r="B5" s="18">
        <v>40665</v>
      </c>
      <c r="C5" s="19">
        <v>0.33819444444444446</v>
      </c>
      <c r="D5" s="42"/>
      <c r="E5" s="17" t="s">
        <v>10</v>
      </c>
      <c r="F5" s="42"/>
      <c r="G5" s="17">
        <v>3</v>
      </c>
      <c r="H5" s="17" t="s">
        <v>15</v>
      </c>
      <c r="I5" s="51" t="s">
        <v>39</v>
      </c>
      <c r="L5" s="17">
        <v>68</v>
      </c>
      <c r="M5" s="31" t="s">
        <v>15</v>
      </c>
      <c r="N5" s="17" t="s">
        <v>8</v>
      </c>
      <c r="O5" s="229"/>
      <c r="S5" s="20" t="s">
        <v>23</v>
      </c>
      <c r="T5" s="17" t="s">
        <v>37</v>
      </c>
    </row>
    <row r="6" spans="1:21" x14ac:dyDescent="0.2">
      <c r="A6" s="43" t="s">
        <v>33</v>
      </c>
      <c r="B6" s="4">
        <v>40668</v>
      </c>
      <c r="D6" s="43" t="s">
        <v>15</v>
      </c>
      <c r="E6" t="s">
        <v>24</v>
      </c>
      <c r="H6" s="25" t="s">
        <v>33</v>
      </c>
      <c r="L6">
        <v>28</v>
      </c>
      <c r="N6" t="s">
        <v>25</v>
      </c>
      <c r="T6" t="s">
        <v>19</v>
      </c>
    </row>
    <row r="7" spans="1:21" s="59" customFormat="1" ht="16" x14ac:dyDescent="0.2">
      <c r="A7" s="58">
        <v>1</v>
      </c>
      <c r="B7" s="62">
        <v>40669</v>
      </c>
      <c r="D7" s="58" t="s">
        <v>32</v>
      </c>
      <c r="E7" s="59" t="s">
        <v>26</v>
      </c>
      <c r="F7" s="142">
        <v>1</v>
      </c>
      <c r="G7" s="59">
        <v>1</v>
      </c>
      <c r="H7" s="59" t="s">
        <v>15</v>
      </c>
      <c r="I7" s="61" t="s">
        <v>63</v>
      </c>
      <c r="J7" s="59">
        <v>1</v>
      </c>
      <c r="L7" s="59" t="s">
        <v>8</v>
      </c>
      <c r="M7" s="60" t="s">
        <v>32</v>
      </c>
      <c r="N7" s="59" t="s">
        <v>48</v>
      </c>
      <c r="O7" s="231" t="s">
        <v>49</v>
      </c>
      <c r="S7" s="63"/>
      <c r="T7" s="59" t="s">
        <v>45</v>
      </c>
    </row>
    <row r="8" spans="1:21" s="65" customFormat="1" ht="16" x14ac:dyDescent="0.2">
      <c r="A8" s="64">
        <v>1</v>
      </c>
      <c r="B8" s="68">
        <v>40669</v>
      </c>
      <c r="D8" s="64" t="s">
        <v>32</v>
      </c>
      <c r="E8" s="65" t="s">
        <v>26</v>
      </c>
      <c r="F8" s="143">
        <v>1</v>
      </c>
      <c r="G8" s="65">
        <v>2</v>
      </c>
      <c r="H8" s="65" t="s">
        <v>13</v>
      </c>
      <c r="I8" s="67"/>
      <c r="J8" s="65">
        <v>1</v>
      </c>
      <c r="L8" s="65" t="s">
        <v>8</v>
      </c>
      <c r="M8" s="66" t="s">
        <v>32</v>
      </c>
      <c r="N8" s="65" t="s">
        <v>48</v>
      </c>
      <c r="O8" s="232" t="s">
        <v>49</v>
      </c>
      <c r="S8" s="69"/>
      <c r="T8" s="65" t="s">
        <v>44</v>
      </c>
    </row>
    <row r="9" spans="1:21" s="71" customFormat="1" ht="16" x14ac:dyDescent="0.2">
      <c r="A9" s="70">
        <v>1</v>
      </c>
      <c r="B9" s="74">
        <v>40669</v>
      </c>
      <c r="C9" s="75">
        <v>0.34584490740740742</v>
      </c>
      <c r="D9" s="70" t="s">
        <v>32</v>
      </c>
      <c r="E9" s="71" t="s">
        <v>26</v>
      </c>
      <c r="F9" s="144">
        <v>1</v>
      </c>
      <c r="G9" s="71">
        <v>3</v>
      </c>
      <c r="H9" s="71" t="s">
        <v>14</v>
      </c>
      <c r="I9" s="73"/>
      <c r="K9" s="71">
        <v>1</v>
      </c>
      <c r="L9" s="71" t="s">
        <v>8</v>
      </c>
      <c r="M9" s="72" t="s">
        <v>32</v>
      </c>
      <c r="N9" s="71" t="s">
        <v>48</v>
      </c>
      <c r="O9" s="233" t="s">
        <v>49</v>
      </c>
      <c r="S9" s="76"/>
      <c r="T9" s="71" t="s">
        <v>46</v>
      </c>
    </row>
    <row r="10" spans="1:21" s="9" customFormat="1" ht="16" x14ac:dyDescent="0.2">
      <c r="A10" s="40">
        <v>2</v>
      </c>
      <c r="B10" s="10">
        <v>40673</v>
      </c>
      <c r="D10" s="40" t="s">
        <v>32</v>
      </c>
      <c r="E10" s="9" t="s">
        <v>27</v>
      </c>
      <c r="F10" s="40"/>
      <c r="G10" s="9">
        <v>1</v>
      </c>
      <c r="H10" s="9" t="s">
        <v>14</v>
      </c>
      <c r="I10" s="49" t="s">
        <v>64</v>
      </c>
      <c r="K10" s="9">
        <v>2</v>
      </c>
      <c r="L10" s="21" t="s">
        <v>28</v>
      </c>
      <c r="M10" s="35" t="s">
        <v>15</v>
      </c>
      <c r="N10" s="9" t="s">
        <v>50</v>
      </c>
      <c r="O10" s="227" t="s">
        <v>51</v>
      </c>
      <c r="S10" s="12" t="s">
        <v>40</v>
      </c>
      <c r="T10" s="9" t="s">
        <v>43</v>
      </c>
    </row>
    <row r="11" spans="1:21" s="13" customFormat="1" ht="16" x14ac:dyDescent="0.2">
      <c r="A11" s="41">
        <v>2</v>
      </c>
      <c r="B11" s="14">
        <v>40673</v>
      </c>
      <c r="C11" s="23">
        <v>0.4142824074074074</v>
      </c>
      <c r="D11" s="41" t="s">
        <v>32</v>
      </c>
      <c r="E11" s="13" t="s">
        <v>27</v>
      </c>
      <c r="F11" s="41"/>
      <c r="G11" s="13">
        <v>2</v>
      </c>
      <c r="H11" s="13" t="s">
        <v>15</v>
      </c>
      <c r="I11" s="50"/>
      <c r="J11" s="13">
        <v>3</v>
      </c>
      <c r="L11" s="22" t="s">
        <v>28</v>
      </c>
      <c r="M11" s="36" t="s">
        <v>15</v>
      </c>
      <c r="N11" s="13" t="s">
        <v>50</v>
      </c>
      <c r="O11" s="228" t="s">
        <v>51</v>
      </c>
      <c r="S11" s="16" t="s">
        <v>40</v>
      </c>
      <c r="T11" s="13" t="s">
        <v>42</v>
      </c>
    </row>
    <row r="12" spans="1:21" s="17" customFormat="1" ht="16" x14ac:dyDescent="0.2">
      <c r="A12" s="42">
        <v>2</v>
      </c>
      <c r="B12" s="14">
        <v>40673</v>
      </c>
      <c r="D12" s="42" t="s">
        <v>15</v>
      </c>
      <c r="E12" s="17" t="s">
        <v>27</v>
      </c>
      <c r="F12" s="42"/>
      <c r="G12" s="17">
        <v>3</v>
      </c>
      <c r="H12" s="17" t="s">
        <v>13</v>
      </c>
      <c r="I12" s="51"/>
      <c r="J12" s="17">
        <v>3</v>
      </c>
      <c r="L12" s="24" t="s">
        <v>28</v>
      </c>
      <c r="M12" s="37" t="s">
        <v>15</v>
      </c>
      <c r="N12" s="17" t="s">
        <v>50</v>
      </c>
      <c r="O12" s="229" t="s">
        <v>51</v>
      </c>
      <c r="S12" s="20" t="s">
        <v>40</v>
      </c>
      <c r="T12" s="17" t="s">
        <v>41</v>
      </c>
      <c r="U12" s="17" t="s">
        <v>35</v>
      </c>
    </row>
    <row r="13" spans="1:21" s="13" customFormat="1" ht="16" x14ac:dyDescent="0.2">
      <c r="A13" s="41">
        <v>3</v>
      </c>
      <c r="B13" s="10">
        <v>40676</v>
      </c>
      <c r="D13" s="44" t="s">
        <v>15</v>
      </c>
      <c r="E13" s="9" t="s">
        <v>27</v>
      </c>
      <c r="F13" s="41"/>
      <c r="G13" s="9">
        <v>1</v>
      </c>
      <c r="H13" s="25" t="s">
        <v>33</v>
      </c>
      <c r="I13" s="50" t="s">
        <v>65</v>
      </c>
      <c r="L13" s="21" t="s">
        <v>28</v>
      </c>
      <c r="M13" s="36" t="s">
        <v>15</v>
      </c>
      <c r="N13" s="9" t="s">
        <v>50</v>
      </c>
      <c r="O13" s="227" t="s">
        <v>51</v>
      </c>
      <c r="S13" s="16"/>
      <c r="U13" s="13" t="s">
        <v>55</v>
      </c>
    </row>
    <row r="14" spans="1:21" s="13" customFormat="1" ht="16" x14ac:dyDescent="0.2">
      <c r="A14" s="41">
        <v>3</v>
      </c>
      <c r="B14" s="14">
        <v>40676</v>
      </c>
      <c r="D14" s="44" t="s">
        <v>15</v>
      </c>
      <c r="E14" s="13" t="s">
        <v>27</v>
      </c>
      <c r="F14" s="41"/>
      <c r="G14" s="13">
        <v>2</v>
      </c>
      <c r="H14" s="25" t="s">
        <v>33</v>
      </c>
      <c r="I14" s="50"/>
      <c r="L14" s="22" t="s">
        <v>28</v>
      </c>
      <c r="M14" s="36" t="s">
        <v>15</v>
      </c>
      <c r="N14" s="13" t="s">
        <v>50</v>
      </c>
      <c r="O14" s="228" t="s">
        <v>51</v>
      </c>
      <c r="S14" s="16"/>
    </row>
    <row r="15" spans="1:21" s="17" customFormat="1" ht="16" x14ac:dyDescent="0.2">
      <c r="A15" s="42">
        <v>3</v>
      </c>
      <c r="B15" s="18">
        <v>40676</v>
      </c>
      <c r="D15" s="45" t="s">
        <v>15</v>
      </c>
      <c r="E15" s="17" t="s">
        <v>27</v>
      </c>
      <c r="F15" s="42"/>
      <c r="G15" s="17">
        <v>3</v>
      </c>
      <c r="H15" s="17" t="s">
        <v>33</v>
      </c>
      <c r="I15" s="51"/>
      <c r="L15" s="24" t="s">
        <v>28</v>
      </c>
      <c r="M15" s="37" t="s">
        <v>15</v>
      </c>
      <c r="N15" s="17" t="s">
        <v>50</v>
      </c>
      <c r="O15" s="229" t="s">
        <v>51</v>
      </c>
      <c r="S15" s="20"/>
    </row>
    <row r="16" spans="1:21" s="65" customFormat="1" ht="16" x14ac:dyDescent="0.2">
      <c r="A16" s="79">
        <v>4</v>
      </c>
      <c r="B16" s="68">
        <v>40676</v>
      </c>
      <c r="D16" s="79" t="s">
        <v>32</v>
      </c>
      <c r="E16" s="80" t="s">
        <v>53</v>
      </c>
      <c r="F16" s="143">
        <v>2</v>
      </c>
      <c r="G16" s="65">
        <v>1</v>
      </c>
      <c r="H16" s="65" t="s">
        <v>15</v>
      </c>
      <c r="I16" s="67" t="s">
        <v>56</v>
      </c>
      <c r="J16" s="80">
        <v>2</v>
      </c>
      <c r="L16" s="92" t="s">
        <v>54</v>
      </c>
      <c r="M16" s="93" t="s">
        <v>15</v>
      </c>
      <c r="N16" s="80" t="s">
        <v>92</v>
      </c>
      <c r="O16" s="234" t="s">
        <v>91</v>
      </c>
      <c r="P16" s="80"/>
      <c r="S16" s="69"/>
      <c r="T16" s="65">
        <v>1079</v>
      </c>
    </row>
    <row r="17" spans="1:31" s="65" customFormat="1" ht="16" x14ac:dyDescent="0.2">
      <c r="A17" s="79">
        <v>4</v>
      </c>
      <c r="B17" s="68">
        <v>40676</v>
      </c>
      <c r="D17" s="79" t="s">
        <v>32</v>
      </c>
      <c r="E17" s="80" t="s">
        <v>53</v>
      </c>
      <c r="F17" s="143">
        <v>2</v>
      </c>
      <c r="G17" s="65">
        <v>2</v>
      </c>
      <c r="H17" s="65" t="s">
        <v>13</v>
      </c>
      <c r="I17" s="67"/>
      <c r="J17" s="65">
        <v>2</v>
      </c>
      <c r="L17" s="92" t="s">
        <v>54</v>
      </c>
      <c r="M17" s="93" t="s">
        <v>15</v>
      </c>
      <c r="N17" s="80" t="s">
        <v>92</v>
      </c>
      <c r="O17" s="234" t="s">
        <v>91</v>
      </c>
      <c r="P17" s="80"/>
      <c r="S17" s="69"/>
      <c r="T17" s="65">
        <v>1084</v>
      </c>
    </row>
    <row r="18" spans="1:31" s="65" customFormat="1" ht="16" x14ac:dyDescent="0.2">
      <c r="A18" s="79">
        <v>4</v>
      </c>
      <c r="B18" s="68">
        <v>40676</v>
      </c>
      <c r="D18" s="79" t="s">
        <v>32</v>
      </c>
      <c r="E18" s="80" t="s">
        <v>53</v>
      </c>
      <c r="F18" s="143">
        <v>2</v>
      </c>
      <c r="G18" s="65">
        <v>3</v>
      </c>
      <c r="H18" s="65" t="s">
        <v>14</v>
      </c>
      <c r="I18" s="67"/>
      <c r="K18" s="65">
        <v>2</v>
      </c>
      <c r="L18" s="92" t="s">
        <v>54</v>
      </c>
      <c r="M18" s="93" t="s">
        <v>15</v>
      </c>
      <c r="N18" s="80" t="s">
        <v>92</v>
      </c>
      <c r="O18" s="234" t="s">
        <v>91</v>
      </c>
      <c r="P18" s="80"/>
      <c r="S18" s="69"/>
      <c r="T18" s="65">
        <v>1086</v>
      </c>
    </row>
    <row r="19" spans="1:31" s="99" customFormat="1" ht="16" x14ac:dyDescent="0.2">
      <c r="A19" s="94">
        <v>5</v>
      </c>
      <c r="B19" s="101">
        <v>40677</v>
      </c>
      <c r="D19" s="94" t="s">
        <v>32</v>
      </c>
      <c r="E19" s="96" t="s">
        <v>26</v>
      </c>
      <c r="F19" s="95"/>
      <c r="G19" s="99">
        <v>1</v>
      </c>
      <c r="H19" s="96" t="s">
        <v>14</v>
      </c>
      <c r="I19" s="100" t="s">
        <v>58</v>
      </c>
      <c r="L19" s="97" t="s">
        <v>59</v>
      </c>
      <c r="M19" s="98" t="s">
        <v>32</v>
      </c>
      <c r="N19" s="97" t="s">
        <v>118</v>
      </c>
      <c r="O19" s="235" t="s">
        <v>119</v>
      </c>
      <c r="P19" s="97"/>
      <c r="S19" s="102"/>
    </row>
    <row r="20" spans="1:31" s="108" customFormat="1" ht="16" x14ac:dyDescent="0.2">
      <c r="A20" s="103">
        <v>5</v>
      </c>
      <c r="B20" s="110">
        <v>40677</v>
      </c>
      <c r="D20" s="103" t="s">
        <v>32</v>
      </c>
      <c r="E20" s="105" t="s">
        <v>26</v>
      </c>
      <c r="F20" s="104"/>
      <c r="G20" s="108">
        <v>2</v>
      </c>
      <c r="H20" s="105" t="s">
        <v>13</v>
      </c>
      <c r="I20" s="109"/>
      <c r="L20" s="106"/>
      <c r="M20" s="107" t="s">
        <v>32</v>
      </c>
      <c r="N20" s="106" t="s">
        <v>118</v>
      </c>
      <c r="O20" s="236" t="s">
        <v>119</v>
      </c>
      <c r="P20" s="106"/>
      <c r="S20" s="111"/>
      <c r="T20" s="80"/>
    </row>
    <row r="21" spans="1:31" s="117" customFormat="1" ht="16" x14ac:dyDescent="0.2">
      <c r="A21" s="112">
        <v>5</v>
      </c>
      <c r="B21" s="119">
        <v>40677</v>
      </c>
      <c r="D21" s="112" t="s">
        <v>15</v>
      </c>
      <c r="E21" s="114" t="s">
        <v>26</v>
      </c>
      <c r="F21" s="113"/>
      <c r="G21" s="117">
        <v>3</v>
      </c>
      <c r="H21" s="114" t="s">
        <v>15</v>
      </c>
      <c r="I21" s="118"/>
      <c r="L21" s="115"/>
      <c r="M21" s="116" t="s">
        <v>32</v>
      </c>
      <c r="N21" s="115" t="s">
        <v>120</v>
      </c>
      <c r="O21" s="237" t="s">
        <v>119</v>
      </c>
      <c r="P21" s="115"/>
      <c r="S21" s="120"/>
    </row>
    <row r="22" spans="1:31" s="59" customFormat="1" ht="16" x14ac:dyDescent="0.2">
      <c r="A22" s="58">
        <v>6</v>
      </c>
      <c r="B22" s="62">
        <v>40677</v>
      </c>
      <c r="D22" s="58" t="s">
        <v>32</v>
      </c>
      <c r="E22" s="59" t="s">
        <v>27</v>
      </c>
      <c r="F22" s="142">
        <v>3</v>
      </c>
      <c r="G22" s="59">
        <v>1</v>
      </c>
      <c r="H22" s="59" t="s">
        <v>13</v>
      </c>
      <c r="I22" s="61" t="s">
        <v>57</v>
      </c>
      <c r="J22" s="59">
        <v>2</v>
      </c>
      <c r="L22" s="78" t="s">
        <v>28</v>
      </c>
      <c r="M22" s="121" t="s">
        <v>15</v>
      </c>
      <c r="N22" s="59" t="s">
        <v>50</v>
      </c>
      <c r="O22" s="231" t="s">
        <v>51</v>
      </c>
      <c r="S22" s="63"/>
      <c r="T22" s="99">
        <v>1096</v>
      </c>
    </row>
    <row r="23" spans="1:31" s="65" customFormat="1" ht="16" x14ac:dyDescent="0.2">
      <c r="A23" s="64">
        <v>6</v>
      </c>
      <c r="B23" s="68">
        <v>40677</v>
      </c>
      <c r="D23" s="79" t="s">
        <v>32</v>
      </c>
      <c r="E23" s="65" t="s">
        <v>27</v>
      </c>
      <c r="F23" s="143">
        <v>3</v>
      </c>
      <c r="G23" s="65">
        <v>2</v>
      </c>
      <c r="H23" s="65" t="s">
        <v>15</v>
      </c>
      <c r="I23" s="67"/>
      <c r="J23" s="80">
        <v>2</v>
      </c>
      <c r="L23" s="81" t="s">
        <v>28</v>
      </c>
      <c r="M23" s="122" t="s">
        <v>15</v>
      </c>
      <c r="N23" s="65" t="s">
        <v>50</v>
      </c>
      <c r="O23" s="232" t="s">
        <v>51</v>
      </c>
      <c r="S23" s="69"/>
      <c r="T23" s="80">
        <v>1103</v>
      </c>
    </row>
    <row r="24" spans="1:31" s="71" customFormat="1" ht="16" x14ac:dyDescent="0.2">
      <c r="A24" s="70">
        <v>6</v>
      </c>
      <c r="B24" s="74">
        <v>40677</v>
      </c>
      <c r="D24" s="70" t="s">
        <v>32</v>
      </c>
      <c r="E24" s="71" t="s">
        <v>27</v>
      </c>
      <c r="F24" s="144">
        <v>3</v>
      </c>
      <c r="G24" s="71">
        <v>3</v>
      </c>
      <c r="H24" s="71" t="s">
        <v>14</v>
      </c>
      <c r="I24" s="73"/>
      <c r="K24" s="71">
        <v>2</v>
      </c>
      <c r="L24" s="83" t="s">
        <v>28</v>
      </c>
      <c r="M24" s="123" t="s">
        <v>15</v>
      </c>
      <c r="N24" s="71" t="s">
        <v>50</v>
      </c>
      <c r="O24" s="233" t="s">
        <v>51</v>
      </c>
      <c r="S24" s="76"/>
      <c r="T24" s="117">
        <v>1109</v>
      </c>
    </row>
    <row r="25" spans="1:31" s="126" customFormat="1" ht="16" x14ac:dyDescent="0.2">
      <c r="A25" s="124">
        <v>7</v>
      </c>
      <c r="B25" s="128">
        <v>40679</v>
      </c>
      <c r="C25" s="129">
        <v>0.38541666666666669</v>
      </c>
      <c r="D25" s="124" t="s">
        <v>15</v>
      </c>
      <c r="E25" s="105" t="s">
        <v>60</v>
      </c>
      <c r="F25" s="124"/>
      <c r="G25" s="99">
        <v>1</v>
      </c>
      <c r="H25" s="105" t="s">
        <v>13</v>
      </c>
      <c r="I25" s="127" t="s">
        <v>62</v>
      </c>
      <c r="J25" s="126">
        <v>3</v>
      </c>
      <c r="L25" s="105" t="s">
        <v>61</v>
      </c>
      <c r="M25" s="125" t="s">
        <v>32</v>
      </c>
      <c r="N25" s="126" t="s">
        <v>73</v>
      </c>
      <c r="O25" s="238" t="s">
        <v>74</v>
      </c>
      <c r="P25" s="105"/>
      <c r="S25" s="130"/>
      <c r="T25" s="126" t="s">
        <v>66</v>
      </c>
      <c r="U25" s="458" t="s">
        <v>75</v>
      </c>
      <c r="W25" s="126" t="s">
        <v>67</v>
      </c>
      <c r="AC25" s="126" t="s">
        <v>70</v>
      </c>
      <c r="AD25" s="126">
        <f>8/0.274</f>
        <v>29.197080291970799</v>
      </c>
      <c r="AE25" s="126" t="s">
        <v>71</v>
      </c>
    </row>
    <row r="26" spans="1:31" s="117" customFormat="1" ht="16" x14ac:dyDescent="0.2">
      <c r="A26" s="113">
        <v>7</v>
      </c>
      <c r="B26" s="119">
        <v>40679</v>
      </c>
      <c r="D26" s="113" t="s">
        <v>15</v>
      </c>
      <c r="E26" s="114" t="s">
        <v>60</v>
      </c>
      <c r="F26" s="113"/>
      <c r="G26" s="117">
        <v>2</v>
      </c>
      <c r="H26" s="114" t="s">
        <v>15</v>
      </c>
      <c r="I26" s="118"/>
      <c r="J26" s="117">
        <v>3</v>
      </c>
      <c r="L26" s="117" t="s">
        <v>61</v>
      </c>
      <c r="M26" s="31" t="s">
        <v>32</v>
      </c>
      <c r="N26" s="117" t="s">
        <v>73</v>
      </c>
      <c r="O26" s="238" t="s">
        <v>74</v>
      </c>
      <c r="P26" s="105"/>
      <c r="S26" s="120"/>
      <c r="T26" s="108" t="s">
        <v>69</v>
      </c>
      <c r="U26" s="459"/>
      <c r="V26" s="117">
        <f>11/0.3335</f>
        <v>32.983508245877061</v>
      </c>
      <c r="W26" s="117">
        <f>10/0.3425</f>
        <v>29.197080291970799</v>
      </c>
      <c r="X26" s="117">
        <f>11/0.3421</f>
        <v>32.154340836012864</v>
      </c>
      <c r="Y26" s="117" t="s">
        <v>68</v>
      </c>
      <c r="Z26" s="117">
        <f>AVERAGE(V26:X26)</f>
        <v>31.444976457953572</v>
      </c>
      <c r="AD26" s="117">
        <f>8/0.238</f>
        <v>33.613445378151262</v>
      </c>
      <c r="AE26" s="117" t="s">
        <v>72</v>
      </c>
    </row>
    <row r="27" spans="1:31" s="59" customFormat="1" ht="16" x14ac:dyDescent="0.2">
      <c r="A27" s="58">
        <v>8</v>
      </c>
      <c r="B27" s="62">
        <v>40680</v>
      </c>
      <c r="D27" s="58" t="s">
        <v>32</v>
      </c>
      <c r="E27" s="77" t="s">
        <v>26</v>
      </c>
      <c r="F27" s="142">
        <v>4</v>
      </c>
      <c r="G27" s="59">
        <v>1</v>
      </c>
      <c r="H27" s="59" t="s">
        <v>15</v>
      </c>
      <c r="I27" s="131" t="s">
        <v>79</v>
      </c>
      <c r="J27" s="59">
        <v>2</v>
      </c>
      <c r="L27" s="59" t="s">
        <v>76</v>
      </c>
      <c r="M27" s="60" t="s">
        <v>15</v>
      </c>
      <c r="N27" s="77" t="s">
        <v>118</v>
      </c>
      <c r="O27" s="231" t="s">
        <v>119</v>
      </c>
      <c r="S27" s="63"/>
      <c r="T27" s="59" t="s">
        <v>83</v>
      </c>
      <c r="U27" s="59" t="s">
        <v>81</v>
      </c>
    </row>
    <row r="28" spans="1:31" s="71" customFormat="1" ht="16" x14ac:dyDescent="0.2">
      <c r="A28" s="70">
        <v>8</v>
      </c>
      <c r="B28" s="74">
        <v>40680</v>
      </c>
      <c r="D28" s="70" t="s">
        <v>32</v>
      </c>
      <c r="E28" s="82" t="s">
        <v>26</v>
      </c>
      <c r="F28" s="144">
        <v>4</v>
      </c>
      <c r="G28" s="71">
        <v>2</v>
      </c>
      <c r="H28" s="71" t="s">
        <v>13</v>
      </c>
      <c r="I28" s="132" t="s">
        <v>79</v>
      </c>
      <c r="J28" s="71">
        <v>2</v>
      </c>
      <c r="L28" s="71" t="s">
        <v>76</v>
      </c>
      <c r="M28" s="72" t="s">
        <v>15</v>
      </c>
      <c r="N28" s="82" t="s">
        <v>118</v>
      </c>
      <c r="O28" s="233" t="s">
        <v>119</v>
      </c>
      <c r="S28" s="76"/>
      <c r="T28" s="65" t="s">
        <v>80</v>
      </c>
    </row>
    <row r="29" spans="1:31" s="9" customFormat="1" ht="32" x14ac:dyDescent="0.2">
      <c r="A29" s="40">
        <v>9</v>
      </c>
      <c r="B29" s="10">
        <v>40680</v>
      </c>
      <c r="D29" s="40" t="s">
        <v>32</v>
      </c>
      <c r="E29" s="46" t="s">
        <v>26</v>
      </c>
      <c r="F29" s="40"/>
      <c r="G29" s="9">
        <v>1</v>
      </c>
      <c r="H29" s="9" t="s">
        <v>13</v>
      </c>
      <c r="I29" s="53" t="s">
        <v>78</v>
      </c>
      <c r="J29" s="9">
        <v>3</v>
      </c>
      <c r="L29" s="9">
        <v>52</v>
      </c>
      <c r="M29" s="33" t="s">
        <v>15</v>
      </c>
      <c r="N29" s="46" t="s">
        <v>117</v>
      </c>
      <c r="O29" s="228" t="s">
        <v>77</v>
      </c>
      <c r="P29" s="13"/>
      <c r="S29" s="12"/>
      <c r="T29" s="9" t="s">
        <v>82</v>
      </c>
    </row>
    <row r="30" spans="1:31" s="17" customFormat="1" ht="32" x14ac:dyDescent="0.2">
      <c r="A30" s="42">
        <v>9</v>
      </c>
      <c r="B30" s="18">
        <v>40680</v>
      </c>
      <c r="D30" s="42" t="s">
        <v>15</v>
      </c>
      <c r="E30" s="26" t="s">
        <v>26</v>
      </c>
      <c r="F30" s="42"/>
      <c r="G30" s="17">
        <v>2</v>
      </c>
      <c r="H30" s="17" t="s">
        <v>15</v>
      </c>
      <c r="I30" s="54" t="s">
        <v>78</v>
      </c>
      <c r="J30" s="17">
        <v>3</v>
      </c>
      <c r="L30" s="17">
        <v>52</v>
      </c>
      <c r="M30" s="34" t="s">
        <v>15</v>
      </c>
      <c r="N30" s="26" t="s">
        <v>117</v>
      </c>
      <c r="O30" s="229" t="s">
        <v>77</v>
      </c>
      <c r="S30" s="20"/>
      <c r="T30" s="24" t="s">
        <v>40</v>
      </c>
    </row>
    <row r="31" spans="1:31" s="86" customFormat="1" ht="16" x14ac:dyDescent="0.2">
      <c r="A31" s="84">
        <v>10</v>
      </c>
      <c r="B31" s="88">
        <v>40681</v>
      </c>
      <c r="D31" s="84" t="s">
        <v>32</v>
      </c>
      <c r="E31" s="80" t="s">
        <v>24</v>
      </c>
      <c r="F31" s="145">
        <v>5</v>
      </c>
      <c r="G31" s="80">
        <v>1</v>
      </c>
      <c r="H31" s="80" t="s">
        <v>15</v>
      </c>
      <c r="I31" s="90" t="s">
        <v>85</v>
      </c>
      <c r="J31" s="80">
        <v>1</v>
      </c>
      <c r="L31" s="86">
        <v>11</v>
      </c>
      <c r="M31" s="85" t="s">
        <v>15</v>
      </c>
      <c r="N31" s="133" t="s">
        <v>134</v>
      </c>
      <c r="O31" s="234" t="s">
        <v>84</v>
      </c>
      <c r="P31" s="80"/>
      <c r="S31" s="89"/>
      <c r="T31" s="86">
        <v>1158</v>
      </c>
    </row>
    <row r="32" spans="1:31" s="71" customFormat="1" ht="16" x14ac:dyDescent="0.2">
      <c r="A32" s="70">
        <v>10</v>
      </c>
      <c r="B32" s="74">
        <v>40681</v>
      </c>
      <c r="D32" s="70" t="s">
        <v>32</v>
      </c>
      <c r="E32" s="82" t="s">
        <v>24</v>
      </c>
      <c r="F32" s="144">
        <v>5</v>
      </c>
      <c r="G32" s="71">
        <v>2</v>
      </c>
      <c r="H32" s="71" t="s">
        <v>13</v>
      </c>
      <c r="I32" s="91" t="s">
        <v>85</v>
      </c>
      <c r="J32" s="71">
        <v>1</v>
      </c>
      <c r="L32" s="71">
        <v>11</v>
      </c>
      <c r="M32" s="72" t="s">
        <v>15</v>
      </c>
      <c r="N32" s="134" t="s">
        <v>134</v>
      </c>
      <c r="O32" s="141" t="s">
        <v>84</v>
      </c>
      <c r="P32" s="82"/>
      <c r="S32" s="76"/>
      <c r="T32" s="71">
        <v>1162</v>
      </c>
    </row>
    <row r="33" spans="1:21" s="86" customFormat="1" ht="16" x14ac:dyDescent="0.2">
      <c r="A33" s="84">
        <v>11</v>
      </c>
      <c r="B33" s="88">
        <v>40684</v>
      </c>
      <c r="D33" s="84" t="s">
        <v>32</v>
      </c>
      <c r="E33" s="80" t="s">
        <v>60</v>
      </c>
      <c r="F33" s="145">
        <v>6</v>
      </c>
      <c r="G33" s="80">
        <v>1</v>
      </c>
      <c r="H33" s="80" t="s">
        <v>15</v>
      </c>
      <c r="I33" s="90" t="s">
        <v>96</v>
      </c>
      <c r="J33" s="80">
        <v>2</v>
      </c>
      <c r="L33" s="80" t="s">
        <v>148</v>
      </c>
      <c r="M33" s="85" t="s">
        <v>32</v>
      </c>
      <c r="N33" s="86" t="s">
        <v>89</v>
      </c>
      <c r="O33" s="234" t="s">
        <v>86</v>
      </c>
      <c r="P33" s="80"/>
      <c r="S33" s="89"/>
      <c r="T33" s="86">
        <v>1179</v>
      </c>
    </row>
    <row r="34" spans="1:21" s="71" customFormat="1" ht="16" x14ac:dyDescent="0.2">
      <c r="A34" s="70">
        <v>11</v>
      </c>
      <c r="B34" s="74">
        <v>40684</v>
      </c>
      <c r="D34" s="70" t="s">
        <v>32</v>
      </c>
      <c r="E34" s="82" t="s">
        <v>60</v>
      </c>
      <c r="F34" s="144">
        <v>6</v>
      </c>
      <c r="G34" s="71">
        <v>2</v>
      </c>
      <c r="H34" s="71" t="s">
        <v>13</v>
      </c>
      <c r="I34" s="91" t="s">
        <v>96</v>
      </c>
      <c r="J34" s="71">
        <v>2</v>
      </c>
      <c r="L34" s="71" t="s">
        <v>147</v>
      </c>
      <c r="M34" s="72" t="s">
        <v>32</v>
      </c>
      <c r="N34" s="71" t="s">
        <v>89</v>
      </c>
      <c r="O34" s="233" t="s">
        <v>86</v>
      </c>
      <c r="S34" s="76"/>
      <c r="T34" s="71">
        <v>1191</v>
      </c>
    </row>
    <row r="35" spans="1:21" s="86" customFormat="1" ht="16" x14ac:dyDescent="0.2">
      <c r="A35" s="84">
        <v>12</v>
      </c>
      <c r="B35" s="88">
        <v>40684</v>
      </c>
      <c r="D35" s="84" t="s">
        <v>32</v>
      </c>
      <c r="E35" s="80" t="s">
        <v>60</v>
      </c>
      <c r="F35" s="145">
        <v>7</v>
      </c>
      <c r="G35" s="80">
        <v>1</v>
      </c>
      <c r="H35" s="80" t="s">
        <v>13</v>
      </c>
      <c r="I35" s="87">
        <v>14</v>
      </c>
      <c r="J35" s="80">
        <v>1</v>
      </c>
      <c r="L35" s="80" t="s">
        <v>61</v>
      </c>
      <c r="M35" s="85" t="s">
        <v>32</v>
      </c>
      <c r="N35" s="86" t="s">
        <v>73</v>
      </c>
      <c r="O35" s="234" t="s">
        <v>74</v>
      </c>
      <c r="P35" s="80"/>
      <c r="S35" s="89"/>
      <c r="T35" s="86">
        <v>1202</v>
      </c>
    </row>
    <row r="36" spans="1:21" s="71" customFormat="1" ht="16" x14ac:dyDescent="0.2">
      <c r="A36" s="70">
        <v>12</v>
      </c>
      <c r="B36" s="74">
        <v>40684</v>
      </c>
      <c r="D36" s="70" t="s">
        <v>32</v>
      </c>
      <c r="E36" s="82" t="s">
        <v>60</v>
      </c>
      <c r="F36" s="144">
        <v>7</v>
      </c>
      <c r="G36" s="71">
        <v>2</v>
      </c>
      <c r="H36" s="71" t="s">
        <v>15</v>
      </c>
      <c r="I36" s="73">
        <v>14</v>
      </c>
      <c r="J36" s="71">
        <v>1</v>
      </c>
      <c r="L36" s="71" t="s">
        <v>61</v>
      </c>
      <c r="M36" s="72" t="s">
        <v>32</v>
      </c>
      <c r="N36" s="71" t="s">
        <v>73</v>
      </c>
      <c r="O36" s="141" t="s">
        <v>74</v>
      </c>
      <c r="P36" s="82"/>
      <c r="S36" s="76"/>
      <c r="T36" s="71">
        <v>1208</v>
      </c>
    </row>
    <row r="37" spans="1:21" s="86" customFormat="1" ht="16" x14ac:dyDescent="0.2">
      <c r="A37" s="84">
        <v>13</v>
      </c>
      <c r="B37" s="88">
        <v>40684</v>
      </c>
      <c r="D37" s="84" t="s">
        <v>32</v>
      </c>
      <c r="E37" s="80" t="s">
        <v>60</v>
      </c>
      <c r="F37" s="145">
        <v>8</v>
      </c>
      <c r="G37" s="80">
        <v>1</v>
      </c>
      <c r="H37" s="80" t="s">
        <v>15</v>
      </c>
      <c r="I37" s="87">
        <v>21</v>
      </c>
      <c r="J37" s="80">
        <v>3</v>
      </c>
      <c r="L37" s="86" t="s">
        <v>87</v>
      </c>
      <c r="M37" s="85" t="s">
        <v>32</v>
      </c>
      <c r="N37" s="86" t="s">
        <v>90</v>
      </c>
      <c r="O37" s="234" t="s">
        <v>88</v>
      </c>
      <c r="P37" s="80"/>
      <c r="S37" s="89"/>
      <c r="T37" s="86">
        <v>1194</v>
      </c>
    </row>
    <row r="38" spans="1:21" s="71" customFormat="1" ht="16" x14ac:dyDescent="0.2">
      <c r="A38" s="70">
        <v>13</v>
      </c>
      <c r="B38" s="74">
        <v>40684</v>
      </c>
      <c r="D38" s="70" t="s">
        <v>32</v>
      </c>
      <c r="E38" s="82" t="s">
        <v>60</v>
      </c>
      <c r="F38" s="144">
        <v>8</v>
      </c>
      <c r="G38" s="71">
        <v>2</v>
      </c>
      <c r="H38" s="71" t="s">
        <v>13</v>
      </c>
      <c r="I38" s="73">
        <v>21</v>
      </c>
      <c r="J38" s="71">
        <v>3</v>
      </c>
      <c r="L38" s="71" t="s">
        <v>87</v>
      </c>
      <c r="M38" s="72" t="s">
        <v>32</v>
      </c>
      <c r="N38" s="71" t="s">
        <v>90</v>
      </c>
      <c r="O38" s="233" t="s">
        <v>88</v>
      </c>
      <c r="S38" s="76"/>
      <c r="T38" s="71">
        <v>1211</v>
      </c>
    </row>
    <row r="39" spans="1:21" s="86" customFormat="1" ht="16" x14ac:dyDescent="0.2">
      <c r="A39" s="84">
        <v>13.6</v>
      </c>
      <c r="B39" s="88">
        <v>40685</v>
      </c>
      <c r="D39" s="84" t="s">
        <v>32</v>
      </c>
      <c r="E39" s="80" t="s">
        <v>53</v>
      </c>
      <c r="F39" s="145">
        <v>9</v>
      </c>
      <c r="G39" s="80">
        <v>1</v>
      </c>
      <c r="H39" s="86" t="s">
        <v>13</v>
      </c>
      <c r="I39" s="87">
        <v>15</v>
      </c>
      <c r="J39" s="80">
        <v>2</v>
      </c>
      <c r="L39" s="80" t="s">
        <v>94</v>
      </c>
      <c r="M39" s="85" t="s">
        <v>32</v>
      </c>
      <c r="N39" s="86" t="s">
        <v>116</v>
      </c>
      <c r="O39" s="234" t="s">
        <v>95</v>
      </c>
      <c r="P39" s="80"/>
      <c r="S39" s="89"/>
      <c r="T39" s="86">
        <v>1214</v>
      </c>
      <c r="U39" s="86" t="s">
        <v>98</v>
      </c>
    </row>
    <row r="40" spans="1:21" s="71" customFormat="1" ht="16" x14ac:dyDescent="0.2">
      <c r="A40" s="70">
        <v>14.0571428571429</v>
      </c>
      <c r="B40" s="74">
        <v>40685</v>
      </c>
      <c r="D40" s="70" t="s">
        <v>32</v>
      </c>
      <c r="E40" s="71" t="s">
        <v>53</v>
      </c>
      <c r="F40" s="144">
        <v>9</v>
      </c>
      <c r="G40" s="71">
        <v>2</v>
      </c>
      <c r="H40" s="71" t="s">
        <v>15</v>
      </c>
      <c r="I40" s="73">
        <v>15</v>
      </c>
      <c r="J40" s="71">
        <v>2</v>
      </c>
      <c r="M40" s="72" t="s">
        <v>32</v>
      </c>
      <c r="N40" s="71" t="s">
        <v>116</v>
      </c>
      <c r="O40" s="141" t="s">
        <v>95</v>
      </c>
      <c r="P40" s="82"/>
      <c r="S40" s="76"/>
      <c r="T40" s="71">
        <v>1216</v>
      </c>
    </row>
    <row r="41" spans="1:21" s="86" customFormat="1" ht="64" x14ac:dyDescent="0.2">
      <c r="A41" s="84">
        <v>14.5142857142857</v>
      </c>
      <c r="B41" s="88">
        <v>40685</v>
      </c>
      <c r="D41" s="84" t="s">
        <v>32</v>
      </c>
      <c r="E41" s="80" t="s">
        <v>53</v>
      </c>
      <c r="F41" s="145">
        <v>10</v>
      </c>
      <c r="G41" s="80">
        <v>1</v>
      </c>
      <c r="H41" s="86" t="s">
        <v>15</v>
      </c>
      <c r="I41" s="90" t="s">
        <v>97</v>
      </c>
      <c r="J41" s="80">
        <v>1</v>
      </c>
      <c r="L41" s="80" t="s">
        <v>93</v>
      </c>
      <c r="M41" s="85" t="s">
        <v>15</v>
      </c>
      <c r="N41" s="135"/>
      <c r="O41" s="234" t="s">
        <v>112</v>
      </c>
      <c r="P41" s="80"/>
      <c r="S41" s="89"/>
      <c r="T41" s="86">
        <v>1221</v>
      </c>
      <c r="U41" s="86" t="s">
        <v>113</v>
      </c>
    </row>
    <row r="42" spans="1:21" s="71" customFormat="1" ht="64" x14ac:dyDescent="0.2">
      <c r="A42" s="70">
        <v>14.9714285714286</v>
      </c>
      <c r="B42" s="74">
        <v>40685</v>
      </c>
      <c r="D42" s="70" t="s">
        <v>32</v>
      </c>
      <c r="E42" s="71" t="s">
        <v>53</v>
      </c>
      <c r="F42" s="144">
        <v>10</v>
      </c>
      <c r="G42" s="71">
        <v>2</v>
      </c>
      <c r="H42" s="71" t="s">
        <v>13</v>
      </c>
      <c r="I42" s="91" t="s">
        <v>97</v>
      </c>
      <c r="J42" s="71">
        <v>1</v>
      </c>
      <c r="M42" s="72" t="s">
        <v>15</v>
      </c>
      <c r="N42" s="136"/>
      <c r="O42" s="141" t="s">
        <v>112</v>
      </c>
      <c r="P42" s="82"/>
      <c r="S42" s="76"/>
      <c r="T42" s="71">
        <v>1226</v>
      </c>
    </row>
    <row r="43" spans="1:21" s="5" customFormat="1" ht="16" x14ac:dyDescent="0.2">
      <c r="A43" s="43">
        <v>16</v>
      </c>
      <c r="B43" s="4">
        <v>40686</v>
      </c>
      <c r="D43" s="43" t="s">
        <v>15</v>
      </c>
      <c r="E43" s="25" t="s">
        <v>24</v>
      </c>
      <c r="F43" s="43"/>
      <c r="G43" s="25">
        <v>1</v>
      </c>
      <c r="H43" s="25" t="s">
        <v>13</v>
      </c>
      <c r="I43" s="52">
        <v>16</v>
      </c>
      <c r="J43" s="25">
        <v>1</v>
      </c>
      <c r="L43" s="5">
        <v>26</v>
      </c>
      <c r="M43" s="32" t="s">
        <v>15</v>
      </c>
      <c r="N43" s="57" t="s">
        <v>135</v>
      </c>
      <c r="O43" s="230" t="s">
        <v>100</v>
      </c>
      <c r="S43" s="1"/>
      <c r="T43" s="80"/>
    </row>
    <row r="44" spans="1:21" s="17" customFormat="1" x14ac:dyDescent="0.2">
      <c r="A44" s="42">
        <v>16</v>
      </c>
      <c r="B44" s="18">
        <v>40686</v>
      </c>
      <c r="D44" s="42" t="s">
        <v>15</v>
      </c>
      <c r="E44" s="17" t="s">
        <v>24</v>
      </c>
      <c r="F44" s="42"/>
      <c r="G44" s="17">
        <v>2</v>
      </c>
      <c r="H44" s="17" t="s">
        <v>15</v>
      </c>
      <c r="I44" s="51">
        <v>16</v>
      </c>
      <c r="J44" s="17">
        <v>1</v>
      </c>
      <c r="L44" s="17">
        <v>26</v>
      </c>
      <c r="M44" s="34" t="s">
        <v>15</v>
      </c>
      <c r="N44" s="26" t="s">
        <v>135</v>
      </c>
      <c r="O44" s="229"/>
      <c r="S44" s="20"/>
    </row>
    <row r="45" spans="1:21" s="86" customFormat="1" ht="16" x14ac:dyDescent="0.2">
      <c r="A45" s="84">
        <v>17</v>
      </c>
      <c r="B45" s="88">
        <v>40686</v>
      </c>
      <c r="D45" s="84" t="s">
        <v>32</v>
      </c>
      <c r="E45" s="80" t="s">
        <v>24</v>
      </c>
      <c r="F45" s="145">
        <v>11</v>
      </c>
      <c r="G45" s="80">
        <v>1</v>
      </c>
      <c r="H45" s="80" t="s">
        <v>15</v>
      </c>
      <c r="I45" s="87" t="s">
        <v>101</v>
      </c>
      <c r="J45" s="80">
        <v>3</v>
      </c>
      <c r="L45" s="86">
        <v>34</v>
      </c>
      <c r="M45" s="85" t="s">
        <v>32</v>
      </c>
      <c r="N45" s="137" t="s">
        <v>136</v>
      </c>
      <c r="O45" s="239" t="s">
        <v>99</v>
      </c>
      <c r="S45" s="89"/>
      <c r="T45" s="80">
        <v>1249</v>
      </c>
    </row>
    <row r="46" spans="1:21" s="71" customFormat="1" ht="16" x14ac:dyDescent="0.2">
      <c r="A46" s="70">
        <v>17</v>
      </c>
      <c r="B46" s="74">
        <v>40686</v>
      </c>
      <c r="D46" s="70" t="s">
        <v>32</v>
      </c>
      <c r="E46" s="71" t="s">
        <v>24</v>
      </c>
      <c r="F46" s="144">
        <v>11</v>
      </c>
      <c r="G46" s="71">
        <v>2</v>
      </c>
      <c r="H46" s="71" t="s">
        <v>13</v>
      </c>
      <c r="I46" s="73" t="s">
        <v>102</v>
      </c>
      <c r="J46" s="71">
        <v>3</v>
      </c>
      <c r="L46" s="71">
        <v>34</v>
      </c>
      <c r="M46" s="72" t="s">
        <v>32</v>
      </c>
      <c r="N46" s="82" t="s">
        <v>136</v>
      </c>
      <c r="O46" s="233" t="s">
        <v>99</v>
      </c>
      <c r="S46" s="76"/>
      <c r="T46" s="17">
        <v>1257</v>
      </c>
    </row>
    <row r="47" spans="1:21" s="5" customFormat="1" ht="16" x14ac:dyDescent="0.2">
      <c r="A47" s="43">
        <v>18</v>
      </c>
      <c r="B47" s="4">
        <v>40688</v>
      </c>
      <c r="D47" s="43" t="s">
        <v>15</v>
      </c>
      <c r="E47" s="25" t="s">
        <v>26</v>
      </c>
      <c r="F47" s="43"/>
      <c r="G47" s="25">
        <v>1</v>
      </c>
      <c r="H47" s="25" t="s">
        <v>13</v>
      </c>
      <c r="I47" s="52">
        <v>11</v>
      </c>
      <c r="J47" s="25">
        <v>3</v>
      </c>
      <c r="M47" s="32"/>
      <c r="N47" s="57"/>
      <c r="O47" s="230" t="s">
        <v>103</v>
      </c>
      <c r="S47" s="1"/>
      <c r="T47" s="86"/>
    </row>
    <row r="48" spans="1:21" s="17" customFormat="1" ht="16" x14ac:dyDescent="0.2">
      <c r="A48" s="42">
        <v>18</v>
      </c>
      <c r="B48" s="18">
        <v>40688</v>
      </c>
      <c r="D48" s="42" t="s">
        <v>15</v>
      </c>
      <c r="E48" s="17" t="s">
        <v>26</v>
      </c>
      <c r="F48" s="42"/>
      <c r="G48" s="17">
        <v>2</v>
      </c>
      <c r="H48" s="17" t="s">
        <v>15</v>
      </c>
      <c r="I48" s="51">
        <v>11</v>
      </c>
      <c r="J48" s="17">
        <v>3</v>
      </c>
      <c r="M48" s="34"/>
      <c r="N48" s="26"/>
      <c r="O48" s="229" t="s">
        <v>103</v>
      </c>
      <c r="S48" s="20"/>
      <c r="T48" s="71"/>
    </row>
    <row r="49" spans="1:21" s="86" customFormat="1" ht="16" x14ac:dyDescent="0.2">
      <c r="A49" s="84">
        <v>19</v>
      </c>
      <c r="B49" s="88">
        <v>40688</v>
      </c>
      <c r="D49" s="84" t="s">
        <v>32</v>
      </c>
      <c r="E49" s="86" t="s">
        <v>26</v>
      </c>
      <c r="F49" s="145">
        <v>12</v>
      </c>
      <c r="G49" s="80">
        <v>1</v>
      </c>
      <c r="H49" s="80" t="s">
        <v>15</v>
      </c>
      <c r="I49" s="87">
        <v>17</v>
      </c>
      <c r="J49" s="80">
        <v>3</v>
      </c>
      <c r="L49" s="80">
        <v>52</v>
      </c>
      <c r="M49" s="85" t="s">
        <v>32</v>
      </c>
      <c r="N49" s="86" t="s">
        <v>117</v>
      </c>
      <c r="O49" s="239" t="s">
        <v>104</v>
      </c>
      <c r="S49" s="89"/>
      <c r="T49" s="86">
        <v>1259</v>
      </c>
    </row>
    <row r="50" spans="1:21" s="71" customFormat="1" ht="16" x14ac:dyDescent="0.2">
      <c r="A50" s="70">
        <v>19</v>
      </c>
      <c r="B50" s="74">
        <v>40688</v>
      </c>
      <c r="D50" s="70" t="s">
        <v>32</v>
      </c>
      <c r="E50" s="71" t="s">
        <v>26</v>
      </c>
      <c r="F50" s="144">
        <v>12</v>
      </c>
      <c r="G50" s="71">
        <v>2</v>
      </c>
      <c r="H50" s="71" t="s">
        <v>13</v>
      </c>
      <c r="I50" s="73">
        <v>17</v>
      </c>
      <c r="J50" s="71">
        <v>3</v>
      </c>
      <c r="L50" s="71">
        <v>52</v>
      </c>
      <c r="M50" s="72" t="s">
        <v>32</v>
      </c>
      <c r="N50" s="71" t="s">
        <v>117</v>
      </c>
      <c r="O50" s="233" t="s">
        <v>104</v>
      </c>
      <c r="S50" s="76"/>
      <c r="T50" s="71">
        <v>1263</v>
      </c>
    </row>
    <row r="51" spans="1:21" s="5" customFormat="1" ht="16" x14ac:dyDescent="0.2">
      <c r="A51" s="43">
        <v>20</v>
      </c>
      <c r="B51" s="4">
        <v>40688</v>
      </c>
      <c r="D51" s="43" t="s">
        <v>15</v>
      </c>
      <c r="E51" s="5" t="s">
        <v>26</v>
      </c>
      <c r="F51" s="146"/>
      <c r="G51" s="25">
        <v>1</v>
      </c>
      <c r="H51" s="25" t="s">
        <v>13</v>
      </c>
      <c r="I51" s="56">
        <v>6</v>
      </c>
      <c r="J51" s="25">
        <v>1</v>
      </c>
      <c r="K51" s="25"/>
      <c r="L51" s="5" t="s">
        <v>106</v>
      </c>
      <c r="M51" s="32" t="s">
        <v>32</v>
      </c>
      <c r="N51" s="5" t="s">
        <v>115</v>
      </c>
      <c r="O51" s="240" t="s">
        <v>107</v>
      </c>
      <c r="P51" s="25"/>
      <c r="S51" s="1"/>
    </row>
    <row r="52" spans="1:21" s="17" customFormat="1" ht="16" x14ac:dyDescent="0.2">
      <c r="A52" s="42">
        <v>20</v>
      </c>
      <c r="B52" s="18">
        <v>40688</v>
      </c>
      <c r="D52" s="42" t="s">
        <v>15</v>
      </c>
      <c r="E52" s="17" t="s">
        <v>26</v>
      </c>
      <c r="F52" s="147"/>
      <c r="G52" s="17">
        <v>2</v>
      </c>
      <c r="H52" s="17" t="s">
        <v>15</v>
      </c>
      <c r="I52" s="51">
        <v>6</v>
      </c>
      <c r="J52" s="17">
        <v>1</v>
      </c>
      <c r="L52" s="17" t="s">
        <v>106</v>
      </c>
      <c r="M52" s="34" t="s">
        <v>32</v>
      </c>
      <c r="N52" s="17" t="s">
        <v>115</v>
      </c>
      <c r="O52" s="229" t="s">
        <v>107</v>
      </c>
      <c r="S52" s="20"/>
    </row>
    <row r="53" spans="1:21" s="86" customFormat="1" ht="16" x14ac:dyDescent="0.2">
      <c r="A53" s="84">
        <v>21</v>
      </c>
      <c r="B53" s="88">
        <v>40689</v>
      </c>
      <c r="D53" s="84" t="s">
        <v>32</v>
      </c>
      <c r="E53" s="80" t="s">
        <v>53</v>
      </c>
      <c r="F53" s="145">
        <v>13</v>
      </c>
      <c r="G53" s="80">
        <v>1</v>
      </c>
      <c r="H53" s="80" t="s">
        <v>13</v>
      </c>
      <c r="I53" s="138">
        <v>12</v>
      </c>
      <c r="J53" s="80">
        <v>2</v>
      </c>
      <c r="K53" s="80"/>
      <c r="L53" s="86">
        <v>27</v>
      </c>
      <c r="M53" s="85" t="s">
        <v>32</v>
      </c>
      <c r="N53" s="86" t="s">
        <v>109</v>
      </c>
      <c r="O53" s="234" t="s">
        <v>110</v>
      </c>
      <c r="P53" s="80"/>
      <c r="S53" s="89"/>
      <c r="T53" s="80">
        <v>1329</v>
      </c>
    </row>
    <row r="54" spans="1:21" s="71" customFormat="1" ht="16" x14ac:dyDescent="0.2">
      <c r="A54" s="70">
        <v>21</v>
      </c>
      <c r="B54" s="74">
        <v>40689</v>
      </c>
      <c r="D54" s="70" t="s">
        <v>32</v>
      </c>
      <c r="E54" s="71" t="s">
        <v>53</v>
      </c>
      <c r="F54" s="144">
        <v>13</v>
      </c>
      <c r="G54" s="71">
        <v>2</v>
      </c>
      <c r="H54" s="71" t="s">
        <v>15</v>
      </c>
      <c r="I54" s="73">
        <v>12</v>
      </c>
      <c r="J54" s="71">
        <v>2</v>
      </c>
      <c r="L54" s="71">
        <v>27</v>
      </c>
      <c r="M54" s="72" t="s">
        <v>32</v>
      </c>
      <c r="N54" s="71" t="s">
        <v>109</v>
      </c>
      <c r="O54" s="233" t="s">
        <v>110</v>
      </c>
      <c r="S54" s="76"/>
      <c r="T54" s="17">
        <v>1334</v>
      </c>
    </row>
    <row r="55" spans="1:21" s="86" customFormat="1" ht="16" x14ac:dyDescent="0.2">
      <c r="A55" s="84">
        <v>22</v>
      </c>
      <c r="B55" s="88">
        <v>40689</v>
      </c>
      <c r="D55" s="84" t="s">
        <v>32</v>
      </c>
      <c r="E55" s="80" t="s">
        <v>53</v>
      </c>
      <c r="F55" s="145">
        <v>14</v>
      </c>
      <c r="G55" s="80">
        <v>1</v>
      </c>
      <c r="H55" s="80" t="s">
        <v>15</v>
      </c>
      <c r="I55" s="139" t="s">
        <v>105</v>
      </c>
      <c r="J55" s="80">
        <v>3</v>
      </c>
      <c r="K55" s="139"/>
      <c r="L55" s="86" t="s">
        <v>108</v>
      </c>
      <c r="M55" s="85" t="s">
        <v>15</v>
      </c>
      <c r="N55" s="133" t="s">
        <v>132</v>
      </c>
      <c r="O55" s="234" t="s">
        <v>133</v>
      </c>
      <c r="P55" s="80"/>
      <c r="S55" s="89"/>
      <c r="T55" s="86">
        <v>1336</v>
      </c>
      <c r="U55" s="86" t="s">
        <v>111</v>
      </c>
    </row>
    <row r="56" spans="1:21" s="71" customFormat="1" ht="16" x14ac:dyDescent="0.2">
      <c r="A56" s="70">
        <v>22</v>
      </c>
      <c r="B56" s="74">
        <v>40689</v>
      </c>
      <c r="D56" s="70" t="s">
        <v>32</v>
      </c>
      <c r="E56" s="71" t="s">
        <v>53</v>
      </c>
      <c r="F56" s="144">
        <v>14</v>
      </c>
      <c r="G56" s="71">
        <v>2</v>
      </c>
      <c r="H56" s="71" t="s">
        <v>13</v>
      </c>
      <c r="I56" s="83" t="s">
        <v>105</v>
      </c>
      <c r="J56" s="71">
        <v>3</v>
      </c>
      <c r="K56" s="83"/>
      <c r="L56" s="71" t="s">
        <v>108</v>
      </c>
      <c r="M56" s="72" t="s">
        <v>15</v>
      </c>
      <c r="N56" s="134" t="s">
        <v>132</v>
      </c>
      <c r="O56" s="141" t="s">
        <v>133</v>
      </c>
      <c r="P56" s="82"/>
      <c r="S56" s="76"/>
      <c r="T56" s="71">
        <v>1340</v>
      </c>
      <c r="U56" s="71" t="s">
        <v>114</v>
      </c>
    </row>
    <row r="57" spans="1:21" s="5" customFormat="1" ht="16" x14ac:dyDescent="0.2">
      <c r="A57" s="43">
        <v>23</v>
      </c>
      <c r="B57" s="4">
        <v>40690</v>
      </c>
      <c r="D57" s="43" t="s">
        <v>15</v>
      </c>
      <c r="E57" s="25" t="s">
        <v>121</v>
      </c>
      <c r="F57" s="43"/>
      <c r="G57" s="25">
        <v>1</v>
      </c>
      <c r="H57" s="25" t="s">
        <v>13</v>
      </c>
      <c r="I57" s="55" t="s">
        <v>124</v>
      </c>
      <c r="J57" s="25">
        <v>1</v>
      </c>
      <c r="L57" s="25" t="s">
        <v>122</v>
      </c>
      <c r="M57" s="32" t="s">
        <v>32</v>
      </c>
      <c r="N57" s="25"/>
      <c r="O57" s="240" t="s">
        <v>123</v>
      </c>
      <c r="P57" s="25"/>
      <c r="S57" s="1"/>
      <c r="T57" s="80"/>
    </row>
    <row r="58" spans="1:21" s="17" customFormat="1" ht="16" x14ac:dyDescent="0.2">
      <c r="A58" s="42">
        <v>23</v>
      </c>
      <c r="B58" s="18">
        <v>40690</v>
      </c>
      <c r="D58" s="42" t="s">
        <v>15</v>
      </c>
      <c r="E58" s="17" t="s">
        <v>121</v>
      </c>
      <c r="F58" s="42"/>
      <c r="G58" s="17">
        <v>2</v>
      </c>
      <c r="H58" s="17" t="s">
        <v>15</v>
      </c>
      <c r="I58" s="54" t="s">
        <v>124</v>
      </c>
      <c r="J58" s="17">
        <v>1</v>
      </c>
      <c r="L58" s="17" t="s">
        <v>122</v>
      </c>
      <c r="M58" s="34" t="s">
        <v>32</v>
      </c>
      <c r="O58" s="229" t="s">
        <v>123</v>
      </c>
      <c r="S58" s="20"/>
    </row>
    <row r="59" spans="1:21" s="86" customFormat="1" ht="16" x14ac:dyDescent="0.2">
      <c r="A59" s="84">
        <v>24</v>
      </c>
      <c r="B59" s="88">
        <v>40690</v>
      </c>
      <c r="D59" s="84" t="s">
        <v>32</v>
      </c>
      <c r="E59" s="80" t="s">
        <v>121</v>
      </c>
      <c r="F59" s="145">
        <v>15</v>
      </c>
      <c r="G59" s="80">
        <v>1</v>
      </c>
      <c r="H59" s="80" t="s">
        <v>15</v>
      </c>
      <c r="I59" s="87">
        <v>20</v>
      </c>
      <c r="J59" s="80">
        <v>2</v>
      </c>
      <c r="L59" s="80" t="s">
        <v>106</v>
      </c>
      <c r="M59" s="85" t="s">
        <v>32</v>
      </c>
      <c r="N59" s="86" t="s">
        <v>115</v>
      </c>
      <c r="O59" s="234" t="s">
        <v>107</v>
      </c>
      <c r="P59" s="80"/>
      <c r="S59" s="89"/>
      <c r="T59" s="86">
        <v>1352</v>
      </c>
    </row>
    <row r="60" spans="1:21" s="71" customFormat="1" ht="16" x14ac:dyDescent="0.2">
      <c r="A60" s="70">
        <v>24</v>
      </c>
      <c r="B60" s="74">
        <v>40690</v>
      </c>
      <c r="D60" s="70" t="s">
        <v>32</v>
      </c>
      <c r="E60" s="71" t="s">
        <v>121</v>
      </c>
      <c r="F60" s="144">
        <v>15</v>
      </c>
      <c r="G60" s="71">
        <v>2</v>
      </c>
      <c r="H60" s="71" t="s">
        <v>13</v>
      </c>
      <c r="I60" s="73">
        <v>20</v>
      </c>
      <c r="J60" s="71">
        <v>2</v>
      </c>
      <c r="L60" s="71" t="s">
        <v>106</v>
      </c>
      <c r="M60" s="72" t="s">
        <v>32</v>
      </c>
      <c r="N60" s="71" t="s">
        <v>115</v>
      </c>
      <c r="O60" s="233" t="s">
        <v>107</v>
      </c>
      <c r="S60" s="76"/>
      <c r="T60" s="71">
        <v>1371</v>
      </c>
    </row>
    <row r="61" spans="1:21" s="86" customFormat="1" ht="16" x14ac:dyDescent="0.2">
      <c r="A61" s="84">
        <v>25</v>
      </c>
      <c r="B61" s="88">
        <v>40690</v>
      </c>
      <c r="D61" s="84" t="s">
        <v>32</v>
      </c>
      <c r="E61" s="80" t="s">
        <v>121</v>
      </c>
      <c r="F61" s="145">
        <v>16</v>
      </c>
      <c r="G61" s="80">
        <v>1</v>
      </c>
      <c r="H61" s="80" t="s">
        <v>13</v>
      </c>
      <c r="I61" s="87">
        <v>16</v>
      </c>
      <c r="J61" s="80">
        <v>2</v>
      </c>
      <c r="L61" s="80" t="s">
        <v>149</v>
      </c>
      <c r="M61" s="85" t="s">
        <v>15</v>
      </c>
      <c r="N61" s="140" t="s">
        <v>150</v>
      </c>
      <c r="O61" s="239" t="s">
        <v>133</v>
      </c>
      <c r="S61" s="89"/>
      <c r="T61" s="86">
        <v>1383</v>
      </c>
    </row>
    <row r="62" spans="1:21" s="71" customFormat="1" ht="16" x14ac:dyDescent="0.2">
      <c r="A62" s="70">
        <v>25</v>
      </c>
      <c r="B62" s="74">
        <v>40690</v>
      </c>
      <c r="D62" s="70" t="s">
        <v>32</v>
      </c>
      <c r="E62" s="71" t="s">
        <v>121</v>
      </c>
      <c r="F62" s="144">
        <v>16</v>
      </c>
      <c r="G62" s="71">
        <v>2</v>
      </c>
      <c r="H62" s="71" t="s">
        <v>15</v>
      </c>
      <c r="I62" s="73">
        <v>16</v>
      </c>
      <c r="J62" s="71">
        <v>2</v>
      </c>
      <c r="L62" s="82" t="s">
        <v>149</v>
      </c>
      <c r="M62" s="72" t="s">
        <v>15</v>
      </c>
      <c r="N62" s="141" t="s">
        <v>150</v>
      </c>
      <c r="O62" s="233" t="s">
        <v>133</v>
      </c>
      <c r="S62" s="76"/>
      <c r="T62" s="71">
        <v>1384</v>
      </c>
    </row>
    <row r="63" spans="1:21" s="86" customFormat="1" x14ac:dyDescent="0.2">
      <c r="A63" s="84">
        <v>26</v>
      </c>
      <c r="B63" s="88">
        <v>40692</v>
      </c>
      <c r="D63" s="84" t="s">
        <v>32</v>
      </c>
      <c r="E63" s="80" t="s">
        <v>125</v>
      </c>
      <c r="F63" s="145">
        <v>17</v>
      </c>
      <c r="G63" s="77">
        <v>1</v>
      </c>
      <c r="H63" s="80" t="s">
        <v>13</v>
      </c>
      <c r="I63" s="87">
        <v>13</v>
      </c>
      <c r="J63" s="80">
        <v>1</v>
      </c>
      <c r="L63" s="80" t="s">
        <v>140</v>
      </c>
      <c r="M63" s="85" t="s">
        <v>15</v>
      </c>
      <c r="N63" s="86" t="s">
        <v>144</v>
      </c>
      <c r="O63" s="239"/>
      <c r="S63" s="89"/>
      <c r="T63" s="80">
        <v>1394</v>
      </c>
    </row>
    <row r="64" spans="1:21" s="65" customFormat="1" x14ac:dyDescent="0.2">
      <c r="A64" s="64">
        <v>26</v>
      </c>
      <c r="B64" s="68">
        <v>40692</v>
      </c>
      <c r="D64" s="64" t="s">
        <v>32</v>
      </c>
      <c r="E64" s="65" t="s">
        <v>125</v>
      </c>
      <c r="F64" s="143">
        <v>17</v>
      </c>
      <c r="G64" s="71">
        <v>2</v>
      </c>
      <c r="H64" s="65" t="s">
        <v>15</v>
      </c>
      <c r="I64" s="67">
        <v>13</v>
      </c>
      <c r="J64" s="65">
        <v>1</v>
      </c>
      <c r="L64" s="80" t="s">
        <v>145</v>
      </c>
      <c r="M64" s="66" t="s">
        <v>15</v>
      </c>
      <c r="N64" s="65" t="s">
        <v>144</v>
      </c>
      <c r="O64" s="232"/>
      <c r="S64" s="69"/>
      <c r="T64" s="17">
        <v>1402</v>
      </c>
    </row>
    <row r="65" spans="1:31" s="9" customFormat="1" ht="16" x14ac:dyDescent="0.2">
      <c r="A65" s="40">
        <v>27</v>
      </c>
      <c r="B65" s="10">
        <v>40693</v>
      </c>
      <c r="D65" s="40" t="s">
        <v>32</v>
      </c>
      <c r="E65" s="9" t="s">
        <v>24</v>
      </c>
      <c r="F65" s="40"/>
      <c r="G65" s="25">
        <v>1</v>
      </c>
      <c r="H65" s="9" t="s">
        <v>15</v>
      </c>
      <c r="I65" s="53" t="s">
        <v>127</v>
      </c>
      <c r="J65" s="9">
        <v>2</v>
      </c>
      <c r="L65" s="9">
        <v>6</v>
      </c>
      <c r="M65" s="33" t="s">
        <v>32</v>
      </c>
      <c r="O65" s="227" t="s">
        <v>126</v>
      </c>
      <c r="S65" s="12"/>
      <c r="T65" s="80"/>
    </row>
    <row r="66" spans="1:31" s="17" customFormat="1" ht="16" x14ac:dyDescent="0.2">
      <c r="A66" s="42">
        <v>27</v>
      </c>
      <c r="B66" s="18">
        <v>40693</v>
      </c>
      <c r="D66" s="42" t="s">
        <v>15</v>
      </c>
      <c r="E66" s="17" t="s">
        <v>24</v>
      </c>
      <c r="F66" s="42"/>
      <c r="G66" s="17">
        <v>2</v>
      </c>
      <c r="H66" s="17" t="s">
        <v>13</v>
      </c>
      <c r="I66" s="54" t="s">
        <v>127</v>
      </c>
      <c r="J66" s="17">
        <v>2</v>
      </c>
      <c r="L66" s="17">
        <v>6</v>
      </c>
      <c r="M66" s="34" t="s">
        <v>32</v>
      </c>
      <c r="O66" s="229" t="s">
        <v>126</v>
      </c>
      <c r="S66" s="20"/>
    </row>
    <row r="67" spans="1:31" s="9" customFormat="1" ht="16" x14ac:dyDescent="0.2">
      <c r="A67" s="40">
        <v>28</v>
      </c>
      <c r="B67" s="10">
        <v>40693</v>
      </c>
      <c r="D67" s="40" t="s">
        <v>15</v>
      </c>
      <c r="E67" s="9" t="s">
        <v>24</v>
      </c>
      <c r="F67" s="40"/>
      <c r="G67" s="25">
        <v>1</v>
      </c>
      <c r="H67" s="21" t="s">
        <v>40</v>
      </c>
      <c r="I67" s="49">
        <v>19</v>
      </c>
      <c r="J67" s="9">
        <v>3</v>
      </c>
      <c r="L67" s="9">
        <v>40</v>
      </c>
      <c r="M67" s="33" t="s">
        <v>32</v>
      </c>
      <c r="O67" s="227" t="s">
        <v>128</v>
      </c>
      <c r="S67" s="12"/>
      <c r="T67" s="86"/>
    </row>
    <row r="68" spans="1:31" s="17" customFormat="1" ht="16" x14ac:dyDescent="0.2">
      <c r="A68" s="42">
        <v>28</v>
      </c>
      <c r="B68" s="18">
        <v>40693</v>
      </c>
      <c r="D68" s="42" t="s">
        <v>15</v>
      </c>
      <c r="E68" s="17" t="s">
        <v>24</v>
      </c>
      <c r="F68" s="42"/>
      <c r="G68" s="17">
        <v>2</v>
      </c>
      <c r="H68" s="24" t="s">
        <v>40</v>
      </c>
      <c r="I68" s="51">
        <v>19</v>
      </c>
      <c r="J68" s="17">
        <v>3</v>
      </c>
      <c r="L68" s="17">
        <v>40</v>
      </c>
      <c r="M68" s="34" t="s">
        <v>32</v>
      </c>
      <c r="O68" s="228" t="s">
        <v>128</v>
      </c>
      <c r="P68" s="13"/>
      <c r="S68" s="20"/>
      <c r="T68" s="71"/>
    </row>
    <row r="69" spans="1:31" s="59" customFormat="1" ht="16" x14ac:dyDescent="0.2">
      <c r="A69" s="58">
        <v>29</v>
      </c>
      <c r="B69" s="62">
        <v>40693</v>
      </c>
      <c r="D69" s="58" t="s">
        <v>32</v>
      </c>
      <c r="E69" s="59" t="s">
        <v>24</v>
      </c>
      <c r="F69" s="142">
        <v>18</v>
      </c>
      <c r="G69" s="80">
        <v>1</v>
      </c>
      <c r="H69" s="59" t="s">
        <v>13</v>
      </c>
      <c r="I69" s="61">
        <v>18</v>
      </c>
      <c r="J69" s="59">
        <v>3</v>
      </c>
      <c r="L69" s="59">
        <v>5</v>
      </c>
      <c r="M69" s="60" t="s">
        <v>32</v>
      </c>
      <c r="N69" s="59" t="s">
        <v>146</v>
      </c>
      <c r="O69" s="231" t="s">
        <v>129</v>
      </c>
      <c r="S69" s="63"/>
      <c r="T69" s="86">
        <v>1425</v>
      </c>
    </row>
    <row r="70" spans="1:31" s="71" customFormat="1" ht="16" x14ac:dyDescent="0.2">
      <c r="A70" s="70">
        <v>29</v>
      </c>
      <c r="B70" s="74">
        <v>40693</v>
      </c>
      <c r="D70" s="70" t="s">
        <v>32</v>
      </c>
      <c r="E70" s="71" t="s">
        <v>24</v>
      </c>
      <c r="F70" s="144">
        <v>18</v>
      </c>
      <c r="G70" s="71">
        <v>2</v>
      </c>
      <c r="H70" s="71" t="s">
        <v>15</v>
      </c>
      <c r="I70" s="73">
        <v>18</v>
      </c>
      <c r="J70" s="71">
        <v>3</v>
      </c>
      <c r="L70" s="65">
        <v>5</v>
      </c>
      <c r="M70" s="72" t="s">
        <v>32</v>
      </c>
      <c r="N70" s="71" t="s">
        <v>146</v>
      </c>
      <c r="O70" s="233" t="s">
        <v>129</v>
      </c>
      <c r="S70" s="76"/>
      <c r="T70" s="71">
        <v>1440</v>
      </c>
    </row>
    <row r="71" spans="1:31" s="9" customFormat="1" ht="32" x14ac:dyDescent="0.2">
      <c r="A71" s="40">
        <v>30</v>
      </c>
      <c r="B71" s="10">
        <v>40694</v>
      </c>
      <c r="D71" s="40" t="s">
        <v>15</v>
      </c>
      <c r="E71" s="9" t="s">
        <v>125</v>
      </c>
      <c r="F71" s="40"/>
      <c r="G71" s="25">
        <v>1</v>
      </c>
      <c r="H71" s="9" t="s">
        <v>15</v>
      </c>
      <c r="I71" s="53" t="s">
        <v>124</v>
      </c>
      <c r="J71" s="9">
        <v>1</v>
      </c>
      <c r="L71" s="9" t="s">
        <v>137</v>
      </c>
      <c r="M71" s="33" t="s">
        <v>32</v>
      </c>
      <c r="N71" s="9" t="s">
        <v>143</v>
      </c>
      <c r="O71" s="228" t="s">
        <v>141</v>
      </c>
      <c r="P71" s="13"/>
      <c r="S71" s="12"/>
      <c r="T71" s="86"/>
    </row>
    <row r="72" spans="1:31" s="17" customFormat="1" ht="32" x14ac:dyDescent="0.2">
      <c r="A72" s="42">
        <v>30</v>
      </c>
      <c r="B72" s="18">
        <v>40694</v>
      </c>
      <c r="D72" s="42" t="s">
        <v>15</v>
      </c>
      <c r="E72" s="17" t="s">
        <v>125</v>
      </c>
      <c r="F72" s="42"/>
      <c r="G72" s="17">
        <v>2</v>
      </c>
      <c r="H72" s="17" t="s">
        <v>13</v>
      </c>
      <c r="I72" s="54" t="s">
        <v>124</v>
      </c>
      <c r="J72" s="17">
        <v>1</v>
      </c>
      <c r="L72" s="17" t="s">
        <v>137</v>
      </c>
      <c r="M72" s="34" t="s">
        <v>32</v>
      </c>
      <c r="N72" s="17" t="s">
        <v>143</v>
      </c>
      <c r="O72" s="228" t="s">
        <v>141</v>
      </c>
      <c r="P72" s="13"/>
      <c r="S72" s="20"/>
      <c r="T72" s="71"/>
    </row>
    <row r="73" spans="1:31" s="59" customFormat="1" ht="16" x14ac:dyDescent="0.2">
      <c r="A73" s="58">
        <v>31</v>
      </c>
      <c r="B73" s="62">
        <v>40694</v>
      </c>
      <c r="D73" s="58" t="s">
        <v>32</v>
      </c>
      <c r="E73" s="59" t="s">
        <v>125</v>
      </c>
      <c r="F73" s="142">
        <v>19</v>
      </c>
      <c r="G73" s="77">
        <v>1</v>
      </c>
      <c r="H73" s="59" t="s">
        <v>13</v>
      </c>
      <c r="I73" s="61">
        <v>10</v>
      </c>
      <c r="J73" s="59">
        <v>2</v>
      </c>
      <c r="L73" s="65" t="s">
        <v>138</v>
      </c>
      <c r="M73" s="60" t="s">
        <v>32</v>
      </c>
      <c r="N73" s="59" t="s">
        <v>142</v>
      </c>
      <c r="O73" s="231" t="s">
        <v>130</v>
      </c>
      <c r="S73" s="63"/>
      <c r="T73" s="86">
        <v>1452</v>
      </c>
    </row>
    <row r="74" spans="1:31" s="65" customFormat="1" ht="16" x14ac:dyDescent="0.2">
      <c r="A74" s="64">
        <v>31</v>
      </c>
      <c r="B74" s="68">
        <v>40694</v>
      </c>
      <c r="D74" s="64" t="s">
        <v>32</v>
      </c>
      <c r="E74" s="65" t="s">
        <v>125</v>
      </c>
      <c r="F74" s="143">
        <v>19</v>
      </c>
      <c r="G74" s="80">
        <v>2</v>
      </c>
      <c r="H74" s="80" t="s">
        <v>14</v>
      </c>
      <c r="I74" s="67">
        <v>6</v>
      </c>
      <c r="J74" s="80"/>
      <c r="K74" s="65">
        <v>3</v>
      </c>
      <c r="L74" s="65" t="s">
        <v>139</v>
      </c>
      <c r="M74" s="66" t="s">
        <v>32</v>
      </c>
      <c r="N74" s="65" t="s">
        <v>142</v>
      </c>
      <c r="O74" s="232" t="s">
        <v>130</v>
      </c>
      <c r="S74" s="69"/>
      <c r="T74" s="65">
        <v>1459</v>
      </c>
    </row>
    <row r="75" spans="1:31" s="71" customFormat="1" ht="16" x14ac:dyDescent="0.2">
      <c r="A75" s="70">
        <v>31</v>
      </c>
      <c r="B75" s="74">
        <v>40694</v>
      </c>
      <c r="D75" s="70" t="s">
        <v>32</v>
      </c>
      <c r="E75" s="71" t="s">
        <v>125</v>
      </c>
      <c r="F75" s="144">
        <v>19</v>
      </c>
      <c r="G75" s="71">
        <v>3</v>
      </c>
      <c r="H75" s="71" t="s">
        <v>15</v>
      </c>
      <c r="I75" s="73">
        <v>10</v>
      </c>
      <c r="J75" s="71">
        <v>2</v>
      </c>
      <c r="L75" s="71" t="s">
        <v>139</v>
      </c>
      <c r="M75" s="72" t="s">
        <v>32</v>
      </c>
      <c r="N75" s="71" t="s">
        <v>142</v>
      </c>
      <c r="O75" s="233" t="s">
        <v>130</v>
      </c>
      <c r="S75" s="76"/>
      <c r="T75" s="71">
        <v>1461</v>
      </c>
      <c r="U75" s="71" t="s">
        <v>131</v>
      </c>
    </row>
    <row r="76" spans="1:31" s="5" customFormat="1" ht="24" x14ac:dyDescent="0.3">
      <c r="A76" s="224">
        <v>2012</v>
      </c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41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</row>
    <row r="77" spans="1:31" ht="16" x14ac:dyDescent="0.2">
      <c r="A77" s="43">
        <v>32</v>
      </c>
      <c r="B77" s="4">
        <v>41039</v>
      </c>
      <c r="C77" s="223">
        <v>0.23263888888888887</v>
      </c>
      <c r="D77" s="43" t="s">
        <v>15</v>
      </c>
      <c r="E77" s="80" t="s">
        <v>223</v>
      </c>
      <c r="G77" s="80">
        <v>1</v>
      </c>
      <c r="H77" s="80" t="s">
        <v>13</v>
      </c>
      <c r="I77" s="52">
        <v>8</v>
      </c>
      <c r="J77" s="80">
        <v>2</v>
      </c>
      <c r="L77">
        <v>64</v>
      </c>
      <c r="M77" s="32" t="s">
        <v>32</v>
      </c>
      <c r="O77" s="234" t="s">
        <v>224</v>
      </c>
      <c r="P77" s="80"/>
      <c r="U77" t="s">
        <v>225</v>
      </c>
    </row>
    <row r="78" spans="1:31" ht="16" x14ac:dyDescent="0.2">
      <c r="A78" s="43">
        <v>33</v>
      </c>
      <c r="B78" s="4">
        <v>41039</v>
      </c>
      <c r="C78" s="223">
        <v>0.25833333333333336</v>
      </c>
      <c r="D78" s="43" t="s">
        <v>32</v>
      </c>
      <c r="E78" s="80" t="s">
        <v>223</v>
      </c>
      <c r="F78" s="143">
        <v>20</v>
      </c>
      <c r="G78" s="80">
        <v>1</v>
      </c>
      <c r="H78" s="80" t="s">
        <v>13</v>
      </c>
      <c r="I78" s="52">
        <v>11</v>
      </c>
      <c r="J78" s="80">
        <v>2</v>
      </c>
      <c r="L78">
        <v>64</v>
      </c>
      <c r="M78" s="32" t="s">
        <v>32</v>
      </c>
      <c r="O78" s="234" t="s">
        <v>224</v>
      </c>
      <c r="P78" s="80"/>
      <c r="T78" s="80">
        <v>661005</v>
      </c>
    </row>
    <row r="79" spans="1:31" ht="16" x14ac:dyDescent="0.2">
      <c r="A79" s="43">
        <v>33</v>
      </c>
      <c r="B79" s="4">
        <v>41039</v>
      </c>
      <c r="C79" s="223">
        <v>0.27569444444444446</v>
      </c>
      <c r="D79" s="43" t="s">
        <v>32</v>
      </c>
      <c r="E79" s="80" t="s">
        <v>223</v>
      </c>
      <c r="F79" s="143">
        <v>20</v>
      </c>
      <c r="G79" s="80">
        <v>2</v>
      </c>
      <c r="H79" s="80" t="s">
        <v>15</v>
      </c>
      <c r="I79" s="52">
        <v>11</v>
      </c>
      <c r="J79" s="80">
        <v>2</v>
      </c>
      <c r="L79" s="5">
        <v>64</v>
      </c>
      <c r="M79" s="32" t="s">
        <v>32</v>
      </c>
      <c r="N79" s="5"/>
      <c r="O79" s="234" t="s">
        <v>224</v>
      </c>
      <c r="P79" s="80"/>
      <c r="T79" s="80">
        <v>661008</v>
      </c>
    </row>
    <row r="80" spans="1:31" ht="32" x14ac:dyDescent="0.2">
      <c r="A80" s="43">
        <v>34</v>
      </c>
      <c r="B80" s="4">
        <v>41040</v>
      </c>
      <c r="D80" s="43" t="s">
        <v>15</v>
      </c>
      <c r="E80" s="80" t="s">
        <v>223</v>
      </c>
      <c r="G80" s="80">
        <v>1</v>
      </c>
      <c r="H80" s="80" t="s">
        <v>15</v>
      </c>
      <c r="I80" s="52">
        <v>14</v>
      </c>
      <c r="J80" s="80">
        <v>1</v>
      </c>
      <c r="L80">
        <v>4</v>
      </c>
      <c r="M80" s="32" t="s">
        <v>32</v>
      </c>
      <c r="O80" s="234" t="s">
        <v>226</v>
      </c>
      <c r="P80" s="80"/>
    </row>
    <row r="81" spans="1:21" ht="32" x14ac:dyDescent="0.2">
      <c r="A81" s="43">
        <v>35</v>
      </c>
      <c r="B81" s="4">
        <v>41045</v>
      </c>
      <c r="C81" s="223">
        <v>0.24583333333333335</v>
      </c>
      <c r="D81" s="43" t="s">
        <v>32</v>
      </c>
      <c r="E81" s="80" t="s">
        <v>223</v>
      </c>
      <c r="F81" s="143">
        <v>21</v>
      </c>
      <c r="G81" s="80">
        <v>1</v>
      </c>
      <c r="H81" s="80" t="s">
        <v>15</v>
      </c>
      <c r="I81" s="52">
        <v>14</v>
      </c>
      <c r="J81" s="80">
        <v>1</v>
      </c>
      <c r="L81">
        <v>4</v>
      </c>
      <c r="M81" s="32" t="s">
        <v>32</v>
      </c>
      <c r="O81" s="234" t="s">
        <v>226</v>
      </c>
      <c r="P81" s="80"/>
      <c r="T81">
        <v>661024</v>
      </c>
    </row>
    <row r="82" spans="1:21" ht="16" x14ac:dyDescent="0.2">
      <c r="A82" s="43">
        <v>36</v>
      </c>
      <c r="D82" s="43" t="s">
        <v>15</v>
      </c>
      <c r="E82" s="80" t="s">
        <v>223</v>
      </c>
      <c r="G82" s="80">
        <v>1</v>
      </c>
      <c r="H82" s="80" t="s">
        <v>13</v>
      </c>
      <c r="I82" s="52">
        <v>21</v>
      </c>
      <c r="J82" s="80">
        <v>3</v>
      </c>
      <c r="L82">
        <v>7</v>
      </c>
      <c r="M82" s="32" t="s">
        <v>32</v>
      </c>
      <c r="O82" s="234" t="s">
        <v>228</v>
      </c>
      <c r="P82" s="80"/>
    </row>
    <row r="83" spans="1:21" ht="32" x14ac:dyDescent="0.2">
      <c r="A83" s="43">
        <v>35</v>
      </c>
      <c r="B83" s="4">
        <v>41045</v>
      </c>
      <c r="C83" s="223">
        <v>0.27083333333333331</v>
      </c>
      <c r="D83" s="43" t="s">
        <v>32</v>
      </c>
      <c r="E83" s="80" t="s">
        <v>223</v>
      </c>
      <c r="F83" s="143">
        <v>21</v>
      </c>
      <c r="G83" s="80">
        <v>2</v>
      </c>
      <c r="H83" s="80" t="s">
        <v>13</v>
      </c>
      <c r="I83" s="52">
        <v>14</v>
      </c>
      <c r="J83" s="80">
        <v>1</v>
      </c>
      <c r="L83">
        <v>4</v>
      </c>
      <c r="M83" s="32" t="s">
        <v>32</v>
      </c>
      <c r="O83" s="234" t="s">
        <v>226</v>
      </c>
      <c r="P83" s="80"/>
      <c r="T83">
        <v>661028</v>
      </c>
    </row>
    <row r="84" spans="1:21" ht="16" x14ac:dyDescent="0.2">
      <c r="A84" s="43">
        <v>36</v>
      </c>
      <c r="B84" s="4">
        <v>41045</v>
      </c>
      <c r="C84" s="223">
        <v>0.27430555555555552</v>
      </c>
      <c r="D84" s="43" t="s">
        <v>32</v>
      </c>
      <c r="E84" s="80" t="s">
        <v>223</v>
      </c>
      <c r="F84" s="143">
        <v>22</v>
      </c>
      <c r="G84" s="80">
        <v>1</v>
      </c>
      <c r="H84" s="80" t="s">
        <v>15</v>
      </c>
      <c r="I84" s="52">
        <v>9</v>
      </c>
      <c r="J84" s="80">
        <v>3</v>
      </c>
      <c r="L84">
        <v>7</v>
      </c>
      <c r="M84" s="32" t="s">
        <v>32</v>
      </c>
      <c r="O84" s="230" t="s">
        <v>235</v>
      </c>
      <c r="P84" s="5" t="s">
        <v>236</v>
      </c>
      <c r="T84" t="s">
        <v>227</v>
      </c>
    </row>
    <row r="85" spans="1:21" ht="16" x14ac:dyDescent="0.2">
      <c r="A85" s="43">
        <v>36</v>
      </c>
      <c r="B85" s="4">
        <v>41045</v>
      </c>
      <c r="C85" s="223">
        <v>0.29166666666666669</v>
      </c>
      <c r="D85" s="43" t="s">
        <v>32</v>
      </c>
      <c r="E85" s="80" t="s">
        <v>223</v>
      </c>
      <c r="F85" s="143">
        <v>22</v>
      </c>
      <c r="G85" s="80">
        <v>2</v>
      </c>
      <c r="H85" s="80" t="s">
        <v>13</v>
      </c>
      <c r="I85" s="52">
        <v>9</v>
      </c>
      <c r="J85" s="80">
        <v>3</v>
      </c>
      <c r="L85">
        <v>7</v>
      </c>
      <c r="M85" s="32" t="s">
        <v>32</v>
      </c>
      <c r="O85" s="230" t="s">
        <v>235</v>
      </c>
      <c r="P85" s="5" t="s">
        <v>236</v>
      </c>
      <c r="T85">
        <v>661035</v>
      </c>
    </row>
    <row r="86" spans="1:21" ht="16" x14ac:dyDescent="0.2">
      <c r="A86" s="43">
        <v>37</v>
      </c>
      <c r="B86" s="4">
        <v>41046</v>
      </c>
      <c r="D86" s="43" t="s">
        <v>15</v>
      </c>
      <c r="E86" s="80" t="s">
        <v>24</v>
      </c>
      <c r="G86" s="80">
        <v>1</v>
      </c>
      <c r="H86" s="80" t="s">
        <v>13</v>
      </c>
      <c r="I86" s="52">
        <v>17</v>
      </c>
      <c r="J86" s="80">
        <v>1</v>
      </c>
      <c r="L86">
        <v>35</v>
      </c>
      <c r="M86" s="32" t="s">
        <v>15</v>
      </c>
      <c r="O86" s="230" t="s">
        <v>237</v>
      </c>
      <c r="U86" t="s">
        <v>238</v>
      </c>
    </row>
    <row r="87" spans="1:21" x14ac:dyDescent="0.2">
      <c r="A87" s="43">
        <v>38</v>
      </c>
      <c r="B87" s="4">
        <v>41046</v>
      </c>
      <c r="C87" s="223">
        <v>0.32222222222222224</v>
      </c>
      <c r="D87" s="43" t="s">
        <v>15</v>
      </c>
      <c r="E87" s="80" t="s">
        <v>24</v>
      </c>
      <c r="G87" s="80">
        <v>1</v>
      </c>
      <c r="H87" s="80" t="s">
        <v>13</v>
      </c>
      <c r="I87" s="52">
        <v>17</v>
      </c>
      <c r="J87" s="80">
        <v>2</v>
      </c>
      <c r="L87">
        <v>9</v>
      </c>
      <c r="M87" s="32" t="s">
        <v>32</v>
      </c>
      <c r="P87" s="5" t="s">
        <v>237</v>
      </c>
    </row>
    <row r="88" spans="1:21" ht="16" x14ac:dyDescent="0.2">
      <c r="A88" s="43">
        <v>39</v>
      </c>
      <c r="B88" s="4">
        <v>41046</v>
      </c>
      <c r="C88" s="223">
        <v>0.36944444444444446</v>
      </c>
      <c r="D88" s="43" t="s">
        <v>32</v>
      </c>
      <c r="E88" s="80" t="s">
        <v>24</v>
      </c>
      <c r="F88" s="143">
        <v>23</v>
      </c>
      <c r="G88" s="80">
        <v>1</v>
      </c>
      <c r="H88" s="80" t="s">
        <v>13</v>
      </c>
      <c r="I88" s="52">
        <v>17</v>
      </c>
      <c r="J88" s="80">
        <v>1</v>
      </c>
      <c r="L88">
        <v>1</v>
      </c>
      <c r="M88" s="32" t="s">
        <v>32</v>
      </c>
      <c r="O88" s="230" t="s">
        <v>130</v>
      </c>
      <c r="P88" s="5" t="s">
        <v>239</v>
      </c>
      <c r="T88">
        <v>661058</v>
      </c>
    </row>
    <row r="89" spans="1:21" ht="16" x14ac:dyDescent="0.2">
      <c r="A89" s="43">
        <v>39</v>
      </c>
      <c r="B89" s="4">
        <v>41046</v>
      </c>
      <c r="C89" s="223">
        <v>0.39583333333333331</v>
      </c>
      <c r="D89" s="43" t="s">
        <v>32</v>
      </c>
      <c r="E89" s="80" t="s">
        <v>24</v>
      </c>
      <c r="F89" s="143">
        <v>23</v>
      </c>
      <c r="G89" s="80">
        <v>2</v>
      </c>
      <c r="H89" s="80" t="s">
        <v>15</v>
      </c>
      <c r="I89" s="52">
        <v>17</v>
      </c>
      <c r="J89" s="80">
        <v>1</v>
      </c>
      <c r="L89" s="5">
        <v>1</v>
      </c>
      <c r="M89" s="32" t="s">
        <v>32</v>
      </c>
      <c r="O89" s="230" t="s">
        <v>130</v>
      </c>
      <c r="P89" s="5" t="s">
        <v>239</v>
      </c>
      <c r="T89">
        <v>661060</v>
      </c>
    </row>
    <row r="90" spans="1:21" x14ac:dyDescent="0.2">
      <c r="A90" s="43">
        <v>40</v>
      </c>
      <c r="B90" s="4">
        <v>41047</v>
      </c>
      <c r="D90" s="43" t="s">
        <v>15</v>
      </c>
      <c r="E90" s="80" t="s">
        <v>24</v>
      </c>
      <c r="G90" s="80">
        <v>1</v>
      </c>
      <c r="H90" s="80" t="s">
        <v>15</v>
      </c>
      <c r="I90" s="52">
        <v>21</v>
      </c>
      <c r="J90" s="80">
        <v>2</v>
      </c>
      <c r="L90">
        <v>52</v>
      </c>
    </row>
    <row r="91" spans="1:21" ht="16" x14ac:dyDescent="0.2">
      <c r="A91" s="43">
        <v>41</v>
      </c>
      <c r="B91" s="4">
        <v>41047</v>
      </c>
      <c r="C91" s="223">
        <v>0.37361111111111112</v>
      </c>
      <c r="D91" s="43" t="s">
        <v>32</v>
      </c>
      <c r="E91" s="80" t="s">
        <v>24</v>
      </c>
      <c r="F91" s="143">
        <v>24</v>
      </c>
      <c r="G91" s="80">
        <v>1</v>
      </c>
      <c r="H91" s="80" t="s">
        <v>13</v>
      </c>
      <c r="I91" s="52">
        <v>15</v>
      </c>
      <c r="J91" s="80">
        <v>1</v>
      </c>
      <c r="L91">
        <v>26</v>
      </c>
      <c r="M91" s="32" t="s">
        <v>32</v>
      </c>
      <c r="O91" s="230" t="s">
        <v>240</v>
      </c>
      <c r="T91">
        <v>661085</v>
      </c>
    </row>
    <row r="92" spans="1:21" ht="16" x14ac:dyDescent="0.2">
      <c r="A92" s="43">
        <v>40</v>
      </c>
      <c r="B92" s="4">
        <v>41047</v>
      </c>
      <c r="C92" s="223">
        <v>0.32777777777777778</v>
      </c>
      <c r="D92" s="43" t="s">
        <v>241</v>
      </c>
      <c r="E92" s="80" t="s">
        <v>24</v>
      </c>
      <c r="G92" s="80">
        <v>1</v>
      </c>
      <c r="H92" s="80" t="s">
        <v>15</v>
      </c>
      <c r="I92" s="52">
        <v>4</v>
      </c>
      <c r="J92" s="80">
        <v>2</v>
      </c>
      <c r="L92">
        <v>52</v>
      </c>
      <c r="M92" s="32" t="s">
        <v>32</v>
      </c>
      <c r="O92" s="230" t="s">
        <v>242</v>
      </c>
      <c r="P92" s="5" t="s">
        <v>243</v>
      </c>
      <c r="T92">
        <v>661076</v>
      </c>
    </row>
    <row r="93" spans="1:21" x14ac:dyDescent="0.2">
      <c r="A93" s="43">
        <v>40</v>
      </c>
      <c r="B93" s="4">
        <v>41047</v>
      </c>
      <c r="D93" s="43" t="s">
        <v>15</v>
      </c>
      <c r="E93" s="80" t="s">
        <v>24</v>
      </c>
      <c r="G93" s="80">
        <v>2</v>
      </c>
      <c r="H93" s="80" t="s">
        <v>13</v>
      </c>
      <c r="I93" s="52">
        <v>4</v>
      </c>
      <c r="J93" s="80">
        <v>2</v>
      </c>
      <c r="L93">
        <v>52</v>
      </c>
    </row>
    <row r="94" spans="1:21" ht="16" x14ac:dyDescent="0.2">
      <c r="A94" s="43">
        <v>41</v>
      </c>
      <c r="B94" s="4">
        <v>41047</v>
      </c>
      <c r="C94" s="223">
        <v>0.3888888888888889</v>
      </c>
      <c r="D94" s="43" t="s">
        <v>32</v>
      </c>
      <c r="E94" s="80" t="s">
        <v>24</v>
      </c>
      <c r="F94" s="143">
        <v>24</v>
      </c>
      <c r="G94" s="80">
        <v>2</v>
      </c>
      <c r="H94" s="80" t="s">
        <v>15</v>
      </c>
      <c r="I94" s="52">
        <v>15</v>
      </c>
      <c r="J94" s="80">
        <v>1</v>
      </c>
      <c r="L94">
        <v>26</v>
      </c>
      <c r="M94" s="32" t="s">
        <v>32</v>
      </c>
      <c r="O94" s="230" t="s">
        <v>240</v>
      </c>
      <c r="S94" s="1" t="s">
        <v>329</v>
      </c>
      <c r="T94">
        <v>661087</v>
      </c>
    </row>
    <row r="95" spans="1:21" ht="16" x14ac:dyDescent="0.2">
      <c r="A95" s="43">
        <v>42</v>
      </c>
      <c r="B95" s="4">
        <v>41048</v>
      </c>
      <c r="C95" s="223">
        <v>0.29166666666666669</v>
      </c>
      <c r="D95" s="43" t="s">
        <v>15</v>
      </c>
      <c r="E95" s="80" t="s">
        <v>24</v>
      </c>
      <c r="G95" s="80">
        <v>1</v>
      </c>
      <c r="H95" s="80" t="s">
        <v>15</v>
      </c>
      <c r="I95" s="52" t="s">
        <v>57</v>
      </c>
      <c r="J95" s="80">
        <v>1</v>
      </c>
      <c r="L95">
        <v>34</v>
      </c>
      <c r="M95" s="32" t="s">
        <v>32</v>
      </c>
      <c r="O95" s="230" t="s">
        <v>107</v>
      </c>
      <c r="P95" s="5" t="s">
        <v>244</v>
      </c>
      <c r="U95" t="s">
        <v>245</v>
      </c>
    </row>
    <row r="96" spans="1:21" ht="16" x14ac:dyDescent="0.2">
      <c r="A96" s="43">
        <v>42</v>
      </c>
      <c r="B96" s="4">
        <v>41048</v>
      </c>
      <c r="C96" s="223">
        <v>0.29930555555555555</v>
      </c>
      <c r="D96" s="43" t="s">
        <v>32</v>
      </c>
      <c r="E96" s="80" t="s">
        <v>24</v>
      </c>
      <c r="F96" s="143">
        <v>25</v>
      </c>
      <c r="G96" s="80">
        <v>1</v>
      </c>
      <c r="H96" s="80" t="s">
        <v>15</v>
      </c>
      <c r="I96" s="52">
        <v>5</v>
      </c>
      <c r="J96" s="80">
        <v>1</v>
      </c>
      <c r="L96">
        <v>34</v>
      </c>
      <c r="M96" s="32" t="s">
        <v>32</v>
      </c>
      <c r="O96" s="230" t="s">
        <v>107</v>
      </c>
      <c r="P96" s="5" t="s">
        <v>130</v>
      </c>
      <c r="T96">
        <v>661096</v>
      </c>
    </row>
    <row r="97" spans="1:21" ht="16" x14ac:dyDescent="0.2">
      <c r="A97" s="43">
        <v>42</v>
      </c>
      <c r="B97" s="4">
        <v>41048</v>
      </c>
      <c r="C97" s="223">
        <v>0.31597222222222221</v>
      </c>
      <c r="D97" s="43" t="s">
        <v>32</v>
      </c>
      <c r="E97" s="80" t="s">
        <v>24</v>
      </c>
      <c r="F97" s="143">
        <v>25</v>
      </c>
      <c r="G97" s="80">
        <v>2</v>
      </c>
      <c r="H97" s="80" t="s">
        <v>13</v>
      </c>
      <c r="I97" s="52">
        <v>5</v>
      </c>
      <c r="J97" s="80">
        <v>1</v>
      </c>
      <c r="L97">
        <v>34</v>
      </c>
      <c r="M97" s="32" t="s">
        <v>32</v>
      </c>
      <c r="O97" s="230" t="s">
        <v>107</v>
      </c>
      <c r="P97" s="5" t="s">
        <v>130</v>
      </c>
      <c r="T97">
        <v>661098</v>
      </c>
    </row>
    <row r="98" spans="1:21" ht="16" x14ac:dyDescent="0.2">
      <c r="A98" s="43">
        <v>43</v>
      </c>
      <c r="B98" s="4">
        <v>41050</v>
      </c>
      <c r="C98" s="223">
        <v>0.27708333333333335</v>
      </c>
      <c r="D98" s="43" t="s">
        <v>241</v>
      </c>
      <c r="E98" s="80" t="s">
        <v>223</v>
      </c>
      <c r="G98" s="80">
        <v>1</v>
      </c>
      <c r="H98" s="80" t="s">
        <v>15</v>
      </c>
      <c r="I98" s="52">
        <v>12</v>
      </c>
      <c r="J98" s="80">
        <v>1</v>
      </c>
      <c r="L98">
        <v>70</v>
      </c>
      <c r="M98" s="32" t="s">
        <v>15</v>
      </c>
      <c r="O98" s="230" t="s">
        <v>248</v>
      </c>
      <c r="P98" s="5" t="s">
        <v>246</v>
      </c>
      <c r="T98">
        <v>661112</v>
      </c>
      <c r="U98" t="s">
        <v>247</v>
      </c>
    </row>
    <row r="99" spans="1:21" ht="16" x14ac:dyDescent="0.2">
      <c r="A99" s="43">
        <v>43</v>
      </c>
      <c r="B99" s="4">
        <v>41050</v>
      </c>
      <c r="C99" s="223">
        <v>0.28680555555555554</v>
      </c>
      <c r="D99" s="43" t="s">
        <v>32</v>
      </c>
      <c r="E99" s="80" t="s">
        <v>223</v>
      </c>
      <c r="F99" s="143">
        <v>26</v>
      </c>
      <c r="G99" s="80">
        <v>1</v>
      </c>
      <c r="H99" s="80" t="s">
        <v>13</v>
      </c>
      <c r="I99" s="52">
        <v>7</v>
      </c>
      <c r="J99" s="80">
        <v>1</v>
      </c>
      <c r="L99">
        <v>70</v>
      </c>
      <c r="M99" s="32" t="s">
        <v>15</v>
      </c>
      <c r="O99" s="230" t="s">
        <v>248</v>
      </c>
      <c r="P99" s="5" t="s">
        <v>246</v>
      </c>
      <c r="T99">
        <v>661114</v>
      </c>
    </row>
    <row r="100" spans="1:21" ht="16" x14ac:dyDescent="0.2">
      <c r="A100" s="43">
        <v>43</v>
      </c>
      <c r="B100" s="4">
        <v>41050</v>
      </c>
      <c r="C100" s="223">
        <v>0.30138888888888887</v>
      </c>
      <c r="D100" s="43" t="s">
        <v>32</v>
      </c>
      <c r="E100" s="80" t="s">
        <v>223</v>
      </c>
      <c r="F100" s="143">
        <v>26</v>
      </c>
      <c r="G100" s="80">
        <v>2</v>
      </c>
      <c r="H100" s="80" t="s">
        <v>15</v>
      </c>
      <c r="I100" s="52">
        <v>7</v>
      </c>
      <c r="J100" s="80">
        <v>1</v>
      </c>
      <c r="L100">
        <v>70</v>
      </c>
      <c r="M100" s="32" t="s">
        <v>15</v>
      </c>
      <c r="O100" s="230" t="s">
        <v>248</v>
      </c>
      <c r="P100" s="5" t="s">
        <v>246</v>
      </c>
    </row>
    <row r="101" spans="1:21" ht="16" x14ac:dyDescent="0.2">
      <c r="A101" s="43">
        <v>44</v>
      </c>
      <c r="B101" s="4">
        <v>41051</v>
      </c>
      <c r="D101" s="43" t="s">
        <v>15</v>
      </c>
      <c r="E101" s="80" t="s">
        <v>121</v>
      </c>
      <c r="G101" s="80">
        <v>1</v>
      </c>
      <c r="H101" s="80" t="s">
        <v>15</v>
      </c>
      <c r="I101" s="52">
        <v>6</v>
      </c>
      <c r="J101" s="80">
        <v>3</v>
      </c>
      <c r="L101" s="5" t="s">
        <v>250</v>
      </c>
      <c r="M101" s="32" t="s">
        <v>32</v>
      </c>
      <c r="O101" s="230" t="s">
        <v>249</v>
      </c>
      <c r="P101" s="5" t="s">
        <v>249</v>
      </c>
    </row>
    <row r="102" spans="1:21" x14ac:dyDescent="0.2">
      <c r="B102" s="4">
        <v>41051</v>
      </c>
      <c r="C102" s="5"/>
      <c r="D102" s="43" t="s">
        <v>15</v>
      </c>
      <c r="E102" s="80" t="s">
        <v>121</v>
      </c>
      <c r="G102" s="80">
        <v>1</v>
      </c>
      <c r="H102" s="80" t="s">
        <v>13</v>
      </c>
      <c r="I102" s="52">
        <v>18</v>
      </c>
      <c r="J102" s="80">
        <v>3</v>
      </c>
    </row>
    <row r="103" spans="1:21" ht="16" x14ac:dyDescent="0.2">
      <c r="A103" s="43">
        <v>44</v>
      </c>
      <c r="B103" s="4">
        <v>41051</v>
      </c>
      <c r="C103" s="5"/>
      <c r="D103" s="43" t="s">
        <v>15</v>
      </c>
      <c r="E103" s="80" t="s">
        <v>121</v>
      </c>
      <c r="G103" s="80">
        <v>1</v>
      </c>
      <c r="H103" s="80" t="s">
        <v>13</v>
      </c>
      <c r="I103" s="52">
        <v>13</v>
      </c>
      <c r="J103" s="80">
        <v>3</v>
      </c>
      <c r="L103" t="s">
        <v>250</v>
      </c>
      <c r="M103" s="32" t="s">
        <v>32</v>
      </c>
      <c r="O103" s="230" t="s">
        <v>249</v>
      </c>
      <c r="P103" s="5" t="s">
        <v>249</v>
      </c>
      <c r="U103" t="s">
        <v>251</v>
      </c>
    </row>
    <row r="104" spans="1:21" ht="16" x14ac:dyDescent="0.2">
      <c r="A104" s="43">
        <v>45</v>
      </c>
      <c r="B104" s="4">
        <v>41051</v>
      </c>
      <c r="C104" s="223">
        <v>0.32708333333333334</v>
      </c>
      <c r="D104" s="43" t="s">
        <v>32</v>
      </c>
      <c r="E104" s="80" t="s">
        <v>121</v>
      </c>
      <c r="F104" s="143">
        <v>27</v>
      </c>
      <c r="G104" s="80">
        <v>1</v>
      </c>
      <c r="H104" s="80" t="s">
        <v>15</v>
      </c>
      <c r="I104" s="52">
        <v>16</v>
      </c>
      <c r="J104" s="80">
        <v>1</v>
      </c>
      <c r="L104">
        <v>71</v>
      </c>
      <c r="M104" s="32" t="s">
        <v>32</v>
      </c>
      <c r="O104" s="230" t="s">
        <v>252</v>
      </c>
      <c r="P104" s="5" t="s">
        <v>253</v>
      </c>
      <c r="T104">
        <v>661137</v>
      </c>
    </row>
    <row r="105" spans="1:21" ht="16" x14ac:dyDescent="0.2">
      <c r="A105" s="43">
        <v>44</v>
      </c>
      <c r="B105" s="4">
        <v>41051</v>
      </c>
      <c r="C105" s="223">
        <v>0.33402777777777781</v>
      </c>
      <c r="D105" s="43" t="s">
        <v>32</v>
      </c>
      <c r="E105" s="80" t="s">
        <v>121</v>
      </c>
      <c r="F105" s="143">
        <v>28</v>
      </c>
      <c r="G105" s="80">
        <v>1</v>
      </c>
      <c r="H105" s="80" t="s">
        <v>13</v>
      </c>
      <c r="I105" s="52">
        <v>12</v>
      </c>
      <c r="J105" s="80">
        <v>3</v>
      </c>
      <c r="L105" t="s">
        <v>250</v>
      </c>
      <c r="M105" s="32" t="s">
        <v>32</v>
      </c>
      <c r="O105" s="230" t="s">
        <v>249</v>
      </c>
      <c r="P105" s="5" t="s">
        <v>249</v>
      </c>
      <c r="S105" s="1" t="s">
        <v>254</v>
      </c>
      <c r="T105">
        <v>661139</v>
      </c>
    </row>
    <row r="106" spans="1:21" ht="16" x14ac:dyDescent="0.2">
      <c r="A106" s="43">
        <v>45</v>
      </c>
      <c r="B106" s="4">
        <v>41051</v>
      </c>
      <c r="C106" s="223">
        <v>0.34236111111111112</v>
      </c>
      <c r="D106" s="43" t="s">
        <v>32</v>
      </c>
      <c r="E106" s="80" t="s">
        <v>121</v>
      </c>
      <c r="F106" s="143">
        <v>27</v>
      </c>
      <c r="G106" s="80">
        <v>2</v>
      </c>
      <c r="H106" s="80" t="s">
        <v>13</v>
      </c>
      <c r="I106" s="52">
        <v>16</v>
      </c>
      <c r="J106" s="80">
        <v>1</v>
      </c>
      <c r="L106">
        <v>71</v>
      </c>
      <c r="M106" s="32" t="s">
        <v>32</v>
      </c>
      <c r="O106" s="230" t="s">
        <v>252</v>
      </c>
      <c r="P106" s="5" t="s">
        <v>253</v>
      </c>
      <c r="S106" s="1" t="s">
        <v>255</v>
      </c>
      <c r="T106">
        <v>661140</v>
      </c>
    </row>
    <row r="107" spans="1:21" ht="16" x14ac:dyDescent="0.2">
      <c r="A107" s="43">
        <v>44</v>
      </c>
      <c r="B107" s="4">
        <v>41051</v>
      </c>
      <c r="C107" s="223">
        <v>0.36388888888888887</v>
      </c>
      <c r="D107" s="43" t="s">
        <v>32</v>
      </c>
      <c r="E107" s="80" t="s">
        <v>121</v>
      </c>
      <c r="F107" s="143">
        <v>28</v>
      </c>
      <c r="G107" s="80">
        <v>2</v>
      </c>
      <c r="H107" s="80" t="s">
        <v>15</v>
      </c>
      <c r="I107" s="52">
        <v>12</v>
      </c>
      <c r="J107" s="80">
        <v>3</v>
      </c>
      <c r="L107" t="s">
        <v>250</v>
      </c>
      <c r="M107" s="32" t="s">
        <v>32</v>
      </c>
      <c r="O107" s="230" t="s">
        <v>249</v>
      </c>
      <c r="P107" s="5" t="s">
        <v>249</v>
      </c>
      <c r="S107" s="1" t="s">
        <v>256</v>
      </c>
      <c r="T107">
        <v>661149</v>
      </c>
    </row>
    <row r="108" spans="1:21" ht="16" x14ac:dyDescent="0.2">
      <c r="A108" s="43">
        <v>46</v>
      </c>
      <c r="B108" s="4">
        <v>41052</v>
      </c>
      <c r="D108" s="43" t="s">
        <v>15</v>
      </c>
      <c r="E108" t="s">
        <v>60</v>
      </c>
      <c r="G108" s="80">
        <v>1</v>
      </c>
      <c r="H108" s="80" t="s">
        <v>13</v>
      </c>
      <c r="I108" s="52">
        <v>13</v>
      </c>
      <c r="J108" s="80">
        <v>1</v>
      </c>
      <c r="L108" t="s">
        <v>257</v>
      </c>
      <c r="M108" s="32" t="s">
        <v>32</v>
      </c>
      <c r="O108" s="230" t="s">
        <v>258</v>
      </c>
      <c r="P108" s="5" t="s">
        <v>259</v>
      </c>
    </row>
    <row r="109" spans="1:21" ht="16" x14ac:dyDescent="0.2">
      <c r="A109" s="43">
        <v>47</v>
      </c>
      <c r="B109" s="4">
        <v>41052</v>
      </c>
      <c r="C109" s="223">
        <v>0.39861111111111108</v>
      </c>
      <c r="D109" s="43" t="s">
        <v>32</v>
      </c>
      <c r="E109" s="5" t="s">
        <v>60</v>
      </c>
      <c r="F109" s="143">
        <v>29</v>
      </c>
      <c r="G109" s="80">
        <v>1</v>
      </c>
      <c r="H109" s="80" t="s">
        <v>15</v>
      </c>
      <c r="I109" s="52">
        <v>8</v>
      </c>
      <c r="J109" s="80">
        <v>2</v>
      </c>
      <c r="L109" t="s">
        <v>260</v>
      </c>
      <c r="M109" s="32" t="s">
        <v>32</v>
      </c>
      <c r="O109" s="230" t="s">
        <v>261</v>
      </c>
      <c r="P109" s="5" t="s">
        <v>262</v>
      </c>
      <c r="S109" s="1" t="s">
        <v>256</v>
      </c>
      <c r="T109">
        <v>661171</v>
      </c>
    </row>
    <row r="110" spans="1:21" ht="16" x14ac:dyDescent="0.2">
      <c r="A110" s="43">
        <v>47</v>
      </c>
      <c r="B110" s="4">
        <v>41052</v>
      </c>
      <c r="C110" s="223">
        <v>0.42152777777777778</v>
      </c>
      <c r="D110" s="43" t="s">
        <v>32</v>
      </c>
      <c r="E110" s="5" t="s">
        <v>60</v>
      </c>
      <c r="F110" s="143">
        <v>29</v>
      </c>
      <c r="G110" s="80">
        <v>2</v>
      </c>
      <c r="H110" s="80" t="s">
        <v>13</v>
      </c>
      <c r="I110" s="52">
        <v>8</v>
      </c>
      <c r="J110" s="80">
        <v>2</v>
      </c>
      <c r="L110" s="5" t="s">
        <v>260</v>
      </c>
      <c r="M110" s="32" t="s">
        <v>32</v>
      </c>
      <c r="O110" s="230" t="s">
        <v>261</v>
      </c>
      <c r="P110" s="5" t="s">
        <v>262</v>
      </c>
      <c r="S110" s="1" t="s">
        <v>263</v>
      </c>
      <c r="T110">
        <v>661173</v>
      </c>
    </row>
    <row r="111" spans="1:21" ht="16" x14ac:dyDescent="0.2">
      <c r="A111" s="43">
        <v>47</v>
      </c>
      <c r="B111" s="4">
        <v>41052</v>
      </c>
      <c r="C111" s="223">
        <v>0.44791666666666669</v>
      </c>
      <c r="D111" s="43" t="s">
        <v>32</v>
      </c>
      <c r="E111" s="5" t="s">
        <v>60</v>
      </c>
      <c r="F111" s="143">
        <v>29</v>
      </c>
      <c r="G111" s="80">
        <v>3</v>
      </c>
      <c r="H111" s="80" t="s">
        <v>14</v>
      </c>
      <c r="I111" s="52" t="s">
        <v>265</v>
      </c>
      <c r="K111">
        <v>2</v>
      </c>
      <c r="L111" s="5" t="s">
        <v>260</v>
      </c>
      <c r="O111" s="230" t="s">
        <v>261</v>
      </c>
      <c r="P111" s="5" t="s">
        <v>262</v>
      </c>
      <c r="S111" s="1" t="s">
        <v>264</v>
      </c>
      <c r="T111">
        <v>661177</v>
      </c>
    </row>
    <row r="112" spans="1:21" ht="16" x14ac:dyDescent="0.2">
      <c r="A112" s="43">
        <v>48</v>
      </c>
      <c r="B112" s="4">
        <v>41054</v>
      </c>
      <c r="C112" s="223">
        <v>0.25416666666666665</v>
      </c>
      <c r="D112" s="43" t="s">
        <v>32</v>
      </c>
      <c r="E112" t="s">
        <v>223</v>
      </c>
      <c r="F112" s="143">
        <v>30</v>
      </c>
      <c r="G112" s="80">
        <v>1</v>
      </c>
      <c r="H112" s="80" t="s">
        <v>14</v>
      </c>
      <c r="I112" s="52" t="s">
        <v>266</v>
      </c>
      <c r="K112">
        <v>3</v>
      </c>
      <c r="L112">
        <v>44</v>
      </c>
      <c r="M112" s="32" t="s">
        <v>15</v>
      </c>
      <c r="O112" s="230" t="s">
        <v>267</v>
      </c>
      <c r="P112" s="5" t="s">
        <v>237</v>
      </c>
      <c r="S112" s="1" t="s">
        <v>268</v>
      </c>
      <c r="T112">
        <v>661180</v>
      </c>
    </row>
    <row r="113" spans="1:21" ht="16" x14ac:dyDescent="0.2">
      <c r="A113" s="43">
        <v>49</v>
      </c>
      <c r="B113" s="4">
        <v>41054</v>
      </c>
      <c r="C113" s="223">
        <v>0.26458333333333334</v>
      </c>
      <c r="D113" s="43" t="s">
        <v>32</v>
      </c>
      <c r="E113" s="5" t="s">
        <v>223</v>
      </c>
      <c r="F113" s="143">
        <v>31</v>
      </c>
      <c r="G113" s="80">
        <v>1</v>
      </c>
      <c r="H113" s="80" t="s">
        <v>15</v>
      </c>
      <c r="I113" s="52">
        <v>6</v>
      </c>
      <c r="J113" s="80">
        <v>1</v>
      </c>
      <c r="L113">
        <v>37</v>
      </c>
      <c r="M113" s="32" t="s">
        <v>32</v>
      </c>
      <c r="O113" s="230" t="s">
        <v>269</v>
      </c>
      <c r="P113" s="5" t="s">
        <v>270</v>
      </c>
      <c r="S113" s="1" t="s">
        <v>271</v>
      </c>
      <c r="T113">
        <v>661181</v>
      </c>
      <c r="U113" t="s">
        <v>272</v>
      </c>
    </row>
    <row r="114" spans="1:21" ht="16" x14ac:dyDescent="0.2">
      <c r="A114" s="43">
        <v>48</v>
      </c>
      <c r="B114" s="4">
        <v>41054</v>
      </c>
      <c r="C114" s="223">
        <v>0.27569444444444446</v>
      </c>
      <c r="D114" s="43" t="s">
        <v>32</v>
      </c>
      <c r="E114" s="5" t="s">
        <v>223</v>
      </c>
      <c r="F114" s="143">
        <v>30</v>
      </c>
      <c r="G114" s="80">
        <v>2</v>
      </c>
      <c r="H114" s="80" t="s">
        <v>15</v>
      </c>
      <c r="I114" s="52">
        <v>4</v>
      </c>
      <c r="J114" s="80">
        <v>3</v>
      </c>
      <c r="L114">
        <v>44</v>
      </c>
      <c r="M114" s="32" t="s">
        <v>15</v>
      </c>
      <c r="O114" s="230" t="s">
        <v>267</v>
      </c>
      <c r="P114" s="5" t="s">
        <v>237</v>
      </c>
      <c r="S114" s="1" t="s">
        <v>273</v>
      </c>
      <c r="T114">
        <v>661183</v>
      </c>
    </row>
    <row r="115" spans="1:21" ht="16" x14ac:dyDescent="0.2">
      <c r="A115" s="43">
        <v>49</v>
      </c>
      <c r="B115" s="4">
        <v>41054</v>
      </c>
      <c r="C115" s="223">
        <v>0.29444444444444445</v>
      </c>
      <c r="D115" s="43" t="s">
        <v>32</v>
      </c>
      <c r="E115" s="5" t="s">
        <v>223</v>
      </c>
      <c r="F115" s="143">
        <v>31</v>
      </c>
      <c r="G115" s="80">
        <v>2</v>
      </c>
      <c r="H115" s="80" t="s">
        <v>13</v>
      </c>
      <c r="I115" s="52">
        <v>6</v>
      </c>
      <c r="J115" s="80">
        <v>1</v>
      </c>
      <c r="L115">
        <v>37</v>
      </c>
      <c r="M115" s="32" t="s">
        <v>32</v>
      </c>
      <c r="O115" s="230" t="s">
        <v>269</v>
      </c>
      <c r="P115" s="5" t="s">
        <v>270</v>
      </c>
      <c r="Q115" s="5"/>
      <c r="S115" s="1" t="s">
        <v>274</v>
      </c>
      <c r="T115">
        <v>661190</v>
      </c>
    </row>
    <row r="116" spans="1:21" ht="16" x14ac:dyDescent="0.2">
      <c r="A116" s="43">
        <v>48</v>
      </c>
      <c r="B116" s="4">
        <v>41054</v>
      </c>
      <c r="C116" s="223">
        <v>0.30694444444444441</v>
      </c>
      <c r="D116" s="43" t="s">
        <v>32</v>
      </c>
      <c r="E116" s="5" t="s">
        <v>223</v>
      </c>
      <c r="F116" s="143">
        <v>30</v>
      </c>
      <c r="G116" s="80">
        <v>3</v>
      </c>
      <c r="H116" s="80" t="s">
        <v>13</v>
      </c>
      <c r="I116" s="52">
        <v>6</v>
      </c>
      <c r="J116" s="80">
        <v>1</v>
      </c>
      <c r="L116">
        <v>44</v>
      </c>
      <c r="M116" s="32" t="s">
        <v>15</v>
      </c>
      <c r="O116" s="230" t="s">
        <v>267</v>
      </c>
      <c r="P116" s="5" t="s">
        <v>237</v>
      </c>
      <c r="Q116" s="5"/>
      <c r="S116" s="1" t="s">
        <v>275</v>
      </c>
      <c r="T116">
        <v>661191</v>
      </c>
    </row>
    <row r="117" spans="1:21" x14ac:dyDescent="0.2">
      <c r="A117" s="43">
        <v>50</v>
      </c>
      <c r="B117" s="4">
        <v>41055</v>
      </c>
      <c r="D117" s="43" t="s">
        <v>15</v>
      </c>
      <c r="E117" t="s">
        <v>276</v>
      </c>
    </row>
    <row r="118" spans="1:21" ht="16" x14ac:dyDescent="0.2">
      <c r="A118" s="43">
        <v>50</v>
      </c>
      <c r="B118" s="4">
        <v>41056</v>
      </c>
      <c r="C118" s="223">
        <v>0.24027777777777778</v>
      </c>
      <c r="D118" s="43" t="s">
        <v>32</v>
      </c>
      <c r="E118" t="s">
        <v>276</v>
      </c>
      <c r="F118" s="143">
        <v>32</v>
      </c>
      <c r="G118" s="80">
        <v>1</v>
      </c>
      <c r="H118" s="80" t="s">
        <v>13</v>
      </c>
      <c r="I118" s="52">
        <v>18</v>
      </c>
      <c r="J118" s="80">
        <v>3</v>
      </c>
      <c r="L118">
        <v>14</v>
      </c>
      <c r="M118" s="32" t="s">
        <v>15</v>
      </c>
      <c r="O118" s="230" t="s">
        <v>237</v>
      </c>
      <c r="P118" s="5" t="s">
        <v>237</v>
      </c>
      <c r="S118" s="1" t="s">
        <v>277</v>
      </c>
      <c r="T118">
        <v>661212</v>
      </c>
    </row>
    <row r="119" spans="1:21" ht="16" x14ac:dyDescent="0.2">
      <c r="A119" s="43">
        <v>50</v>
      </c>
      <c r="B119" s="4">
        <v>41056</v>
      </c>
      <c r="C119" s="223">
        <v>0.26180555555555557</v>
      </c>
      <c r="D119" s="43" t="s">
        <v>278</v>
      </c>
      <c r="E119" s="5" t="s">
        <v>276</v>
      </c>
      <c r="G119" s="80">
        <v>2</v>
      </c>
      <c r="H119" s="80" t="s">
        <v>15</v>
      </c>
      <c r="I119" s="52">
        <v>18</v>
      </c>
      <c r="J119" s="80">
        <v>3</v>
      </c>
      <c r="L119">
        <v>14</v>
      </c>
      <c r="M119" s="32" t="s">
        <v>15</v>
      </c>
      <c r="O119" s="230" t="s">
        <v>237</v>
      </c>
      <c r="P119" s="5" t="s">
        <v>237</v>
      </c>
      <c r="S119" s="1" t="s">
        <v>280</v>
      </c>
      <c r="T119">
        <v>661215</v>
      </c>
      <c r="U119" t="s">
        <v>279</v>
      </c>
    </row>
    <row r="120" spans="1:21" ht="16" x14ac:dyDescent="0.2">
      <c r="A120" s="43">
        <v>50</v>
      </c>
      <c r="B120" s="4">
        <v>41056</v>
      </c>
      <c r="C120" s="223">
        <v>0.26666666666666666</v>
      </c>
      <c r="D120" s="43" t="s">
        <v>32</v>
      </c>
      <c r="E120" s="5" t="s">
        <v>276</v>
      </c>
      <c r="F120" s="143">
        <v>32</v>
      </c>
      <c r="G120" s="80">
        <v>2</v>
      </c>
      <c r="H120" s="80" t="s">
        <v>15</v>
      </c>
      <c r="I120" s="52">
        <v>18</v>
      </c>
      <c r="J120" s="80">
        <v>3</v>
      </c>
      <c r="O120" s="230" t="s">
        <v>237</v>
      </c>
      <c r="P120" s="5" t="s">
        <v>237</v>
      </c>
      <c r="S120" s="1" t="s">
        <v>282</v>
      </c>
      <c r="T120">
        <v>661216</v>
      </c>
    </row>
    <row r="121" spans="1:21" ht="16" x14ac:dyDescent="0.2">
      <c r="A121" s="43">
        <v>50</v>
      </c>
      <c r="B121" s="4">
        <v>41056</v>
      </c>
      <c r="C121" s="223">
        <v>0.28819444444444448</v>
      </c>
      <c r="D121" s="43" t="s">
        <v>32</v>
      </c>
      <c r="E121" s="5" t="s">
        <v>276</v>
      </c>
      <c r="F121" s="143">
        <v>32</v>
      </c>
      <c r="G121" s="80">
        <v>3</v>
      </c>
      <c r="H121" s="80" t="s">
        <v>14</v>
      </c>
      <c r="I121" s="52" t="s">
        <v>281</v>
      </c>
      <c r="K121">
        <v>3</v>
      </c>
      <c r="O121" s="230" t="s">
        <v>237</v>
      </c>
      <c r="P121" s="5" t="s">
        <v>237</v>
      </c>
      <c r="S121" s="1" t="s">
        <v>283</v>
      </c>
      <c r="T121">
        <v>661220</v>
      </c>
    </row>
    <row r="122" spans="1:21" ht="16" x14ac:dyDescent="0.2">
      <c r="A122" s="43">
        <v>51</v>
      </c>
      <c r="B122" s="4">
        <v>41057</v>
      </c>
      <c r="D122" s="43" t="s">
        <v>15</v>
      </c>
      <c r="E122" t="s">
        <v>53</v>
      </c>
      <c r="O122" s="230" t="s">
        <v>284</v>
      </c>
    </row>
    <row r="123" spans="1:21" ht="16" x14ac:dyDescent="0.2">
      <c r="A123" s="43">
        <v>52</v>
      </c>
      <c r="B123" s="4">
        <v>41058</v>
      </c>
      <c r="C123" s="223">
        <v>0.24305555555555555</v>
      </c>
      <c r="D123" s="43" t="s">
        <v>32</v>
      </c>
      <c r="E123" t="s">
        <v>223</v>
      </c>
      <c r="F123" s="143">
        <v>33</v>
      </c>
      <c r="G123" s="80">
        <v>1</v>
      </c>
      <c r="H123" s="80" t="s">
        <v>15</v>
      </c>
      <c r="I123" s="52">
        <v>20</v>
      </c>
      <c r="J123" s="80">
        <v>3</v>
      </c>
      <c r="L123" t="s">
        <v>8</v>
      </c>
      <c r="M123" s="32" t="s">
        <v>15</v>
      </c>
      <c r="O123" s="230" t="s">
        <v>285</v>
      </c>
      <c r="P123" s="5" t="s">
        <v>237</v>
      </c>
      <c r="S123" s="1" t="s">
        <v>286</v>
      </c>
      <c r="T123">
        <v>661229</v>
      </c>
    </row>
    <row r="124" spans="1:21" ht="16" x14ac:dyDescent="0.2">
      <c r="A124" s="43">
        <v>53</v>
      </c>
      <c r="B124" s="4">
        <v>41058</v>
      </c>
      <c r="C124" s="223">
        <v>0.24930555555555556</v>
      </c>
      <c r="D124" s="43" t="s">
        <v>32</v>
      </c>
      <c r="E124" t="s">
        <v>223</v>
      </c>
      <c r="F124" s="143">
        <v>34</v>
      </c>
      <c r="G124" s="80">
        <v>1</v>
      </c>
      <c r="H124" s="80" t="s">
        <v>13</v>
      </c>
      <c r="I124" s="52">
        <v>19</v>
      </c>
      <c r="J124" s="80">
        <v>2</v>
      </c>
      <c r="L124" t="s">
        <v>8</v>
      </c>
      <c r="M124" s="32" t="s">
        <v>15</v>
      </c>
      <c r="O124" s="230" t="s">
        <v>287</v>
      </c>
      <c r="P124" s="5" t="s">
        <v>288</v>
      </c>
      <c r="S124" s="1" t="s">
        <v>289</v>
      </c>
      <c r="T124">
        <v>661230</v>
      </c>
    </row>
    <row r="125" spans="1:21" ht="16" x14ac:dyDescent="0.2">
      <c r="A125" s="43">
        <v>52</v>
      </c>
      <c r="B125" s="4">
        <v>41058</v>
      </c>
      <c r="C125" s="223">
        <v>0.26944444444444443</v>
      </c>
      <c r="D125" s="43" t="s">
        <v>32</v>
      </c>
      <c r="E125" t="s">
        <v>223</v>
      </c>
      <c r="F125" s="143">
        <v>33</v>
      </c>
      <c r="G125" s="80">
        <v>2</v>
      </c>
      <c r="H125" s="80" t="s">
        <v>14</v>
      </c>
      <c r="I125" s="52" t="s">
        <v>290</v>
      </c>
      <c r="K125">
        <v>1</v>
      </c>
      <c r="L125" t="s">
        <v>8</v>
      </c>
      <c r="M125" s="32" t="s">
        <v>15</v>
      </c>
      <c r="O125" s="230" t="s">
        <v>285</v>
      </c>
      <c r="P125" s="5" t="s">
        <v>288</v>
      </c>
      <c r="S125" s="1" t="s">
        <v>291</v>
      </c>
      <c r="T125">
        <v>661238</v>
      </c>
    </row>
    <row r="126" spans="1:21" ht="16" x14ac:dyDescent="0.2">
      <c r="A126" s="43">
        <v>52</v>
      </c>
      <c r="B126" s="4">
        <v>41058</v>
      </c>
      <c r="C126" s="223">
        <v>0.3034722222222222</v>
      </c>
      <c r="D126" s="43" t="s">
        <v>32</v>
      </c>
      <c r="E126" s="5" t="s">
        <v>223</v>
      </c>
      <c r="F126" s="143">
        <v>33</v>
      </c>
      <c r="G126" s="80">
        <v>3</v>
      </c>
      <c r="H126" s="80" t="s">
        <v>13</v>
      </c>
      <c r="I126" s="52">
        <v>20</v>
      </c>
      <c r="J126">
        <v>3</v>
      </c>
      <c r="L126" t="s">
        <v>8</v>
      </c>
      <c r="M126" s="32" t="s">
        <v>15</v>
      </c>
      <c r="O126" s="230" t="s">
        <v>285</v>
      </c>
      <c r="P126" s="5" t="s">
        <v>288</v>
      </c>
      <c r="S126" s="1" t="s">
        <v>293</v>
      </c>
      <c r="T126">
        <v>661248</v>
      </c>
    </row>
    <row r="127" spans="1:21" ht="16" x14ac:dyDescent="0.2">
      <c r="A127" s="43">
        <v>53</v>
      </c>
      <c r="B127" s="4">
        <v>41058</v>
      </c>
      <c r="C127" s="223">
        <v>0.29791666666666666</v>
      </c>
      <c r="D127" s="43" t="s">
        <v>32</v>
      </c>
      <c r="E127" s="5" t="s">
        <v>223</v>
      </c>
      <c r="F127" s="143">
        <v>34</v>
      </c>
      <c r="G127" s="80">
        <v>2</v>
      </c>
      <c r="H127" s="80" t="s">
        <v>15</v>
      </c>
      <c r="I127" s="52">
        <v>19</v>
      </c>
      <c r="J127">
        <v>2</v>
      </c>
      <c r="L127" t="s">
        <v>8</v>
      </c>
      <c r="M127" s="32" t="s">
        <v>15</v>
      </c>
      <c r="O127" s="230" t="s">
        <v>287</v>
      </c>
      <c r="P127" s="5" t="s">
        <v>288</v>
      </c>
      <c r="S127" s="1" t="s">
        <v>292</v>
      </c>
      <c r="T127">
        <v>661247</v>
      </c>
    </row>
  </sheetData>
  <mergeCells count="1">
    <mergeCell ref="U25:U26"/>
  </mergeCells>
  <conditionalFormatting sqref="H1:H34 H59:H75 H77:H1048576">
    <cfRule type="containsText" dxfId="72" priority="10" operator="containsText" text="h">
      <formula>NOT(ISERROR(SEARCH("h",H1)))</formula>
    </cfRule>
    <cfRule type="containsText" dxfId="71" priority="11" operator="containsText" text="n">
      <formula>NOT(ISERROR(SEARCH("n",H1)))</formula>
    </cfRule>
    <cfRule type="containsText" dxfId="70" priority="12" operator="containsText" text="f">
      <formula>NOT(ISERROR(SEARCH("f",H1)))</formula>
    </cfRule>
  </conditionalFormatting>
  <conditionalFormatting sqref="H35:H36">
    <cfRule type="containsText" dxfId="69" priority="7" operator="containsText" text="h">
      <formula>NOT(ISERROR(SEARCH("h",H35)))</formula>
    </cfRule>
    <cfRule type="containsText" dxfId="68" priority="8" operator="containsText" text="n">
      <formula>NOT(ISERROR(SEARCH("n",H35)))</formula>
    </cfRule>
    <cfRule type="containsText" dxfId="67" priority="9" operator="containsText" text="f">
      <formula>NOT(ISERROR(SEARCH("f",H35)))</formula>
    </cfRule>
  </conditionalFormatting>
  <conditionalFormatting sqref="H37:H38">
    <cfRule type="containsText" dxfId="66" priority="4" operator="containsText" text="h">
      <formula>NOT(ISERROR(SEARCH("h",H37)))</formula>
    </cfRule>
    <cfRule type="containsText" dxfId="65" priority="5" operator="containsText" text="n">
      <formula>NOT(ISERROR(SEARCH("n",H37)))</formula>
    </cfRule>
    <cfRule type="containsText" dxfId="64" priority="6" operator="containsText" text="f">
      <formula>NOT(ISERROR(SEARCH("f",H37)))</formula>
    </cfRule>
  </conditionalFormatting>
  <conditionalFormatting sqref="H39:H58 J45">
    <cfRule type="containsText" dxfId="63" priority="1" operator="containsText" text="h">
      <formula>NOT(ISERROR(SEARCH("h",H39)))</formula>
    </cfRule>
    <cfRule type="containsText" dxfId="62" priority="2" operator="containsText" text="n">
      <formula>NOT(ISERROR(SEARCH("n",H39)))</formula>
    </cfRule>
    <cfRule type="containsText" dxfId="61" priority="3" operator="containsText" text="f">
      <formula>NOT(ISERROR(SEARCH("f",H39)))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H29"/>
  <sheetViews>
    <sheetView zoomScaleNormal="100" workbookViewId="0">
      <pane xSplit="10" ySplit="1" topLeftCell="Q11" activePane="bottomRight" state="frozen"/>
      <selection pane="topRight" activeCell="K1" sqref="K1"/>
      <selection pane="bottomLeft" activeCell="A2" sqref="A2"/>
      <selection pane="bottomRight" activeCell="AJ16" sqref="AJ16"/>
    </sheetView>
  </sheetViews>
  <sheetFormatPr baseColWidth="10" defaultColWidth="9.1640625" defaultRowHeight="15" x14ac:dyDescent="0.2"/>
  <cols>
    <col min="1" max="1" width="4.1640625" style="43" bestFit="1" customWidth="1"/>
    <col min="2" max="2" width="8.6640625" style="43" bestFit="1" customWidth="1"/>
    <col min="3" max="3" width="6.33203125" style="43" bestFit="1" customWidth="1"/>
    <col min="4" max="4" width="9.1640625" style="5"/>
    <col min="5" max="5" width="12.5" style="161" hidden="1" customWidth="1"/>
    <col min="6" max="8" width="12.5" style="5" hidden="1" customWidth="1"/>
    <col min="9" max="9" width="7" style="32" hidden="1" customWidth="1"/>
    <col min="10" max="10" width="11.83203125" style="5" bestFit="1" customWidth="1"/>
    <col min="11" max="11" width="19.5" style="5" bestFit="1" customWidth="1"/>
    <col min="12" max="12" width="11.83203125" style="5" bestFit="1" customWidth="1"/>
    <col min="13" max="13" width="11.83203125" style="5" customWidth="1"/>
    <col min="14" max="14" width="8" style="5" bestFit="1" customWidth="1"/>
    <col min="15" max="15" width="11.83203125" style="205" customWidth="1"/>
    <col min="16" max="16" width="11.83203125" style="171" customWidth="1"/>
    <col min="17" max="17" width="11.83203125" style="319" customWidth="1"/>
    <col min="18" max="18" width="9.6640625" style="319" bestFit="1" customWidth="1"/>
    <col min="19" max="19" width="11.83203125" style="320" customWidth="1"/>
    <col min="20" max="20" width="6.5" style="321" bestFit="1" customWidth="1"/>
    <col min="21" max="21" width="10.6640625" style="320" bestFit="1" customWidth="1"/>
    <col min="22" max="22" width="6.5" style="171" bestFit="1" customWidth="1"/>
    <col min="23" max="23" width="10.6640625" style="176" bestFit="1" customWidth="1"/>
    <col min="24" max="24" width="4.83203125" style="5" bestFit="1" customWidth="1"/>
    <col min="25" max="25" width="5.1640625" style="5" bestFit="1" customWidth="1"/>
    <col min="26" max="26" width="8.5" style="43" bestFit="1" customWidth="1"/>
    <col min="27" max="27" width="8.6640625" style="43" bestFit="1" customWidth="1"/>
    <col min="28" max="28" width="6.1640625" style="52" customWidth="1"/>
    <col min="29" max="29" width="7.5" style="5" bestFit="1" customWidth="1"/>
    <col min="30" max="30" width="7.1640625" style="5" bestFit="1" customWidth="1"/>
    <col min="31" max="31" width="4.33203125" style="5" bestFit="1" customWidth="1"/>
    <col min="32" max="32" width="5.1640625" style="5" bestFit="1" customWidth="1"/>
    <col min="33" max="33" width="6.33203125" style="1" bestFit="1" customWidth="1"/>
    <col min="34" max="34" width="12.5" style="5" bestFit="1" customWidth="1"/>
    <col min="35" max="35" width="19.83203125" style="5" customWidth="1"/>
    <col min="36" max="36" width="10" style="5" bestFit="1" customWidth="1"/>
    <col min="37" max="16384" width="9.1640625" style="5"/>
  </cols>
  <sheetData>
    <row r="1" spans="1:60" s="2" customFormat="1" x14ac:dyDescent="0.2">
      <c r="A1" s="38" t="s">
        <v>16</v>
      </c>
      <c r="B1" s="38" t="s">
        <v>47</v>
      </c>
      <c r="C1" s="38" t="s">
        <v>52</v>
      </c>
      <c r="D1" s="2" t="s">
        <v>9</v>
      </c>
      <c r="E1" s="153" t="s">
        <v>194</v>
      </c>
      <c r="F1" s="2" t="s">
        <v>152</v>
      </c>
      <c r="G1" s="2" t="s">
        <v>158</v>
      </c>
      <c r="H1" s="2" t="s">
        <v>163</v>
      </c>
      <c r="I1" s="27" t="s">
        <v>29</v>
      </c>
      <c r="J1" s="2" t="s">
        <v>4</v>
      </c>
      <c r="K1" s="2" t="s">
        <v>153</v>
      </c>
      <c r="L1" s="2" t="s">
        <v>330</v>
      </c>
      <c r="M1" s="2" t="s">
        <v>169</v>
      </c>
      <c r="N1" s="2" t="s">
        <v>221</v>
      </c>
      <c r="O1" s="198" t="s">
        <v>183</v>
      </c>
      <c r="P1" s="167" t="s">
        <v>186</v>
      </c>
      <c r="Q1" s="303" t="s">
        <v>192</v>
      </c>
      <c r="R1" s="303" t="s">
        <v>193</v>
      </c>
      <c r="S1" s="304" t="s">
        <v>184</v>
      </c>
      <c r="T1" s="305" t="s">
        <v>187</v>
      </c>
      <c r="U1" s="304" t="s">
        <v>185</v>
      </c>
      <c r="V1" s="167" t="s">
        <v>188</v>
      </c>
      <c r="W1" s="172" t="s">
        <v>189</v>
      </c>
      <c r="X1" s="2" t="s">
        <v>2</v>
      </c>
      <c r="Y1" s="2" t="s">
        <v>3</v>
      </c>
      <c r="Z1" s="38" t="s">
        <v>30</v>
      </c>
      <c r="AA1" s="38" t="s">
        <v>31</v>
      </c>
      <c r="AB1" s="47" t="s">
        <v>229</v>
      </c>
      <c r="AC1" s="2" t="s">
        <v>1</v>
      </c>
      <c r="AD1" s="2" t="s">
        <v>5</v>
      </c>
      <c r="AE1" s="2" t="s">
        <v>6</v>
      </c>
      <c r="AF1" s="2" t="s">
        <v>7</v>
      </c>
      <c r="AG1" s="3" t="s">
        <v>11</v>
      </c>
      <c r="AH1" s="2" t="s">
        <v>12</v>
      </c>
      <c r="AI1" s="2" t="s">
        <v>34</v>
      </c>
      <c r="AJ1" s="207" t="s">
        <v>196</v>
      </c>
      <c r="AK1" s="57" t="s">
        <v>197</v>
      </c>
      <c r="AL1" s="57" t="s">
        <v>198</v>
      </c>
      <c r="AM1" s="57" t="s">
        <v>199</v>
      </c>
      <c r="AN1" s="57" t="s">
        <v>200</v>
      </c>
      <c r="AO1" s="57" t="s">
        <v>201</v>
      </c>
      <c r="AP1" s="57" t="s">
        <v>202</v>
      </c>
      <c r="AQ1" s="57" t="s">
        <v>203</v>
      </c>
      <c r="AR1" s="57" t="s">
        <v>204</v>
      </c>
      <c r="AS1" s="57" t="s">
        <v>205</v>
      </c>
      <c r="AT1" s="57" t="s">
        <v>206</v>
      </c>
      <c r="AU1" s="57" t="s">
        <v>207</v>
      </c>
      <c r="AV1" s="57" t="s">
        <v>208</v>
      </c>
      <c r="AW1" s="57" t="s">
        <v>209</v>
      </c>
      <c r="AX1" s="57" t="s">
        <v>210</v>
      </c>
      <c r="AY1" s="57" t="s">
        <v>211</v>
      </c>
      <c r="AZ1" s="57" t="s">
        <v>212</v>
      </c>
    </row>
    <row r="2" spans="1:60" s="59" customFormat="1" x14ac:dyDescent="0.2">
      <c r="A2" s="58">
        <v>1</v>
      </c>
      <c r="B2" s="58" t="s">
        <v>32</v>
      </c>
      <c r="C2" s="142">
        <v>1</v>
      </c>
      <c r="D2" s="59" t="s">
        <v>26</v>
      </c>
      <c r="E2" s="154">
        <v>19</v>
      </c>
      <c r="F2" s="59" t="s">
        <v>8</v>
      </c>
      <c r="G2" s="80" t="s">
        <v>162</v>
      </c>
      <c r="H2" s="80" t="s">
        <v>162</v>
      </c>
      <c r="I2" s="60" t="s">
        <v>32</v>
      </c>
      <c r="J2" s="59" t="s">
        <v>48</v>
      </c>
      <c r="K2" s="59" t="s">
        <v>155</v>
      </c>
      <c r="L2" s="59" t="s">
        <v>49</v>
      </c>
      <c r="N2" s="59" t="s">
        <v>15</v>
      </c>
      <c r="O2" s="199">
        <v>4</v>
      </c>
      <c r="P2" s="168">
        <v>19</v>
      </c>
      <c r="Q2" s="306">
        <v>40728</v>
      </c>
      <c r="R2" s="307" t="str">
        <f t="shared" ref="R2:R10" si="0">TEXT(DATEVALUE(TEXT(Q2,"m/d/yyyy"))-DATEVALUE("1/1/2011")+1,"000")</f>
        <v>185</v>
      </c>
      <c r="S2" s="308">
        <v>4</v>
      </c>
      <c r="T2" s="309"/>
      <c r="U2" s="310"/>
      <c r="V2" s="169"/>
      <c r="W2" s="173"/>
      <c r="X2" s="59">
        <v>1</v>
      </c>
      <c r="Y2" s="59" t="s">
        <v>15</v>
      </c>
      <c r="Z2" s="58">
        <v>1</v>
      </c>
      <c r="AA2" s="58"/>
      <c r="AB2" s="61" t="s">
        <v>63</v>
      </c>
      <c r="AC2" s="62">
        <v>40669</v>
      </c>
      <c r="AG2" s="63"/>
      <c r="AH2" s="59" t="s">
        <v>45</v>
      </c>
      <c r="AJ2" s="208">
        <v>254098833</v>
      </c>
      <c r="AK2" s="209">
        <v>23046.8076666667</v>
      </c>
      <c r="AL2" s="210">
        <v>11.5407149056919</v>
      </c>
      <c r="AM2" s="210">
        <v>683.77</v>
      </c>
      <c r="AN2" s="210">
        <v>0.54764701158793705</v>
      </c>
      <c r="AO2" s="209">
        <v>36483.065666666698</v>
      </c>
      <c r="AP2" s="210">
        <v>18.2689362376899</v>
      </c>
      <c r="AQ2" s="210">
        <v>627.46</v>
      </c>
      <c r="AR2" s="210">
        <v>0.52794929488077402</v>
      </c>
      <c r="AS2" s="209">
        <v>40394.601333333303</v>
      </c>
      <c r="AT2" s="210">
        <v>20.227642129861501</v>
      </c>
      <c r="AU2" s="210">
        <v>627.46</v>
      </c>
      <c r="AV2" s="210">
        <v>0.52723445011479797</v>
      </c>
      <c r="AW2" s="209">
        <v>43713.928333333301</v>
      </c>
      <c r="AX2" s="210">
        <v>21.889798864964099</v>
      </c>
      <c r="AY2" s="210">
        <v>669.04666666666697</v>
      </c>
      <c r="AZ2" s="211">
        <v>0.48432674784549601</v>
      </c>
    </row>
    <row r="3" spans="1:60" s="65" customFormat="1" x14ac:dyDescent="0.2">
      <c r="A3" s="64">
        <v>1</v>
      </c>
      <c r="B3" s="64" t="s">
        <v>32</v>
      </c>
      <c r="C3" s="143">
        <v>1</v>
      </c>
      <c r="D3" s="65" t="s">
        <v>26</v>
      </c>
      <c r="E3" s="155">
        <v>19</v>
      </c>
      <c r="F3" s="65" t="s">
        <v>8</v>
      </c>
      <c r="G3" s="80" t="s">
        <v>162</v>
      </c>
      <c r="H3" s="80" t="s">
        <v>162</v>
      </c>
      <c r="I3" s="66" t="s">
        <v>32</v>
      </c>
      <c r="J3" s="65" t="s">
        <v>48</v>
      </c>
      <c r="K3" s="65" t="s">
        <v>155</v>
      </c>
      <c r="L3" s="65" t="s">
        <v>49</v>
      </c>
      <c r="N3" s="65" t="s">
        <v>15</v>
      </c>
      <c r="O3" s="200">
        <v>4</v>
      </c>
      <c r="P3" s="169">
        <v>19</v>
      </c>
      <c r="Q3" s="311">
        <v>40728</v>
      </c>
      <c r="R3" s="307" t="str">
        <f t="shared" si="0"/>
        <v>185</v>
      </c>
      <c r="S3" s="310">
        <v>4</v>
      </c>
      <c r="T3" s="309"/>
      <c r="U3" s="310"/>
      <c r="V3" s="169"/>
      <c r="W3" s="173"/>
      <c r="X3" s="65">
        <v>2</v>
      </c>
      <c r="Y3" s="65" t="s">
        <v>13</v>
      </c>
      <c r="Z3" s="64">
        <v>1</v>
      </c>
      <c r="AA3" s="64"/>
      <c r="AB3" s="67"/>
      <c r="AC3" s="68">
        <v>40669</v>
      </c>
      <c r="AG3" s="69"/>
      <c r="AH3" s="65" t="s">
        <v>44</v>
      </c>
      <c r="AJ3" s="208">
        <v>254098833</v>
      </c>
      <c r="AK3" s="209">
        <v>23046.8076666667</v>
      </c>
      <c r="AL3" s="210">
        <v>11.5407149056919</v>
      </c>
      <c r="AM3" s="210">
        <v>683.77</v>
      </c>
      <c r="AN3" s="210">
        <v>0.54764701158793705</v>
      </c>
      <c r="AO3" s="209">
        <v>36483.065666666698</v>
      </c>
      <c r="AP3" s="210">
        <v>18.2689362376899</v>
      </c>
      <c r="AQ3" s="210">
        <v>627.46</v>
      </c>
      <c r="AR3" s="210">
        <v>0.52794929488077402</v>
      </c>
      <c r="AS3" s="209">
        <v>40394.601333333303</v>
      </c>
      <c r="AT3" s="210">
        <v>20.227642129861501</v>
      </c>
      <c r="AU3" s="210">
        <v>627.46</v>
      </c>
      <c r="AV3" s="210">
        <v>0.52723445011479797</v>
      </c>
      <c r="AW3" s="209">
        <v>43713.928333333301</v>
      </c>
      <c r="AX3" s="210">
        <v>21.889798864964099</v>
      </c>
      <c r="AY3" s="210">
        <v>669.04666666666697</v>
      </c>
      <c r="AZ3" s="211">
        <v>0.48432674784549601</v>
      </c>
    </row>
    <row r="4" spans="1:60" s="71" customFormat="1" x14ac:dyDescent="0.2">
      <c r="A4" s="70">
        <v>1</v>
      </c>
      <c r="B4" s="70" t="s">
        <v>32</v>
      </c>
      <c r="C4" s="144">
        <v>1</v>
      </c>
      <c r="D4" s="71" t="s">
        <v>26</v>
      </c>
      <c r="E4" s="156">
        <v>19</v>
      </c>
      <c r="F4" s="71" t="s">
        <v>8</v>
      </c>
      <c r="G4" s="82" t="s">
        <v>162</v>
      </c>
      <c r="H4" s="82" t="s">
        <v>162</v>
      </c>
      <c r="I4" s="72" t="s">
        <v>32</v>
      </c>
      <c r="J4" s="71" t="s">
        <v>48</v>
      </c>
      <c r="K4" s="71" t="s">
        <v>155</v>
      </c>
      <c r="L4" s="71" t="s">
        <v>49</v>
      </c>
      <c r="N4" s="71" t="s">
        <v>15</v>
      </c>
      <c r="O4" s="201">
        <v>4</v>
      </c>
      <c r="P4" s="170">
        <v>19</v>
      </c>
      <c r="Q4" s="312">
        <v>40728</v>
      </c>
      <c r="R4" s="307" t="str">
        <f t="shared" si="0"/>
        <v>185</v>
      </c>
      <c r="S4" s="313">
        <v>4</v>
      </c>
      <c r="T4" s="314"/>
      <c r="U4" s="313"/>
      <c r="V4" s="170"/>
      <c r="W4" s="174"/>
      <c r="X4" s="71">
        <v>3</v>
      </c>
      <c r="Y4" s="71" t="s">
        <v>14</v>
      </c>
      <c r="Z4" s="70"/>
      <c r="AA4" s="70">
        <v>1</v>
      </c>
      <c r="AB4" s="73"/>
      <c r="AC4" s="74">
        <v>40669</v>
      </c>
      <c r="AD4" s="75">
        <v>0.34584490740740742</v>
      </c>
      <c r="AG4" s="76"/>
      <c r="AH4" s="71" t="s">
        <v>46</v>
      </c>
      <c r="AJ4" s="208">
        <v>254098833</v>
      </c>
      <c r="AK4" s="209">
        <v>23046.8076666667</v>
      </c>
      <c r="AL4" s="210">
        <v>11.5407149056919</v>
      </c>
      <c r="AM4" s="210">
        <v>683.77</v>
      </c>
      <c r="AN4" s="210">
        <v>0.54764701158793705</v>
      </c>
      <c r="AO4" s="209">
        <v>36483.065666666698</v>
      </c>
      <c r="AP4" s="210">
        <v>18.2689362376899</v>
      </c>
      <c r="AQ4" s="210">
        <v>627.46</v>
      </c>
      <c r="AR4" s="210">
        <v>0.52794929488077402</v>
      </c>
      <c r="AS4" s="209">
        <v>40394.601333333303</v>
      </c>
      <c r="AT4" s="210">
        <v>20.227642129861501</v>
      </c>
      <c r="AU4" s="210">
        <v>627.46</v>
      </c>
      <c r="AV4" s="210">
        <v>0.52723445011479797</v>
      </c>
      <c r="AW4" s="209">
        <v>43713.928333333301</v>
      </c>
      <c r="AX4" s="210">
        <v>21.889798864964099</v>
      </c>
      <c r="AY4" s="210">
        <v>669.04666666666697</v>
      </c>
      <c r="AZ4" s="211">
        <v>0.48432674784549601</v>
      </c>
    </row>
    <row r="5" spans="1:60" s="65" customFormat="1" x14ac:dyDescent="0.2">
      <c r="A5" s="79">
        <v>4</v>
      </c>
      <c r="B5" s="79" t="s">
        <v>32</v>
      </c>
      <c r="C5" s="143">
        <v>2</v>
      </c>
      <c r="D5" s="80" t="s">
        <v>53</v>
      </c>
      <c r="E5" s="157">
        <v>40</v>
      </c>
      <c r="F5" s="92" t="s">
        <v>54</v>
      </c>
      <c r="G5" s="92">
        <v>37</v>
      </c>
      <c r="H5" s="80" t="s">
        <v>162</v>
      </c>
      <c r="I5" s="93" t="s">
        <v>15</v>
      </c>
      <c r="J5" s="80" t="s">
        <v>92</v>
      </c>
      <c r="K5" s="80" t="s">
        <v>154</v>
      </c>
      <c r="L5" s="80" t="s">
        <v>91</v>
      </c>
      <c r="M5" s="80"/>
      <c r="N5" s="80" t="s">
        <v>32</v>
      </c>
      <c r="O5" s="200">
        <v>7</v>
      </c>
      <c r="P5" s="169">
        <v>40</v>
      </c>
      <c r="Q5" s="311">
        <v>40702</v>
      </c>
      <c r="R5" s="307" t="str">
        <f t="shared" si="0"/>
        <v>159</v>
      </c>
      <c r="S5" s="310">
        <v>2</v>
      </c>
      <c r="T5" s="309">
        <v>37</v>
      </c>
      <c r="U5" s="310">
        <v>5</v>
      </c>
      <c r="V5" s="169"/>
      <c r="W5" s="173"/>
      <c r="X5" s="65">
        <v>1</v>
      </c>
      <c r="Y5" s="65" t="s">
        <v>15</v>
      </c>
      <c r="Z5" s="79">
        <v>2</v>
      </c>
      <c r="AA5" s="64"/>
      <c r="AB5" s="67" t="s">
        <v>56</v>
      </c>
      <c r="AC5" s="68">
        <v>40676</v>
      </c>
      <c r="AG5" s="69"/>
      <c r="AH5" s="65">
        <v>1079</v>
      </c>
      <c r="AJ5" s="208">
        <v>254098933</v>
      </c>
      <c r="AK5" s="209">
        <v>40364.548333333303</v>
      </c>
      <c r="AL5" s="210">
        <v>20.212593056250999</v>
      </c>
      <c r="AM5" s="210">
        <v>660.16</v>
      </c>
      <c r="AN5" s="210">
        <v>0.49371444048232999</v>
      </c>
      <c r="AO5" s="209">
        <v>57803.817000000003</v>
      </c>
      <c r="AP5" s="210">
        <v>28.945326489734601</v>
      </c>
      <c r="AQ5" s="210">
        <v>600.67999999999995</v>
      </c>
      <c r="AR5" s="210">
        <v>0.47539845851518198</v>
      </c>
      <c r="AS5" s="209">
        <v>65788.8523333333</v>
      </c>
      <c r="AT5" s="210">
        <v>32.943841929561003</v>
      </c>
      <c r="AU5" s="210">
        <v>578.37666666666701</v>
      </c>
      <c r="AV5" s="210">
        <v>0.42287602613209702</v>
      </c>
      <c r="AW5" s="209">
        <v>27038.814999999999</v>
      </c>
      <c r="AX5" s="210">
        <v>13.5397170756134</v>
      </c>
      <c r="AY5" s="210">
        <v>681.45</v>
      </c>
      <c r="AZ5" s="211">
        <v>0.56864576402328604</v>
      </c>
    </row>
    <row r="6" spans="1:60" s="65" customFormat="1" x14ac:dyDescent="0.2">
      <c r="A6" s="79">
        <v>4</v>
      </c>
      <c r="B6" s="79" t="s">
        <v>32</v>
      </c>
      <c r="C6" s="143">
        <v>2</v>
      </c>
      <c r="D6" s="80" t="s">
        <v>53</v>
      </c>
      <c r="E6" s="157">
        <v>40</v>
      </c>
      <c r="F6" s="92" t="s">
        <v>54</v>
      </c>
      <c r="G6" s="92">
        <v>37</v>
      </c>
      <c r="H6" s="80" t="s">
        <v>162</v>
      </c>
      <c r="I6" s="93" t="s">
        <v>15</v>
      </c>
      <c r="J6" s="80" t="s">
        <v>92</v>
      </c>
      <c r="K6" s="80" t="s">
        <v>154</v>
      </c>
      <c r="L6" s="80" t="s">
        <v>91</v>
      </c>
      <c r="M6" s="80"/>
      <c r="N6" s="80" t="s">
        <v>32</v>
      </c>
      <c r="O6" s="200">
        <v>7</v>
      </c>
      <c r="P6" s="169">
        <v>40</v>
      </c>
      <c r="Q6" s="311">
        <v>40702</v>
      </c>
      <c r="R6" s="307" t="str">
        <f t="shared" si="0"/>
        <v>159</v>
      </c>
      <c r="S6" s="310">
        <v>2</v>
      </c>
      <c r="T6" s="309">
        <v>37</v>
      </c>
      <c r="U6" s="310">
        <v>5</v>
      </c>
      <c r="V6" s="169"/>
      <c r="W6" s="173"/>
      <c r="X6" s="65">
        <v>2</v>
      </c>
      <c r="Y6" s="65" t="s">
        <v>13</v>
      </c>
      <c r="Z6" s="64">
        <v>2</v>
      </c>
      <c r="AA6" s="64"/>
      <c r="AB6" s="67"/>
      <c r="AC6" s="68">
        <v>40676</v>
      </c>
      <c r="AG6" s="69"/>
      <c r="AH6" s="65">
        <v>1084</v>
      </c>
      <c r="AJ6" s="208">
        <v>254098933</v>
      </c>
      <c r="AK6" s="209">
        <v>40364.548333333303</v>
      </c>
      <c r="AL6" s="210">
        <v>20.212593056250999</v>
      </c>
      <c r="AM6" s="210">
        <v>660.16</v>
      </c>
      <c r="AN6" s="210">
        <v>0.49371444048232999</v>
      </c>
      <c r="AO6" s="209">
        <v>57803.817000000003</v>
      </c>
      <c r="AP6" s="210">
        <v>28.945326489734601</v>
      </c>
      <c r="AQ6" s="210">
        <v>600.67999999999995</v>
      </c>
      <c r="AR6" s="210">
        <v>0.47539845851518198</v>
      </c>
      <c r="AS6" s="209">
        <v>65788.8523333333</v>
      </c>
      <c r="AT6" s="210">
        <v>32.943841929561003</v>
      </c>
      <c r="AU6" s="210">
        <v>578.37666666666701</v>
      </c>
      <c r="AV6" s="210">
        <v>0.42287602613209702</v>
      </c>
      <c r="AW6" s="209">
        <v>27038.814999999999</v>
      </c>
      <c r="AX6" s="210">
        <v>13.5397170756134</v>
      </c>
      <c r="AY6" s="210">
        <v>681.45</v>
      </c>
      <c r="AZ6" s="211">
        <v>0.56864576402328604</v>
      </c>
    </row>
    <row r="7" spans="1:60" s="65" customFormat="1" x14ac:dyDescent="0.2">
      <c r="A7" s="79">
        <v>4</v>
      </c>
      <c r="B7" s="79" t="s">
        <v>32</v>
      </c>
      <c r="C7" s="143">
        <v>2</v>
      </c>
      <c r="D7" s="80" t="s">
        <v>53</v>
      </c>
      <c r="E7" s="157">
        <v>40</v>
      </c>
      <c r="F7" s="92" t="s">
        <v>54</v>
      </c>
      <c r="G7" s="92">
        <v>37</v>
      </c>
      <c r="H7" s="82" t="s">
        <v>162</v>
      </c>
      <c r="I7" s="93" t="s">
        <v>15</v>
      </c>
      <c r="J7" s="80" t="s">
        <v>92</v>
      </c>
      <c r="K7" s="80" t="s">
        <v>154</v>
      </c>
      <c r="L7" s="80" t="s">
        <v>91</v>
      </c>
      <c r="M7" s="80"/>
      <c r="N7" s="82" t="s">
        <v>32</v>
      </c>
      <c r="O7" s="200">
        <v>7</v>
      </c>
      <c r="P7" s="169">
        <v>40</v>
      </c>
      <c r="Q7" s="311">
        <v>40702</v>
      </c>
      <c r="R7" s="307" t="str">
        <f t="shared" si="0"/>
        <v>159</v>
      </c>
      <c r="S7" s="310">
        <v>2</v>
      </c>
      <c r="T7" s="309">
        <v>37</v>
      </c>
      <c r="U7" s="310">
        <v>5</v>
      </c>
      <c r="V7" s="169"/>
      <c r="W7" s="173"/>
      <c r="X7" s="65">
        <v>3</v>
      </c>
      <c r="Y7" s="65" t="s">
        <v>14</v>
      </c>
      <c r="Z7" s="64"/>
      <c r="AA7" s="64">
        <v>2</v>
      </c>
      <c r="AB7" s="67"/>
      <c r="AC7" s="68">
        <v>40676</v>
      </c>
      <c r="AG7" s="69"/>
      <c r="AH7" s="65">
        <v>1086</v>
      </c>
      <c r="AJ7" s="208">
        <v>254098933</v>
      </c>
      <c r="AK7" s="209">
        <v>40364.548333333303</v>
      </c>
      <c r="AL7" s="210">
        <v>20.212593056250999</v>
      </c>
      <c r="AM7" s="210">
        <v>660.16</v>
      </c>
      <c r="AN7" s="210">
        <v>0.49371444048232999</v>
      </c>
      <c r="AO7" s="209">
        <v>57803.817000000003</v>
      </c>
      <c r="AP7" s="210">
        <v>28.945326489734601</v>
      </c>
      <c r="AQ7" s="210">
        <v>600.67999999999995</v>
      </c>
      <c r="AR7" s="210">
        <v>0.47539845851518198</v>
      </c>
      <c r="AS7" s="209">
        <v>65788.8523333333</v>
      </c>
      <c r="AT7" s="210">
        <v>32.943841929561003</v>
      </c>
      <c r="AU7" s="210">
        <v>578.37666666666701</v>
      </c>
      <c r="AV7" s="210">
        <v>0.42287602613209702</v>
      </c>
      <c r="AW7" s="209">
        <v>27038.814999999999</v>
      </c>
      <c r="AX7" s="210">
        <v>13.5397170756134</v>
      </c>
      <c r="AY7" s="210">
        <v>681.45</v>
      </c>
      <c r="AZ7" s="211">
        <v>0.56864576402328604</v>
      </c>
    </row>
    <row r="8" spans="1:60" s="59" customFormat="1" x14ac:dyDescent="0.2">
      <c r="A8" s="58">
        <v>6</v>
      </c>
      <c r="B8" s="58" t="s">
        <v>32</v>
      </c>
      <c r="C8" s="142">
        <v>3</v>
      </c>
      <c r="D8" s="59" t="s">
        <v>27</v>
      </c>
      <c r="E8" s="158">
        <v>5</v>
      </c>
      <c r="F8" s="78" t="s">
        <v>28</v>
      </c>
      <c r="G8" s="78" t="s">
        <v>159</v>
      </c>
      <c r="H8" s="80" t="s">
        <v>162</v>
      </c>
      <c r="I8" s="121" t="s">
        <v>15</v>
      </c>
      <c r="J8" s="59" t="s">
        <v>50</v>
      </c>
      <c r="K8" s="148" t="s">
        <v>182</v>
      </c>
      <c r="L8" s="59" t="s">
        <v>51</v>
      </c>
      <c r="N8" s="80" t="s">
        <v>32</v>
      </c>
      <c r="O8" s="199" t="s">
        <v>191</v>
      </c>
      <c r="P8" s="168">
        <v>5</v>
      </c>
      <c r="Q8" s="306">
        <v>40699</v>
      </c>
      <c r="R8" s="307" t="str">
        <f t="shared" si="0"/>
        <v>156</v>
      </c>
      <c r="S8" s="308">
        <v>5</v>
      </c>
      <c r="T8" s="315" t="s">
        <v>190</v>
      </c>
      <c r="U8" s="308">
        <v>4</v>
      </c>
      <c r="V8" s="168"/>
      <c r="W8" s="175"/>
      <c r="X8" s="59">
        <v>1</v>
      </c>
      <c r="Y8" s="59" t="s">
        <v>13</v>
      </c>
      <c r="Z8" s="58">
        <v>2</v>
      </c>
      <c r="AA8" s="58"/>
      <c r="AB8" s="61" t="s">
        <v>57</v>
      </c>
      <c r="AC8" s="62">
        <v>40677</v>
      </c>
      <c r="AG8" s="63"/>
      <c r="AH8" s="99">
        <v>1096</v>
      </c>
      <c r="AJ8" s="208">
        <v>254098836</v>
      </c>
      <c r="AK8" s="209">
        <v>25708.8733333333</v>
      </c>
      <c r="AL8" s="210">
        <v>12.8737472875981</v>
      </c>
      <c r="AM8" s="210">
        <v>694.15</v>
      </c>
      <c r="AN8" s="210">
        <v>0.54992675799715696</v>
      </c>
      <c r="AO8" s="209">
        <v>34943.6743333333</v>
      </c>
      <c r="AP8" s="210">
        <v>17.498084293106299</v>
      </c>
      <c r="AQ8" s="210">
        <v>681.45</v>
      </c>
      <c r="AR8" s="210">
        <v>0.47882965447522002</v>
      </c>
      <c r="AS8" s="209">
        <v>52899.131000000001</v>
      </c>
      <c r="AT8" s="210">
        <v>26.489299449173799</v>
      </c>
      <c r="AU8" s="210">
        <v>592.04666666666697</v>
      </c>
      <c r="AV8" s="210">
        <v>0.42769627053711701</v>
      </c>
      <c r="AW8" s="209">
        <v>34747.750333333301</v>
      </c>
      <c r="AX8" s="210">
        <v>17.399975129360701</v>
      </c>
      <c r="AY8" s="210">
        <v>657.42333333333295</v>
      </c>
      <c r="AZ8" s="211">
        <v>0.51950017140733795</v>
      </c>
    </row>
    <row r="9" spans="1:60" s="65" customFormat="1" x14ac:dyDescent="0.2">
      <c r="A9" s="64">
        <v>6</v>
      </c>
      <c r="B9" s="79" t="s">
        <v>32</v>
      </c>
      <c r="C9" s="143">
        <v>3</v>
      </c>
      <c r="D9" s="65" t="s">
        <v>27</v>
      </c>
      <c r="E9" s="157">
        <v>5</v>
      </c>
      <c r="F9" s="81" t="s">
        <v>28</v>
      </c>
      <c r="G9" s="81" t="s">
        <v>159</v>
      </c>
      <c r="H9" s="80" t="s">
        <v>162</v>
      </c>
      <c r="I9" s="122" t="s">
        <v>15</v>
      </c>
      <c r="J9" s="65" t="s">
        <v>50</v>
      </c>
      <c r="K9" s="149" t="s">
        <v>182</v>
      </c>
      <c r="L9" s="65" t="s">
        <v>51</v>
      </c>
      <c r="N9" s="80" t="s">
        <v>32</v>
      </c>
      <c r="O9" s="200" t="s">
        <v>191</v>
      </c>
      <c r="P9" s="169">
        <v>5</v>
      </c>
      <c r="Q9" s="311">
        <v>40699</v>
      </c>
      <c r="R9" s="307" t="str">
        <f t="shared" si="0"/>
        <v>156</v>
      </c>
      <c r="S9" s="310">
        <v>5</v>
      </c>
      <c r="T9" s="309" t="s">
        <v>190</v>
      </c>
      <c r="U9" s="310">
        <v>4</v>
      </c>
      <c r="V9" s="169"/>
      <c r="W9" s="173"/>
      <c r="X9" s="65">
        <v>2</v>
      </c>
      <c r="Y9" s="65" t="s">
        <v>15</v>
      </c>
      <c r="Z9" s="79">
        <v>2</v>
      </c>
      <c r="AA9" s="64"/>
      <c r="AB9" s="67"/>
      <c r="AC9" s="68">
        <v>40677</v>
      </c>
      <c r="AG9" s="69"/>
      <c r="AH9" s="80">
        <v>1103</v>
      </c>
      <c r="AJ9" s="208">
        <v>254098836</v>
      </c>
      <c r="AK9" s="209">
        <v>25708.8733333333</v>
      </c>
      <c r="AL9" s="210">
        <v>12.8737472875981</v>
      </c>
      <c r="AM9" s="210">
        <v>694.15</v>
      </c>
      <c r="AN9" s="210">
        <v>0.54992675799715696</v>
      </c>
      <c r="AO9" s="209">
        <v>34943.6743333333</v>
      </c>
      <c r="AP9" s="210">
        <v>17.498084293106299</v>
      </c>
      <c r="AQ9" s="210">
        <v>681.45</v>
      </c>
      <c r="AR9" s="210">
        <v>0.47882965447522002</v>
      </c>
      <c r="AS9" s="209">
        <v>52899.131000000001</v>
      </c>
      <c r="AT9" s="210">
        <v>26.489299449173799</v>
      </c>
      <c r="AU9" s="210">
        <v>592.04666666666697</v>
      </c>
      <c r="AV9" s="210">
        <v>0.42769627053711701</v>
      </c>
      <c r="AW9" s="209">
        <v>34747.750333333301</v>
      </c>
      <c r="AX9" s="210">
        <v>17.399975129360701</v>
      </c>
      <c r="AY9" s="210">
        <v>657.42333333333295</v>
      </c>
      <c r="AZ9" s="211">
        <v>0.51950017140733795</v>
      </c>
    </row>
    <row r="10" spans="1:60" s="71" customFormat="1" x14ac:dyDescent="0.2">
      <c r="A10" s="70">
        <v>6</v>
      </c>
      <c r="B10" s="70" t="s">
        <v>32</v>
      </c>
      <c r="C10" s="144">
        <v>3</v>
      </c>
      <c r="D10" s="71" t="s">
        <v>27</v>
      </c>
      <c r="E10" s="159">
        <v>5</v>
      </c>
      <c r="F10" s="83" t="s">
        <v>28</v>
      </c>
      <c r="G10" s="83" t="s">
        <v>159</v>
      </c>
      <c r="H10" s="82" t="s">
        <v>162</v>
      </c>
      <c r="I10" s="123" t="s">
        <v>15</v>
      </c>
      <c r="J10" s="71" t="s">
        <v>50</v>
      </c>
      <c r="K10" s="150" t="s">
        <v>182</v>
      </c>
      <c r="L10" s="71" t="s">
        <v>51</v>
      </c>
      <c r="N10" s="80" t="s">
        <v>32</v>
      </c>
      <c r="O10" s="201" t="s">
        <v>191</v>
      </c>
      <c r="P10" s="170">
        <v>5</v>
      </c>
      <c r="Q10" s="312">
        <v>40699</v>
      </c>
      <c r="R10" s="316" t="str">
        <f t="shared" si="0"/>
        <v>156</v>
      </c>
      <c r="S10" s="313">
        <v>5</v>
      </c>
      <c r="T10" s="314" t="s">
        <v>190</v>
      </c>
      <c r="U10" s="313">
        <v>4</v>
      </c>
      <c r="V10" s="170"/>
      <c r="W10" s="174"/>
      <c r="X10" s="71">
        <v>3</v>
      </c>
      <c r="Y10" s="71" t="s">
        <v>14</v>
      </c>
      <c r="Z10" s="70"/>
      <c r="AA10" s="70">
        <v>2</v>
      </c>
      <c r="AB10" s="73"/>
      <c r="AC10" s="74">
        <v>40677</v>
      </c>
      <c r="AG10" s="76"/>
      <c r="AH10" s="117">
        <v>1109</v>
      </c>
      <c r="AJ10" s="208">
        <v>254098836</v>
      </c>
      <c r="AK10" s="209">
        <v>25708.8733333333</v>
      </c>
      <c r="AL10" s="210">
        <v>12.8737472875981</v>
      </c>
      <c r="AM10" s="210">
        <v>694.15</v>
      </c>
      <c r="AN10" s="210">
        <v>0.54992675799715696</v>
      </c>
      <c r="AO10" s="209">
        <v>34943.6743333333</v>
      </c>
      <c r="AP10" s="210">
        <v>17.498084293106299</v>
      </c>
      <c r="AQ10" s="210">
        <v>681.45</v>
      </c>
      <c r="AR10" s="210">
        <v>0.47882965447522002</v>
      </c>
      <c r="AS10" s="209">
        <v>52899.131000000001</v>
      </c>
      <c r="AT10" s="210">
        <v>26.489299449173799</v>
      </c>
      <c r="AU10" s="210">
        <v>592.04666666666697</v>
      </c>
      <c r="AV10" s="210">
        <v>0.42769627053711701</v>
      </c>
      <c r="AW10" s="209">
        <v>34747.750333333301</v>
      </c>
      <c r="AX10" s="210">
        <v>17.399975129360701</v>
      </c>
      <c r="AY10" s="210">
        <v>657.42333333333295</v>
      </c>
      <c r="AZ10" s="211">
        <v>0.51950017140733795</v>
      </c>
    </row>
    <row r="11" spans="1:60" s="59" customFormat="1" x14ac:dyDescent="0.2">
      <c r="A11" s="58">
        <v>31</v>
      </c>
      <c r="B11" s="58" t="s">
        <v>32</v>
      </c>
      <c r="C11" s="142">
        <v>19</v>
      </c>
      <c r="D11" s="59" t="s">
        <v>125</v>
      </c>
      <c r="E11" s="155">
        <v>3</v>
      </c>
      <c r="F11" s="65" t="s">
        <v>138</v>
      </c>
      <c r="G11" s="65">
        <v>8</v>
      </c>
      <c r="H11" s="80" t="s">
        <v>162</v>
      </c>
      <c r="I11" s="60" t="s">
        <v>32</v>
      </c>
      <c r="J11" s="59" t="s">
        <v>142</v>
      </c>
      <c r="K11" s="59" t="s">
        <v>174</v>
      </c>
      <c r="L11" s="59" t="s">
        <v>130</v>
      </c>
      <c r="M11" s="59" t="s">
        <v>175</v>
      </c>
      <c r="N11" s="59" t="s">
        <v>32</v>
      </c>
      <c r="O11" s="199">
        <v>5</v>
      </c>
      <c r="P11" s="168">
        <v>3</v>
      </c>
      <c r="Q11" s="306">
        <v>40696</v>
      </c>
      <c r="R11" s="307" t="str">
        <f t="shared" ref="R11:R13" si="1">TEXT(DATEVALUE(TEXT(Q11,"m/d/yyyy"))-DATEVALUE("1/1/2011")+1,"000")</f>
        <v>153</v>
      </c>
      <c r="S11" s="308">
        <v>3</v>
      </c>
      <c r="T11" s="315">
        <v>8</v>
      </c>
      <c r="U11" s="308">
        <v>2</v>
      </c>
      <c r="V11" s="168"/>
      <c r="W11" s="175"/>
      <c r="X11" s="77">
        <v>1</v>
      </c>
      <c r="Y11" s="59" t="s">
        <v>13</v>
      </c>
      <c r="Z11" s="58">
        <v>2</v>
      </c>
      <c r="AA11" s="58"/>
      <c r="AB11" s="61">
        <v>10</v>
      </c>
      <c r="AC11" s="62">
        <v>40694</v>
      </c>
      <c r="AG11" s="63"/>
      <c r="AH11" s="65">
        <v>1452</v>
      </c>
      <c r="AJ11" s="212">
        <v>254046095</v>
      </c>
      <c r="AK11" s="213">
        <v>22062.168666666701</v>
      </c>
      <c r="AL11" s="214">
        <v>11.047655817058899</v>
      </c>
      <c r="AM11" s="214">
        <v>688.38333333333298</v>
      </c>
      <c r="AN11" s="214">
        <v>0.57840280849321402</v>
      </c>
      <c r="AO11" s="213">
        <v>79477.494000000006</v>
      </c>
      <c r="AP11" s="214">
        <v>39.798444667000503</v>
      </c>
      <c r="AQ11" s="214">
        <v>611.16999999999996</v>
      </c>
      <c r="AR11" s="214">
        <v>0.43000103903628401</v>
      </c>
      <c r="AS11" s="213">
        <v>56455.298999999999</v>
      </c>
      <c r="AT11" s="214">
        <v>28.270054581872799</v>
      </c>
      <c r="AU11" s="214">
        <v>634.09333333333302</v>
      </c>
      <c r="AV11" s="214">
        <v>0.43209866813073899</v>
      </c>
      <c r="AW11" s="213">
        <v>48545.519333333301</v>
      </c>
      <c r="AX11" s="214">
        <v>24.309223501919501</v>
      </c>
      <c r="AY11" s="214">
        <v>627.07333333333304</v>
      </c>
      <c r="AZ11" s="215">
        <v>0.46130592367531698</v>
      </c>
    </row>
    <row r="12" spans="1:60" s="65" customFormat="1" x14ac:dyDescent="0.2">
      <c r="A12" s="64">
        <v>31</v>
      </c>
      <c r="B12" s="64" t="s">
        <v>32</v>
      </c>
      <c r="C12" s="143">
        <v>19</v>
      </c>
      <c r="D12" s="65" t="s">
        <v>125</v>
      </c>
      <c r="E12" s="155">
        <v>3</v>
      </c>
      <c r="F12" s="65" t="s">
        <v>139</v>
      </c>
      <c r="G12" s="65">
        <v>8</v>
      </c>
      <c r="H12" s="65" t="s">
        <v>162</v>
      </c>
      <c r="I12" s="66" t="s">
        <v>32</v>
      </c>
      <c r="J12" s="65" t="s">
        <v>142</v>
      </c>
      <c r="K12" s="65" t="s">
        <v>174</v>
      </c>
      <c r="L12" s="65" t="s">
        <v>130</v>
      </c>
      <c r="M12" s="65" t="s">
        <v>175</v>
      </c>
      <c r="N12" s="65" t="s">
        <v>32</v>
      </c>
      <c r="O12" s="200">
        <v>5</v>
      </c>
      <c r="P12" s="169">
        <v>3</v>
      </c>
      <c r="Q12" s="311">
        <v>40696</v>
      </c>
      <c r="R12" s="307" t="str">
        <f t="shared" si="1"/>
        <v>153</v>
      </c>
      <c r="S12" s="310">
        <v>3</v>
      </c>
      <c r="T12" s="309">
        <v>8</v>
      </c>
      <c r="U12" s="310">
        <v>2</v>
      </c>
      <c r="V12" s="169"/>
      <c r="W12" s="173"/>
      <c r="X12" s="80">
        <v>2</v>
      </c>
      <c r="Y12" s="80" t="s">
        <v>14</v>
      </c>
      <c r="Z12" s="79"/>
      <c r="AA12" s="64">
        <v>3</v>
      </c>
      <c r="AB12" s="67">
        <v>6</v>
      </c>
      <c r="AC12" s="68">
        <v>40694</v>
      </c>
      <c r="AG12" s="69"/>
      <c r="AH12" s="65">
        <v>1459</v>
      </c>
      <c r="AJ12" s="13">
        <v>254046095</v>
      </c>
      <c r="AK12" s="216">
        <v>22062.168666666701</v>
      </c>
      <c r="AL12" s="210">
        <v>11.047655817058899</v>
      </c>
      <c r="AM12" s="210">
        <v>688.38333333333298</v>
      </c>
      <c r="AN12" s="210">
        <v>0.57840280849321402</v>
      </c>
      <c r="AO12" s="216">
        <v>79477.494000000006</v>
      </c>
      <c r="AP12" s="210">
        <v>39.798444667000503</v>
      </c>
      <c r="AQ12" s="210">
        <v>611.16999999999996</v>
      </c>
      <c r="AR12" s="210">
        <v>0.43000103903628401</v>
      </c>
      <c r="AS12" s="216">
        <v>56455.298999999999</v>
      </c>
      <c r="AT12" s="210">
        <v>28.270054581872799</v>
      </c>
      <c r="AU12" s="210">
        <v>634.09333333333302</v>
      </c>
      <c r="AV12" s="210">
        <v>0.43209866813073899</v>
      </c>
      <c r="AW12" s="216">
        <v>48545.519333333301</v>
      </c>
      <c r="AX12" s="210">
        <v>24.309223501919501</v>
      </c>
      <c r="AY12" s="210">
        <v>627.07333333333304</v>
      </c>
      <c r="AZ12" s="216">
        <v>0.46130592367531698</v>
      </c>
    </row>
    <row r="13" spans="1:60" s="71" customFormat="1" x14ac:dyDescent="0.2">
      <c r="A13" s="70">
        <v>31</v>
      </c>
      <c r="B13" s="70" t="s">
        <v>32</v>
      </c>
      <c r="C13" s="144">
        <v>19</v>
      </c>
      <c r="D13" s="71" t="s">
        <v>125</v>
      </c>
      <c r="E13" s="156">
        <v>3</v>
      </c>
      <c r="F13" s="71" t="s">
        <v>139</v>
      </c>
      <c r="G13" s="71">
        <v>8</v>
      </c>
      <c r="H13" s="71" t="s">
        <v>162</v>
      </c>
      <c r="I13" s="72" t="s">
        <v>32</v>
      </c>
      <c r="J13" s="71" t="s">
        <v>142</v>
      </c>
      <c r="K13" s="71" t="s">
        <v>174</v>
      </c>
      <c r="L13" s="71" t="s">
        <v>130</v>
      </c>
      <c r="M13" s="71" t="s">
        <v>175</v>
      </c>
      <c r="N13" s="71" t="s">
        <v>32</v>
      </c>
      <c r="O13" s="201">
        <v>5</v>
      </c>
      <c r="P13" s="170">
        <v>3</v>
      </c>
      <c r="Q13" s="312">
        <v>40696</v>
      </c>
      <c r="R13" s="316" t="str">
        <f t="shared" si="1"/>
        <v>153</v>
      </c>
      <c r="S13" s="313">
        <v>3</v>
      </c>
      <c r="T13" s="314">
        <v>8</v>
      </c>
      <c r="U13" s="313">
        <v>2</v>
      </c>
      <c r="V13" s="170"/>
      <c r="W13" s="174"/>
      <c r="X13" s="71">
        <v>3</v>
      </c>
      <c r="Y13" s="71" t="s">
        <v>15</v>
      </c>
      <c r="Z13" s="70">
        <v>2</v>
      </c>
      <c r="AA13" s="70"/>
      <c r="AB13" s="73">
        <v>10</v>
      </c>
      <c r="AC13" s="74">
        <v>40694</v>
      </c>
      <c r="AG13" s="76"/>
      <c r="AH13" s="71">
        <v>1461</v>
      </c>
      <c r="AI13" s="71" t="s">
        <v>131</v>
      </c>
      <c r="AJ13" s="13">
        <v>254046095</v>
      </c>
      <c r="AK13" s="216">
        <v>22062.168666666701</v>
      </c>
      <c r="AL13" s="210">
        <v>11.047655817058899</v>
      </c>
      <c r="AM13" s="210">
        <v>688.38333333333298</v>
      </c>
      <c r="AN13" s="210">
        <v>0.57840280849321402</v>
      </c>
      <c r="AO13" s="216">
        <v>79477.494000000006</v>
      </c>
      <c r="AP13" s="210">
        <v>39.798444667000503</v>
      </c>
      <c r="AQ13" s="210">
        <v>611.16999999999996</v>
      </c>
      <c r="AR13" s="210">
        <v>0.43000103903628401</v>
      </c>
      <c r="AS13" s="216">
        <v>56455.298999999999</v>
      </c>
      <c r="AT13" s="210">
        <v>28.270054581872799</v>
      </c>
      <c r="AU13" s="210">
        <v>634.09333333333302</v>
      </c>
      <c r="AV13" s="210">
        <v>0.43209866813073899</v>
      </c>
      <c r="AW13" s="216">
        <v>48545.519333333301</v>
      </c>
      <c r="AX13" s="210">
        <v>24.309223501919501</v>
      </c>
      <c r="AY13" s="210">
        <v>627.07333333333304</v>
      </c>
      <c r="AZ13" s="216">
        <v>0.46130592367531698</v>
      </c>
    </row>
    <row r="14" spans="1:60" ht="16" x14ac:dyDescent="0.2">
      <c r="A14" s="43">
        <v>47</v>
      </c>
      <c r="B14" s="43" t="s">
        <v>32</v>
      </c>
      <c r="C14" s="143">
        <v>29</v>
      </c>
      <c r="D14" s="290" t="s">
        <v>60</v>
      </c>
      <c r="E14" s="161">
        <v>17</v>
      </c>
      <c r="F14" s="290" t="s">
        <v>260</v>
      </c>
      <c r="G14" s="43"/>
      <c r="H14" s="43"/>
      <c r="I14" s="32" t="s">
        <v>32</v>
      </c>
      <c r="J14" s="43" t="s">
        <v>349</v>
      </c>
      <c r="K14" s="43" t="s">
        <v>360</v>
      </c>
      <c r="L14" s="230" t="s">
        <v>261</v>
      </c>
      <c r="M14" s="43" t="s">
        <v>261</v>
      </c>
      <c r="N14" s="43"/>
      <c r="O14" s="205">
        <v>0</v>
      </c>
      <c r="P14" s="171">
        <v>17</v>
      </c>
      <c r="Q14" s="300">
        <v>41077</v>
      </c>
      <c r="R14" s="307" t="str">
        <f t="shared" ref="R14:R25" si="2">TEXT(DATEVALUE(TEXT(Q14,"m/d/yyyy"))-DATEVALUE("1/1/2012")+1,"000")</f>
        <v>169</v>
      </c>
      <c r="S14" s="298">
        <v>0</v>
      </c>
      <c r="T14" s="298"/>
      <c r="U14" s="298"/>
      <c r="V14" s="298"/>
      <c r="W14" s="298"/>
      <c r="X14" s="80">
        <v>1</v>
      </c>
      <c r="Y14" s="80" t="s">
        <v>15</v>
      </c>
      <c r="Z14" s="79">
        <v>2</v>
      </c>
      <c r="AA14" s="290"/>
      <c r="AB14" s="43">
        <v>8</v>
      </c>
      <c r="AC14" s="4">
        <v>41052</v>
      </c>
      <c r="AD14" s="223">
        <v>0.39861111111111108</v>
      </c>
      <c r="AL14" s="290"/>
      <c r="AM14" s="290"/>
      <c r="AO14" s="290"/>
      <c r="AQ14" s="290"/>
      <c r="AR14" s="290"/>
      <c r="AS14" s="290"/>
      <c r="AT14" s="130"/>
      <c r="AU14" s="126"/>
      <c r="AV14" s="126"/>
      <c r="AW14" s="171"/>
      <c r="AX14" s="176"/>
      <c r="BC14" s="52"/>
      <c r="BH14" s="1"/>
    </row>
    <row r="15" spans="1:60" ht="16" x14ac:dyDescent="0.2">
      <c r="A15" s="43">
        <v>47</v>
      </c>
      <c r="B15" s="43" t="s">
        <v>32</v>
      </c>
      <c r="C15" s="143">
        <v>29</v>
      </c>
      <c r="D15" s="290" t="s">
        <v>60</v>
      </c>
      <c r="E15" s="161">
        <v>17</v>
      </c>
      <c r="F15" s="290" t="s">
        <v>260</v>
      </c>
      <c r="G15" s="43"/>
      <c r="H15" s="43"/>
      <c r="I15" s="32" t="s">
        <v>32</v>
      </c>
      <c r="J15" s="43" t="s">
        <v>349</v>
      </c>
      <c r="K15" s="43" t="s">
        <v>360</v>
      </c>
      <c r="L15" s="230" t="s">
        <v>261</v>
      </c>
      <c r="M15" s="43" t="s">
        <v>261</v>
      </c>
      <c r="N15" s="43"/>
      <c r="O15" s="205">
        <v>0</v>
      </c>
      <c r="P15" s="171">
        <v>17</v>
      </c>
      <c r="Q15" s="300">
        <v>41077</v>
      </c>
      <c r="R15" s="307" t="str">
        <f t="shared" si="2"/>
        <v>169</v>
      </c>
      <c r="S15" s="298">
        <v>0</v>
      </c>
      <c r="T15" s="298"/>
      <c r="U15" s="298"/>
      <c r="V15" s="298"/>
      <c r="W15" s="298"/>
      <c r="X15" s="80">
        <v>2</v>
      </c>
      <c r="Y15" s="80" t="s">
        <v>13</v>
      </c>
      <c r="Z15" s="79">
        <v>2</v>
      </c>
      <c r="AA15" s="290"/>
      <c r="AB15" s="43">
        <v>8</v>
      </c>
      <c r="AC15" s="4">
        <v>41052</v>
      </c>
      <c r="AD15" s="223">
        <v>0.42152777777777778</v>
      </c>
      <c r="AL15" s="290"/>
      <c r="AM15" s="290"/>
      <c r="AO15" s="290"/>
      <c r="AQ15" s="290"/>
      <c r="AR15" s="290"/>
      <c r="AS15" s="290"/>
      <c r="AT15" s="130"/>
      <c r="AU15" s="126"/>
      <c r="AV15" s="126"/>
      <c r="AW15" s="171"/>
      <c r="AX15" s="176"/>
      <c r="BC15" s="52"/>
      <c r="BH15" s="1"/>
    </row>
    <row r="16" spans="1:60" s="17" customFormat="1" ht="16" x14ac:dyDescent="0.2">
      <c r="A16" s="42">
        <v>47</v>
      </c>
      <c r="B16" s="42" t="s">
        <v>32</v>
      </c>
      <c r="C16" s="144">
        <v>29</v>
      </c>
      <c r="D16" s="17" t="s">
        <v>60</v>
      </c>
      <c r="E16" s="294">
        <v>17</v>
      </c>
      <c r="F16" s="17" t="s">
        <v>260</v>
      </c>
      <c r="G16" s="42"/>
      <c r="H16" s="42"/>
      <c r="I16" s="34"/>
      <c r="J16" s="42" t="s">
        <v>349</v>
      </c>
      <c r="K16" s="42" t="s">
        <v>360</v>
      </c>
      <c r="L16" s="229" t="s">
        <v>261</v>
      </c>
      <c r="M16" s="42" t="s">
        <v>261</v>
      </c>
      <c r="N16" s="42"/>
      <c r="O16" s="302">
        <v>0</v>
      </c>
      <c r="P16" s="295">
        <v>17</v>
      </c>
      <c r="Q16" s="301">
        <v>41077</v>
      </c>
      <c r="R16" s="307" t="str">
        <f t="shared" si="2"/>
        <v>169</v>
      </c>
      <c r="S16" s="299">
        <v>0</v>
      </c>
      <c r="T16" s="299"/>
      <c r="U16" s="299"/>
      <c r="V16" s="299"/>
      <c r="W16" s="299"/>
      <c r="X16" s="82">
        <v>3</v>
      </c>
      <c r="Y16" s="82" t="s">
        <v>14</v>
      </c>
      <c r="Z16" s="42"/>
      <c r="AA16" s="17">
        <v>2</v>
      </c>
      <c r="AB16" s="42" t="s">
        <v>265</v>
      </c>
      <c r="AC16" s="18">
        <v>41052</v>
      </c>
      <c r="AD16" s="19">
        <v>0.44791666666666669</v>
      </c>
      <c r="AG16" s="20"/>
      <c r="AT16" s="120"/>
      <c r="AU16" s="117"/>
      <c r="AV16" s="117"/>
      <c r="AW16" s="295"/>
      <c r="AX16" s="297"/>
      <c r="BC16" s="51"/>
      <c r="BH16" s="20"/>
    </row>
    <row r="17" spans="1:60" ht="16" x14ac:dyDescent="0.2">
      <c r="A17" s="43">
        <v>48</v>
      </c>
      <c r="B17" s="43" t="s">
        <v>32</v>
      </c>
      <c r="C17" s="143">
        <v>30</v>
      </c>
      <c r="D17" s="290" t="s">
        <v>223</v>
      </c>
      <c r="E17" s="161">
        <v>44</v>
      </c>
      <c r="F17" s="290">
        <v>44</v>
      </c>
      <c r="G17" s="43"/>
      <c r="H17" s="43"/>
      <c r="I17" s="32" t="s">
        <v>15</v>
      </c>
      <c r="J17" s="43" t="s">
        <v>350</v>
      </c>
      <c r="K17" s="43" t="s">
        <v>359</v>
      </c>
      <c r="L17" s="230" t="s">
        <v>267</v>
      </c>
      <c r="M17" s="43" t="s">
        <v>338</v>
      </c>
      <c r="N17" s="43"/>
      <c r="O17" s="205">
        <v>6</v>
      </c>
      <c r="P17" s="171">
        <v>44</v>
      </c>
      <c r="Q17" s="300">
        <v>41065</v>
      </c>
      <c r="R17" s="307" t="str">
        <f t="shared" si="2"/>
        <v>157</v>
      </c>
      <c r="S17" s="298">
        <v>3</v>
      </c>
      <c r="T17" s="298">
        <v>44</v>
      </c>
      <c r="U17" s="298">
        <v>3</v>
      </c>
      <c r="V17" s="298"/>
      <c r="W17" s="298"/>
      <c r="X17" s="80">
        <v>1</v>
      </c>
      <c r="Y17" s="80" t="s">
        <v>14</v>
      </c>
      <c r="AA17" s="290">
        <v>3</v>
      </c>
      <c r="AB17" s="43" t="s">
        <v>266</v>
      </c>
      <c r="AC17" s="4">
        <v>41054</v>
      </c>
      <c r="AD17" s="223">
        <v>0.25416666666666665</v>
      </c>
      <c r="AL17" s="290"/>
      <c r="AM17" s="290"/>
      <c r="AO17" s="290"/>
      <c r="AQ17" s="290"/>
      <c r="AR17" s="290"/>
      <c r="AS17" s="290"/>
      <c r="AT17" s="130"/>
      <c r="AU17" s="126"/>
      <c r="AV17" s="126"/>
      <c r="AW17" s="171"/>
      <c r="AX17" s="176"/>
      <c r="BC17" s="52"/>
      <c r="BH17" s="1"/>
    </row>
    <row r="18" spans="1:60" ht="16" x14ac:dyDescent="0.2">
      <c r="A18" s="43">
        <v>48</v>
      </c>
      <c r="B18" s="43" t="s">
        <v>32</v>
      </c>
      <c r="C18" s="143">
        <v>30</v>
      </c>
      <c r="D18" s="290" t="s">
        <v>223</v>
      </c>
      <c r="E18" s="161">
        <v>44</v>
      </c>
      <c r="F18" s="290">
        <v>44</v>
      </c>
      <c r="G18" s="43"/>
      <c r="H18" s="43"/>
      <c r="I18" s="32" t="s">
        <v>15</v>
      </c>
      <c r="J18" s="43" t="s">
        <v>350</v>
      </c>
      <c r="K18" s="43" t="s">
        <v>359</v>
      </c>
      <c r="L18" s="230" t="s">
        <v>267</v>
      </c>
      <c r="M18" s="43" t="s">
        <v>338</v>
      </c>
      <c r="N18" s="43"/>
      <c r="O18" s="205">
        <v>6</v>
      </c>
      <c r="P18" s="171">
        <v>44</v>
      </c>
      <c r="Q18" s="300">
        <v>41065</v>
      </c>
      <c r="R18" s="307" t="str">
        <f t="shared" si="2"/>
        <v>157</v>
      </c>
      <c r="S18" s="298">
        <v>3</v>
      </c>
      <c r="T18" s="298">
        <v>44</v>
      </c>
      <c r="U18" s="298">
        <v>3</v>
      </c>
      <c r="V18" s="298"/>
      <c r="W18" s="298"/>
      <c r="X18" s="80">
        <v>2</v>
      </c>
      <c r="Y18" s="80" t="s">
        <v>15</v>
      </c>
      <c r="Z18" s="79">
        <v>3</v>
      </c>
      <c r="AA18" s="290"/>
      <c r="AB18" s="43">
        <v>4</v>
      </c>
      <c r="AC18" s="4">
        <v>41054</v>
      </c>
      <c r="AD18" s="223">
        <v>0.27569444444444446</v>
      </c>
      <c r="AL18" s="290"/>
      <c r="AM18" s="290"/>
      <c r="AO18" s="290"/>
      <c r="AQ18" s="290"/>
      <c r="AR18" s="290"/>
      <c r="AS18" s="290"/>
      <c r="AT18" s="130"/>
      <c r="AU18" s="126"/>
      <c r="AV18" s="126"/>
      <c r="AW18" s="171"/>
      <c r="AX18" s="176"/>
      <c r="BC18" s="52"/>
      <c r="BH18" s="1"/>
    </row>
    <row r="19" spans="1:60" s="17" customFormat="1" ht="16" x14ac:dyDescent="0.2">
      <c r="A19" s="42">
        <v>48</v>
      </c>
      <c r="B19" s="42" t="s">
        <v>32</v>
      </c>
      <c r="C19" s="144">
        <v>30</v>
      </c>
      <c r="D19" s="17" t="s">
        <v>223</v>
      </c>
      <c r="E19" s="294">
        <v>44</v>
      </c>
      <c r="F19" s="17">
        <v>44</v>
      </c>
      <c r="G19" s="42"/>
      <c r="H19" s="42"/>
      <c r="I19" s="34" t="s">
        <v>15</v>
      </c>
      <c r="J19" s="42" t="s">
        <v>350</v>
      </c>
      <c r="K19" s="42" t="s">
        <v>359</v>
      </c>
      <c r="L19" s="229" t="s">
        <v>267</v>
      </c>
      <c r="M19" s="42" t="s">
        <v>338</v>
      </c>
      <c r="N19" s="42"/>
      <c r="O19" s="302">
        <v>6</v>
      </c>
      <c r="P19" s="295">
        <v>44</v>
      </c>
      <c r="Q19" s="301">
        <v>41065</v>
      </c>
      <c r="R19" s="307" t="str">
        <f t="shared" si="2"/>
        <v>157</v>
      </c>
      <c r="S19" s="299">
        <v>3</v>
      </c>
      <c r="T19" s="299">
        <v>44</v>
      </c>
      <c r="U19" s="299">
        <v>3</v>
      </c>
      <c r="V19" s="299"/>
      <c r="W19" s="299"/>
      <c r="X19" s="82">
        <v>3</v>
      </c>
      <c r="Y19" s="82" t="s">
        <v>13</v>
      </c>
      <c r="Z19" s="296">
        <v>1</v>
      </c>
      <c r="AB19" s="42">
        <v>6</v>
      </c>
      <c r="AC19" s="18">
        <v>41054</v>
      </c>
      <c r="AD19" s="19">
        <v>0.30694444444444441</v>
      </c>
      <c r="AG19" s="20" t="s">
        <v>370</v>
      </c>
      <c r="AT19" s="120"/>
      <c r="AU19" s="117"/>
      <c r="AV19" s="117"/>
      <c r="AW19" s="295"/>
      <c r="AX19" s="297"/>
      <c r="BC19" s="51"/>
      <c r="BH19" s="20"/>
    </row>
    <row r="20" spans="1:60" ht="16" x14ac:dyDescent="0.2">
      <c r="A20" s="43">
        <v>50</v>
      </c>
      <c r="B20" s="43" t="s">
        <v>32</v>
      </c>
      <c r="C20" s="143">
        <v>32</v>
      </c>
      <c r="D20" s="290" t="s">
        <v>276</v>
      </c>
      <c r="E20" s="161">
        <v>14</v>
      </c>
      <c r="F20" s="290">
        <v>14</v>
      </c>
      <c r="G20" s="43"/>
      <c r="H20" s="43"/>
      <c r="I20" s="32" t="s">
        <v>15</v>
      </c>
      <c r="J20" s="43" t="s">
        <v>352</v>
      </c>
      <c r="K20" s="43" t="s">
        <v>357</v>
      </c>
      <c r="L20" s="230" t="s">
        <v>237</v>
      </c>
      <c r="M20" s="43" t="s">
        <v>339</v>
      </c>
      <c r="N20" s="43"/>
      <c r="O20" s="205">
        <v>5</v>
      </c>
      <c r="P20" s="171">
        <v>14</v>
      </c>
      <c r="Q20" s="300">
        <v>41054</v>
      </c>
      <c r="R20" s="307" t="str">
        <f t="shared" si="2"/>
        <v>146</v>
      </c>
      <c r="S20" s="298">
        <v>5</v>
      </c>
      <c r="T20" s="298">
        <v>14</v>
      </c>
      <c r="U20" s="298">
        <v>0</v>
      </c>
      <c r="V20" s="298"/>
      <c r="W20" s="298"/>
      <c r="X20" s="80">
        <v>1</v>
      </c>
      <c r="Y20" s="80" t="s">
        <v>13</v>
      </c>
      <c r="Z20" s="79">
        <v>3</v>
      </c>
      <c r="AA20" s="290"/>
      <c r="AB20" s="43">
        <v>18</v>
      </c>
      <c r="AC20" s="4">
        <v>41056</v>
      </c>
      <c r="AD20" s="223">
        <v>0.24027777777777778</v>
      </c>
      <c r="AL20" s="290"/>
      <c r="AM20" s="290"/>
      <c r="AO20" s="290"/>
      <c r="AQ20" s="290"/>
      <c r="AR20" s="290"/>
      <c r="AS20" s="290"/>
      <c r="AT20" s="130"/>
      <c r="AU20" s="126"/>
      <c r="AV20" s="126"/>
      <c r="AW20" s="171"/>
      <c r="AX20" s="176"/>
      <c r="BC20" s="52"/>
      <c r="BH20" s="1"/>
    </row>
    <row r="21" spans="1:60" ht="16" x14ac:dyDescent="0.2">
      <c r="A21" s="43">
        <v>50</v>
      </c>
      <c r="B21" s="43" t="s">
        <v>32</v>
      </c>
      <c r="C21" s="143">
        <v>32</v>
      </c>
      <c r="D21" s="290" t="s">
        <v>276</v>
      </c>
      <c r="E21" s="161">
        <v>14</v>
      </c>
      <c r="F21" s="290"/>
      <c r="G21" s="43"/>
      <c r="H21" s="43"/>
      <c r="J21" s="43" t="s">
        <v>352</v>
      </c>
      <c r="K21" s="43" t="s">
        <v>357</v>
      </c>
      <c r="L21" s="230" t="s">
        <v>237</v>
      </c>
      <c r="M21" s="43" t="s">
        <v>339</v>
      </c>
      <c r="N21" s="43"/>
      <c r="O21" s="205">
        <v>5</v>
      </c>
      <c r="P21" s="171">
        <v>14</v>
      </c>
      <c r="Q21" s="300">
        <v>41054</v>
      </c>
      <c r="R21" s="307" t="str">
        <f t="shared" si="2"/>
        <v>146</v>
      </c>
      <c r="S21" s="298">
        <v>5</v>
      </c>
      <c r="T21" s="298">
        <v>14</v>
      </c>
      <c r="U21" s="298">
        <v>0</v>
      </c>
      <c r="V21" s="298"/>
      <c r="W21" s="298"/>
      <c r="X21" s="80">
        <v>2</v>
      </c>
      <c r="Y21" s="80" t="s">
        <v>15</v>
      </c>
      <c r="Z21" s="79">
        <v>3</v>
      </c>
      <c r="AA21" s="290"/>
      <c r="AB21" s="43">
        <v>18</v>
      </c>
      <c r="AC21" s="4">
        <v>41056</v>
      </c>
      <c r="AD21" s="223">
        <v>0.26666666666666666</v>
      </c>
      <c r="AL21" s="290"/>
      <c r="AM21" s="290"/>
      <c r="AO21" s="290"/>
      <c r="AQ21" s="290"/>
      <c r="AR21" s="290"/>
      <c r="AS21" s="290"/>
      <c r="AT21" s="130"/>
      <c r="AU21" s="126"/>
      <c r="AV21" s="126"/>
      <c r="AW21" s="171"/>
      <c r="AX21" s="176"/>
      <c r="BC21" s="52"/>
      <c r="BH21" s="1"/>
    </row>
    <row r="22" spans="1:60" s="17" customFormat="1" ht="16" x14ac:dyDescent="0.2">
      <c r="A22" s="42">
        <v>50</v>
      </c>
      <c r="B22" s="42" t="s">
        <v>32</v>
      </c>
      <c r="C22" s="144">
        <v>32</v>
      </c>
      <c r="D22" s="17" t="s">
        <v>276</v>
      </c>
      <c r="E22" s="294">
        <v>14</v>
      </c>
      <c r="G22" s="42"/>
      <c r="H22" s="42"/>
      <c r="I22" s="34"/>
      <c r="J22" s="42" t="s">
        <v>352</v>
      </c>
      <c r="K22" s="42" t="s">
        <v>357</v>
      </c>
      <c r="L22" s="229" t="s">
        <v>237</v>
      </c>
      <c r="M22" s="42" t="s">
        <v>339</v>
      </c>
      <c r="N22" s="42"/>
      <c r="O22" s="302">
        <v>5</v>
      </c>
      <c r="P22" s="295">
        <v>14</v>
      </c>
      <c r="Q22" s="301">
        <v>41054</v>
      </c>
      <c r="R22" s="307" t="str">
        <f t="shared" si="2"/>
        <v>146</v>
      </c>
      <c r="S22" s="299">
        <v>5</v>
      </c>
      <c r="T22" s="299">
        <v>14</v>
      </c>
      <c r="U22" s="299">
        <v>0</v>
      </c>
      <c r="V22" s="299"/>
      <c r="W22" s="299"/>
      <c r="X22" s="82">
        <v>3</v>
      </c>
      <c r="Y22" s="82" t="s">
        <v>14</v>
      </c>
      <c r="Z22" s="42"/>
      <c r="AA22" s="17">
        <v>3</v>
      </c>
      <c r="AB22" s="42" t="s">
        <v>281</v>
      </c>
      <c r="AC22" s="18">
        <v>41056</v>
      </c>
      <c r="AD22" s="19">
        <v>0.28819444444444448</v>
      </c>
      <c r="AG22" s="20"/>
      <c r="AT22" s="120"/>
      <c r="AU22" s="117"/>
      <c r="AV22" s="117"/>
      <c r="AW22" s="295"/>
      <c r="AX22" s="297"/>
      <c r="BC22" s="51"/>
      <c r="BH22" s="20"/>
    </row>
    <row r="23" spans="1:60" ht="32" x14ac:dyDescent="0.2">
      <c r="A23" s="43">
        <v>52</v>
      </c>
      <c r="B23" s="43" t="s">
        <v>32</v>
      </c>
      <c r="C23" s="143">
        <v>33</v>
      </c>
      <c r="D23" s="290" t="s">
        <v>223</v>
      </c>
      <c r="E23" s="161">
        <v>82</v>
      </c>
      <c r="F23" s="290" t="s">
        <v>8</v>
      </c>
      <c r="G23" s="43"/>
      <c r="H23" s="43"/>
      <c r="I23" s="32" t="s">
        <v>15</v>
      </c>
      <c r="J23" s="43" t="s">
        <v>353</v>
      </c>
      <c r="K23" s="43" t="s">
        <v>356</v>
      </c>
      <c r="L23" s="230" t="s">
        <v>285</v>
      </c>
      <c r="M23" s="43" t="s">
        <v>340</v>
      </c>
      <c r="N23" s="43"/>
      <c r="O23" s="205">
        <v>0</v>
      </c>
      <c r="P23" s="171">
        <v>82</v>
      </c>
      <c r="Q23" s="300">
        <v>41083</v>
      </c>
      <c r="R23" s="307" t="str">
        <f t="shared" si="2"/>
        <v>175</v>
      </c>
      <c r="S23" s="298">
        <v>0</v>
      </c>
      <c r="T23" s="298"/>
      <c r="U23" s="298"/>
      <c r="V23" s="298"/>
      <c r="W23" s="298"/>
      <c r="X23" s="80">
        <v>1</v>
      </c>
      <c r="Y23" s="80" t="s">
        <v>15</v>
      </c>
      <c r="Z23" s="79">
        <v>3</v>
      </c>
      <c r="AA23" s="290"/>
      <c r="AB23" s="43">
        <v>20</v>
      </c>
      <c r="AC23" s="4">
        <v>41058</v>
      </c>
      <c r="AD23" s="223">
        <v>0.24305555555555555</v>
      </c>
      <c r="AL23" s="290"/>
      <c r="AM23" s="290"/>
      <c r="AO23" s="290"/>
      <c r="AQ23" s="290"/>
      <c r="AR23" s="290"/>
      <c r="AS23" s="290"/>
      <c r="AT23" s="130"/>
      <c r="AU23" s="126"/>
      <c r="AV23" s="126"/>
      <c r="AW23" s="171"/>
      <c r="AX23" s="176"/>
      <c r="BC23" s="52"/>
      <c r="BH23" s="1"/>
    </row>
    <row r="24" spans="1:60" ht="32" x14ac:dyDescent="0.2">
      <c r="A24" s="43">
        <v>52</v>
      </c>
      <c r="B24" s="43" t="s">
        <v>32</v>
      </c>
      <c r="C24" s="143">
        <v>33</v>
      </c>
      <c r="D24" s="290" t="s">
        <v>223</v>
      </c>
      <c r="E24" s="161">
        <v>82</v>
      </c>
      <c r="F24" s="290" t="s">
        <v>8</v>
      </c>
      <c r="G24" s="43"/>
      <c r="H24" s="43"/>
      <c r="I24" s="32" t="s">
        <v>15</v>
      </c>
      <c r="J24" s="43" t="s">
        <v>353</v>
      </c>
      <c r="K24" s="43" t="s">
        <v>356</v>
      </c>
      <c r="L24" s="230" t="s">
        <v>285</v>
      </c>
      <c r="M24" s="43" t="s">
        <v>340</v>
      </c>
      <c r="N24" s="43"/>
      <c r="O24" s="205">
        <v>0</v>
      </c>
      <c r="P24" s="171">
        <v>82</v>
      </c>
      <c r="Q24" s="300">
        <v>41083</v>
      </c>
      <c r="R24" s="307" t="str">
        <f t="shared" si="2"/>
        <v>175</v>
      </c>
      <c r="S24" s="298">
        <v>0</v>
      </c>
      <c r="T24" s="298"/>
      <c r="U24" s="298"/>
      <c r="V24" s="298"/>
      <c r="W24" s="298"/>
      <c r="X24" s="80">
        <v>2</v>
      </c>
      <c r="Y24" s="80" t="s">
        <v>14</v>
      </c>
      <c r="AA24" s="290">
        <v>1</v>
      </c>
      <c r="AB24" s="43" t="s">
        <v>290</v>
      </c>
      <c r="AC24" s="4">
        <v>41058</v>
      </c>
      <c r="AD24" s="223">
        <v>0.26944444444444443</v>
      </c>
      <c r="AL24" s="290"/>
      <c r="AM24" s="290"/>
      <c r="AO24" s="290"/>
      <c r="AQ24" s="290"/>
      <c r="AR24" s="290"/>
      <c r="AS24" s="290"/>
      <c r="AT24" s="130"/>
      <c r="AU24" s="126"/>
      <c r="AV24" s="126"/>
      <c r="AW24" s="171"/>
      <c r="AX24" s="176"/>
      <c r="BC24" s="52"/>
      <c r="BH24" s="1"/>
    </row>
    <row r="25" spans="1:60" s="17" customFormat="1" ht="32" x14ac:dyDescent="0.2">
      <c r="A25" s="42">
        <v>52</v>
      </c>
      <c r="B25" s="42" t="s">
        <v>32</v>
      </c>
      <c r="C25" s="144">
        <v>33</v>
      </c>
      <c r="D25" s="17" t="s">
        <v>223</v>
      </c>
      <c r="E25" s="294">
        <v>82</v>
      </c>
      <c r="F25" s="17" t="s">
        <v>8</v>
      </c>
      <c r="G25" s="42"/>
      <c r="H25" s="42"/>
      <c r="I25" s="34" t="s">
        <v>15</v>
      </c>
      <c r="J25" s="42" t="s">
        <v>353</v>
      </c>
      <c r="K25" s="42" t="s">
        <v>356</v>
      </c>
      <c r="L25" s="229" t="s">
        <v>285</v>
      </c>
      <c r="M25" s="42" t="s">
        <v>340</v>
      </c>
      <c r="N25" s="42"/>
      <c r="O25" s="302">
        <v>0</v>
      </c>
      <c r="P25" s="295">
        <v>82</v>
      </c>
      <c r="Q25" s="301">
        <v>41083</v>
      </c>
      <c r="R25" s="307" t="str">
        <f t="shared" si="2"/>
        <v>175</v>
      </c>
      <c r="S25" s="299">
        <v>0</v>
      </c>
      <c r="T25" s="299"/>
      <c r="U25" s="299"/>
      <c r="V25" s="299"/>
      <c r="W25" s="299"/>
      <c r="X25" s="82">
        <v>3</v>
      </c>
      <c r="Y25" s="82" t="s">
        <v>13</v>
      </c>
      <c r="Z25" s="42">
        <v>3</v>
      </c>
      <c r="AB25" s="42">
        <v>20</v>
      </c>
      <c r="AC25" s="18">
        <v>41058</v>
      </c>
      <c r="AD25" s="19">
        <v>0.3034722222222222</v>
      </c>
      <c r="AG25" s="20"/>
      <c r="AT25" s="120"/>
      <c r="AU25" s="117"/>
      <c r="AV25" s="117"/>
      <c r="AW25" s="295"/>
      <c r="AX25" s="297"/>
      <c r="BC25" s="51"/>
      <c r="BH25" s="20"/>
    </row>
    <row r="26" spans="1:60" x14ac:dyDescent="0.2">
      <c r="AT26" s="126"/>
      <c r="AU26" s="126"/>
      <c r="AV26" s="126"/>
    </row>
    <row r="27" spans="1:60" x14ac:dyDescent="0.2">
      <c r="AT27" s="126"/>
      <c r="AU27" s="126"/>
      <c r="AV27" s="126"/>
    </row>
    <row r="28" spans="1:60" x14ac:dyDescent="0.2">
      <c r="AT28" s="126"/>
      <c r="AU28" s="126"/>
      <c r="AV28" s="126"/>
    </row>
    <row r="29" spans="1:60" x14ac:dyDescent="0.2">
      <c r="AT29" s="126"/>
      <c r="AU29" s="126"/>
      <c r="AV29" s="126"/>
    </row>
  </sheetData>
  <sortState xmlns:xlrd2="http://schemas.microsoft.com/office/spreadsheetml/2017/richdata2" ref="A2:CA43">
    <sortCondition ref="AD2:AD43"/>
    <sortCondition ref="AY2:AY43"/>
  </sortState>
  <conditionalFormatting sqref="AZ14:AZ25 Y1:Y1048576">
    <cfRule type="containsText" dxfId="60" priority="13" operator="containsText" text="h">
      <formula>NOT(ISERROR(SEARCH("h",Y1)))</formula>
    </cfRule>
    <cfRule type="containsText" dxfId="59" priority="14" operator="containsText" text="n">
      <formula>NOT(ISERROR(SEARCH("n",Y1)))</formula>
    </cfRule>
    <cfRule type="containsText" dxfId="58" priority="15" operator="containsText" text="f">
      <formula>NOT(ISERROR(SEARCH("f",Y1)))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73"/>
  <sheetViews>
    <sheetView zoomScaleNormal="100" workbookViewId="0">
      <pane xSplit="10" ySplit="1" topLeftCell="S31" activePane="bottomRight" state="frozen"/>
      <selection pane="topRight" activeCell="K1" sqref="K1"/>
      <selection pane="bottomLeft" activeCell="A2" sqref="A2"/>
      <selection pane="bottomRight" activeCell="D59" sqref="D59"/>
    </sheetView>
  </sheetViews>
  <sheetFormatPr baseColWidth="10" defaultColWidth="9.1640625" defaultRowHeight="15" x14ac:dyDescent="0.2"/>
  <cols>
    <col min="1" max="1" width="4.1640625" style="43" bestFit="1" customWidth="1"/>
    <col min="2" max="2" width="8.6640625" style="43" bestFit="1" customWidth="1"/>
    <col min="3" max="3" width="6.33203125" style="43" bestFit="1" customWidth="1"/>
    <col min="4" max="4" width="9.1640625" style="290"/>
    <col min="5" max="5" width="12.5" style="161" hidden="1" customWidth="1"/>
    <col min="6" max="8" width="12.5" style="290" hidden="1" customWidth="1"/>
    <col min="9" max="9" width="7" style="32" bestFit="1" customWidth="1"/>
    <col min="10" max="10" width="11.83203125" style="290" bestFit="1" customWidth="1"/>
    <col min="11" max="11" width="19.5" style="290" bestFit="1" customWidth="1"/>
    <col min="12" max="12" width="11.83203125" style="290" bestFit="1" customWidth="1"/>
    <col min="13" max="13" width="11.83203125" style="290" customWidth="1"/>
    <col min="14" max="14" width="8" style="290" bestFit="1" customWidth="1"/>
    <col min="15" max="15" width="11.83203125" style="205" customWidth="1"/>
    <col min="16" max="16" width="11.83203125" style="171" customWidth="1"/>
    <col min="17" max="17" width="11.83203125" style="319" customWidth="1"/>
    <col min="18" max="18" width="9.6640625" style="319" bestFit="1" customWidth="1"/>
    <col min="19" max="19" width="11.83203125" style="320" customWidth="1"/>
    <col min="20" max="20" width="6.5" style="321" bestFit="1" customWidth="1"/>
    <col min="21" max="21" width="10.6640625" style="320" bestFit="1" customWidth="1"/>
    <col min="22" max="22" width="6.5" style="171" bestFit="1" customWidth="1"/>
    <col min="23" max="23" width="10.6640625" style="176" bestFit="1" customWidth="1"/>
    <col min="24" max="24" width="4.83203125" style="290" bestFit="1" customWidth="1"/>
    <col min="25" max="25" width="5.1640625" style="290" bestFit="1" customWidth="1"/>
    <col min="26" max="26" width="7.83203125" style="290" bestFit="1" customWidth="1"/>
    <col min="27" max="27" width="7.33203125" style="290" bestFit="1" customWidth="1"/>
    <col min="28" max="28" width="8.5" style="290" bestFit="1" customWidth="1"/>
    <col min="29" max="29" width="10" style="323" bestFit="1" customWidth="1"/>
    <col min="30" max="31" width="10" style="323" customWidth="1"/>
    <col min="32" max="32" width="8.5" style="43" bestFit="1" customWidth="1"/>
    <col min="33" max="33" width="8.6640625" style="43" bestFit="1" customWidth="1"/>
    <col min="34" max="34" width="8.5" style="52" bestFit="1" customWidth="1"/>
    <col min="35" max="35" width="7.5" style="290" bestFit="1" customWidth="1"/>
    <col min="36" max="36" width="5.33203125" style="290" customWidth="1"/>
    <col min="37" max="37" width="4.33203125" style="290" bestFit="1" customWidth="1"/>
    <col min="38" max="38" width="5.1640625" style="290" bestFit="1" customWidth="1"/>
    <col min="39" max="39" width="6.33203125" style="1" bestFit="1" customWidth="1"/>
    <col min="40" max="40" width="12.5" style="290" bestFit="1" customWidth="1"/>
    <col min="41" max="41" width="19.83203125" style="290" customWidth="1"/>
    <col min="42" max="42" width="10" style="290" bestFit="1" customWidth="1"/>
    <col min="43" max="16384" width="9.1640625" style="290"/>
  </cols>
  <sheetData>
    <row r="1" spans="1:58" s="2" customFormat="1" ht="16" thickBot="1" x14ac:dyDescent="0.25">
      <c r="A1" s="38" t="s">
        <v>16</v>
      </c>
      <c r="B1" s="38" t="s">
        <v>47</v>
      </c>
      <c r="C1" s="38" t="s">
        <v>52</v>
      </c>
      <c r="D1" s="2" t="s">
        <v>9</v>
      </c>
      <c r="E1" s="153" t="s">
        <v>194</v>
      </c>
      <c r="F1" s="2" t="s">
        <v>152</v>
      </c>
      <c r="G1" s="2" t="s">
        <v>158</v>
      </c>
      <c r="H1" s="2" t="s">
        <v>163</v>
      </c>
      <c r="I1" s="27" t="s">
        <v>29</v>
      </c>
      <c r="J1" s="2" t="s">
        <v>4</v>
      </c>
      <c r="K1" s="2" t="s">
        <v>153</v>
      </c>
      <c r="L1" s="2" t="s">
        <v>330</v>
      </c>
      <c r="M1" s="2" t="s">
        <v>169</v>
      </c>
      <c r="N1" s="2" t="s">
        <v>221</v>
      </c>
      <c r="O1" s="198" t="s">
        <v>183</v>
      </c>
      <c r="P1" s="167" t="s">
        <v>186</v>
      </c>
      <c r="Q1" s="303" t="s">
        <v>192</v>
      </c>
      <c r="R1" s="303" t="s">
        <v>193</v>
      </c>
      <c r="S1" s="304" t="s">
        <v>184</v>
      </c>
      <c r="T1" s="305" t="s">
        <v>187</v>
      </c>
      <c r="U1" s="304" t="s">
        <v>185</v>
      </c>
      <c r="V1" s="167" t="s">
        <v>188</v>
      </c>
      <c r="W1" s="172" t="s">
        <v>189</v>
      </c>
      <c r="X1" s="2" t="s">
        <v>2</v>
      </c>
      <c r="Y1" s="2" t="s">
        <v>3</v>
      </c>
      <c r="Z1" s="326" t="s">
        <v>521</v>
      </c>
      <c r="AA1" s="326" t="s">
        <v>214</v>
      </c>
      <c r="AB1" s="326" t="s">
        <v>522</v>
      </c>
      <c r="AC1" s="322" t="s">
        <v>371</v>
      </c>
      <c r="AD1" s="322" t="s">
        <v>372</v>
      </c>
      <c r="AE1" s="322" t="s">
        <v>373</v>
      </c>
      <c r="AF1" s="38" t="s">
        <v>30</v>
      </c>
      <c r="AG1" s="38" t="s">
        <v>31</v>
      </c>
      <c r="AH1" s="47" t="s">
        <v>229</v>
      </c>
      <c r="AI1" s="2" t="s">
        <v>1</v>
      </c>
      <c r="AJ1" s="2" t="s">
        <v>5</v>
      </c>
      <c r="AK1" s="2" t="s">
        <v>6</v>
      </c>
      <c r="AL1" s="2" t="s">
        <v>7</v>
      </c>
      <c r="AM1" s="3" t="s">
        <v>11</v>
      </c>
      <c r="AN1" s="2" t="s">
        <v>12</v>
      </c>
      <c r="AO1" s="2" t="s">
        <v>34</v>
      </c>
      <c r="AP1" s="207" t="s">
        <v>196</v>
      </c>
      <c r="AQ1" s="222" t="s">
        <v>197</v>
      </c>
      <c r="AR1" s="222" t="s">
        <v>198</v>
      </c>
      <c r="AS1" s="222" t="s">
        <v>199</v>
      </c>
      <c r="AT1" s="222" t="s">
        <v>200</v>
      </c>
      <c r="AU1" s="222" t="s">
        <v>201</v>
      </c>
      <c r="AV1" s="222" t="s">
        <v>202</v>
      </c>
      <c r="AW1" s="222" t="s">
        <v>203</v>
      </c>
      <c r="AX1" s="222" t="s">
        <v>204</v>
      </c>
      <c r="AY1" s="222" t="s">
        <v>205</v>
      </c>
      <c r="AZ1" s="222" t="s">
        <v>206</v>
      </c>
      <c r="BA1" s="222" t="s">
        <v>207</v>
      </c>
      <c r="BB1" s="222" t="s">
        <v>208</v>
      </c>
      <c r="BC1" s="222" t="s">
        <v>209</v>
      </c>
      <c r="BD1" s="222" t="s">
        <v>210</v>
      </c>
      <c r="BE1" s="222" t="s">
        <v>211</v>
      </c>
      <c r="BF1" s="222" t="s">
        <v>212</v>
      </c>
    </row>
    <row r="2" spans="1:58" s="396" customFormat="1" x14ac:dyDescent="0.2">
      <c r="A2" s="395">
        <v>1</v>
      </c>
      <c r="B2" s="395" t="s">
        <v>32</v>
      </c>
      <c r="C2" s="395">
        <v>1</v>
      </c>
      <c r="D2" s="396" t="s">
        <v>26</v>
      </c>
      <c r="E2" s="396">
        <v>19</v>
      </c>
      <c r="F2" s="396" t="s">
        <v>8</v>
      </c>
      <c r="G2" s="397" t="s">
        <v>162</v>
      </c>
      <c r="H2" s="397" t="s">
        <v>162</v>
      </c>
      <c r="I2" s="398" t="s">
        <v>32</v>
      </c>
      <c r="J2" s="396" t="s">
        <v>48</v>
      </c>
      <c r="K2" s="396" t="s">
        <v>155</v>
      </c>
      <c r="L2" s="396" t="s">
        <v>49</v>
      </c>
      <c r="N2" s="396" t="s">
        <v>15</v>
      </c>
      <c r="O2" s="399">
        <v>4</v>
      </c>
      <c r="P2" s="400">
        <v>19</v>
      </c>
      <c r="Q2" s="401">
        <v>40728</v>
      </c>
      <c r="R2" s="402" t="str">
        <f t="shared" ref="R2:R11" si="0">TEXT(DATEVALUE(TEXT(Q2,"m/d/yyyy"))-DATEVALUE("1/1/2011")+1,"000")</f>
        <v>185</v>
      </c>
      <c r="S2" s="403">
        <v>4</v>
      </c>
      <c r="T2" s="404"/>
      <c r="U2" s="405"/>
      <c r="V2" s="406"/>
      <c r="W2" s="407"/>
      <c r="X2" s="396">
        <v>1</v>
      </c>
      <c r="Y2" s="396" t="s">
        <v>15</v>
      </c>
      <c r="Z2" s="408">
        <v>1.895</v>
      </c>
      <c r="AA2" s="408">
        <v>84.947999999999993</v>
      </c>
      <c r="AB2" s="408">
        <v>87.203999999999994</v>
      </c>
      <c r="AC2" s="408">
        <f>Z3-Z2</f>
        <v>16.285</v>
      </c>
      <c r="AD2" s="408">
        <f>AA3-AA2</f>
        <v>-62.789999999999992</v>
      </c>
      <c r="AE2" s="408">
        <f>AB3-AB2</f>
        <v>12.444000000000003</v>
      </c>
      <c r="AF2" s="395">
        <v>1</v>
      </c>
      <c r="AG2" s="395"/>
      <c r="AH2" s="409" t="s">
        <v>63</v>
      </c>
      <c r="AI2" s="410">
        <v>40669</v>
      </c>
      <c r="AM2" s="411"/>
      <c r="AN2" s="396" t="s">
        <v>45</v>
      </c>
      <c r="AP2" s="412">
        <v>254098833</v>
      </c>
      <c r="AQ2" s="413">
        <v>23046.8076666667</v>
      </c>
      <c r="AR2" s="414">
        <v>11.5407149056919</v>
      </c>
      <c r="AS2" s="414">
        <v>683.77</v>
      </c>
      <c r="AT2" s="414">
        <v>0.54764701158793705</v>
      </c>
      <c r="AU2" s="413">
        <v>36483.065666666698</v>
      </c>
      <c r="AV2" s="414">
        <v>18.2689362376899</v>
      </c>
      <c r="AW2" s="414">
        <v>627.46</v>
      </c>
      <c r="AX2" s="414">
        <v>0.52794929488077402</v>
      </c>
      <c r="AY2" s="413">
        <v>40394.601333333303</v>
      </c>
      <c r="AZ2" s="414">
        <v>20.227642129861501</v>
      </c>
      <c r="BA2" s="414">
        <v>627.46</v>
      </c>
      <c r="BB2" s="414">
        <v>0.52723445011479797</v>
      </c>
      <c r="BC2" s="413">
        <v>43713.928333333301</v>
      </c>
      <c r="BD2" s="414">
        <v>21.889798864964099</v>
      </c>
      <c r="BE2" s="414">
        <v>669.04666666666697</v>
      </c>
      <c r="BF2" s="415">
        <v>0.48432674784549601</v>
      </c>
    </row>
    <row r="3" spans="1:58" s="417" customFormat="1" x14ac:dyDescent="0.2">
      <c r="A3" s="416">
        <v>1</v>
      </c>
      <c r="B3" s="416" t="s">
        <v>32</v>
      </c>
      <c r="C3" s="416">
        <v>1</v>
      </c>
      <c r="D3" s="417" t="s">
        <v>26</v>
      </c>
      <c r="E3" s="417">
        <v>19</v>
      </c>
      <c r="F3" s="417" t="s">
        <v>8</v>
      </c>
      <c r="G3" s="417" t="s">
        <v>162</v>
      </c>
      <c r="H3" s="417" t="s">
        <v>162</v>
      </c>
      <c r="I3" s="418" t="s">
        <v>32</v>
      </c>
      <c r="J3" s="417" t="s">
        <v>48</v>
      </c>
      <c r="K3" s="417" t="s">
        <v>155</v>
      </c>
      <c r="L3" s="417" t="s">
        <v>49</v>
      </c>
      <c r="N3" s="417" t="s">
        <v>15</v>
      </c>
      <c r="O3" s="419">
        <v>4</v>
      </c>
      <c r="P3" s="420">
        <v>19</v>
      </c>
      <c r="Q3" s="421">
        <v>40728</v>
      </c>
      <c r="R3" s="422" t="str">
        <f t="shared" si="0"/>
        <v>185</v>
      </c>
      <c r="S3" s="423">
        <v>4</v>
      </c>
      <c r="T3" s="424"/>
      <c r="U3" s="423"/>
      <c r="V3" s="420"/>
      <c r="W3" s="425"/>
      <c r="X3" s="417">
        <v>2</v>
      </c>
      <c r="Y3" s="417" t="s">
        <v>13</v>
      </c>
      <c r="Z3" s="426">
        <v>18.18</v>
      </c>
      <c r="AA3" s="426">
        <v>22.158000000000001</v>
      </c>
      <c r="AB3" s="426">
        <v>99.647999999999996</v>
      </c>
      <c r="AC3" s="426"/>
      <c r="AD3" s="426"/>
      <c r="AE3" s="426"/>
      <c r="AF3" s="416">
        <v>1</v>
      </c>
      <c r="AG3" s="416"/>
      <c r="AH3" s="427"/>
      <c r="AI3" s="428">
        <v>40669</v>
      </c>
      <c r="AM3" s="429"/>
      <c r="AN3" s="417" t="s">
        <v>44</v>
      </c>
      <c r="AP3" s="430">
        <v>254098833</v>
      </c>
      <c r="AQ3" s="431">
        <v>23046.8076666667</v>
      </c>
      <c r="AR3" s="432">
        <v>11.5407149056919</v>
      </c>
      <c r="AS3" s="432">
        <v>683.77</v>
      </c>
      <c r="AT3" s="432">
        <v>0.54764701158793705</v>
      </c>
      <c r="AU3" s="431">
        <v>36483.065666666698</v>
      </c>
      <c r="AV3" s="432">
        <v>18.2689362376899</v>
      </c>
      <c r="AW3" s="432">
        <v>627.46</v>
      </c>
      <c r="AX3" s="432">
        <v>0.52794929488077402</v>
      </c>
      <c r="AY3" s="431">
        <v>40394.601333333303</v>
      </c>
      <c r="AZ3" s="432">
        <v>20.227642129861501</v>
      </c>
      <c r="BA3" s="432">
        <v>627.46</v>
      </c>
      <c r="BB3" s="432">
        <v>0.52723445011479797</v>
      </c>
      <c r="BC3" s="431">
        <v>43713.928333333301</v>
      </c>
      <c r="BD3" s="432">
        <v>21.889798864964099</v>
      </c>
      <c r="BE3" s="432">
        <v>669.04666666666697</v>
      </c>
      <c r="BF3" s="433">
        <v>0.48432674784549601</v>
      </c>
    </row>
    <row r="4" spans="1:58" s="65" customFormat="1" x14ac:dyDescent="0.2">
      <c r="A4" s="79">
        <v>4</v>
      </c>
      <c r="B4" s="79" t="s">
        <v>32</v>
      </c>
      <c r="C4" s="143">
        <v>2</v>
      </c>
      <c r="D4" s="80" t="s">
        <v>53</v>
      </c>
      <c r="E4" s="157">
        <v>40</v>
      </c>
      <c r="F4" s="92" t="s">
        <v>54</v>
      </c>
      <c r="G4" s="92">
        <v>37</v>
      </c>
      <c r="H4" s="80" t="s">
        <v>162</v>
      </c>
      <c r="I4" s="93" t="s">
        <v>15</v>
      </c>
      <c r="J4" s="80" t="s">
        <v>92</v>
      </c>
      <c r="K4" s="80" t="s">
        <v>154</v>
      </c>
      <c r="L4" s="80" t="s">
        <v>91</v>
      </c>
      <c r="M4" s="80"/>
      <c r="N4" s="80" t="s">
        <v>32</v>
      </c>
      <c r="O4" s="200">
        <v>7</v>
      </c>
      <c r="P4" s="169">
        <v>40</v>
      </c>
      <c r="Q4" s="311">
        <v>40702</v>
      </c>
      <c r="R4" s="307" t="str">
        <f t="shared" si="0"/>
        <v>159</v>
      </c>
      <c r="S4" s="310">
        <v>2</v>
      </c>
      <c r="T4" s="309">
        <v>37</v>
      </c>
      <c r="U4" s="310">
        <v>5</v>
      </c>
      <c r="V4" s="169"/>
      <c r="W4" s="173"/>
      <c r="X4" s="65">
        <v>1</v>
      </c>
      <c r="Y4" s="65" t="s">
        <v>15</v>
      </c>
      <c r="Z4" s="324">
        <v>24.858000000000001</v>
      </c>
      <c r="AA4" s="324">
        <v>24.858000000000001</v>
      </c>
      <c r="AB4" s="327">
        <v>3.528</v>
      </c>
      <c r="AC4" s="327">
        <f>Z5-Z4</f>
        <v>53.459999999999994</v>
      </c>
      <c r="AD4" s="327">
        <f>AA5-AA4</f>
        <v>95.141999999999996</v>
      </c>
      <c r="AE4" s="327">
        <f>AB5-AB4</f>
        <v>-2.4660000000000002</v>
      </c>
      <c r="AF4" s="79">
        <v>2</v>
      </c>
      <c r="AG4" s="64"/>
      <c r="AH4" s="67" t="s">
        <v>56</v>
      </c>
      <c r="AI4" s="68">
        <v>40676</v>
      </c>
      <c r="AM4" s="69"/>
      <c r="AN4" s="65">
        <v>1079</v>
      </c>
      <c r="AP4" s="208">
        <v>254098933</v>
      </c>
      <c r="AQ4" s="209">
        <v>40364.548333333303</v>
      </c>
      <c r="AR4" s="210">
        <v>20.212593056250999</v>
      </c>
      <c r="AS4" s="210">
        <v>660.16</v>
      </c>
      <c r="AT4" s="210">
        <v>0.49371444048232999</v>
      </c>
      <c r="AU4" s="209">
        <v>57803.817000000003</v>
      </c>
      <c r="AV4" s="210">
        <v>28.945326489734601</v>
      </c>
      <c r="AW4" s="210">
        <v>600.67999999999995</v>
      </c>
      <c r="AX4" s="210">
        <v>0.47539845851518198</v>
      </c>
      <c r="AY4" s="209">
        <v>65788.8523333333</v>
      </c>
      <c r="AZ4" s="210">
        <v>32.943841929561003</v>
      </c>
      <c r="BA4" s="210">
        <v>578.37666666666701</v>
      </c>
      <c r="BB4" s="210">
        <v>0.42287602613209702</v>
      </c>
      <c r="BC4" s="209">
        <v>27038.814999999999</v>
      </c>
      <c r="BD4" s="210">
        <v>13.5397170756134</v>
      </c>
      <c r="BE4" s="210">
        <v>681.45</v>
      </c>
      <c r="BF4" s="211">
        <v>0.56864576402328604</v>
      </c>
    </row>
    <row r="5" spans="1:58" s="65" customFormat="1" x14ac:dyDescent="0.2">
      <c r="A5" s="79">
        <v>4</v>
      </c>
      <c r="B5" s="79" t="s">
        <v>32</v>
      </c>
      <c r="C5" s="143">
        <v>2</v>
      </c>
      <c r="D5" s="80" t="s">
        <v>53</v>
      </c>
      <c r="E5" s="157">
        <v>40</v>
      </c>
      <c r="F5" s="92" t="s">
        <v>54</v>
      </c>
      <c r="G5" s="92">
        <v>37</v>
      </c>
      <c r="H5" s="80" t="s">
        <v>162</v>
      </c>
      <c r="I5" s="93" t="s">
        <v>15</v>
      </c>
      <c r="J5" s="80" t="s">
        <v>92</v>
      </c>
      <c r="K5" s="80" t="s">
        <v>154</v>
      </c>
      <c r="L5" s="80" t="s">
        <v>91</v>
      </c>
      <c r="M5" s="80"/>
      <c r="N5" s="80" t="s">
        <v>32</v>
      </c>
      <c r="O5" s="200">
        <v>7</v>
      </c>
      <c r="P5" s="169">
        <v>40</v>
      </c>
      <c r="Q5" s="311">
        <v>40702</v>
      </c>
      <c r="R5" s="307" t="str">
        <f t="shared" si="0"/>
        <v>159</v>
      </c>
      <c r="S5" s="310">
        <v>2</v>
      </c>
      <c r="T5" s="309">
        <v>37</v>
      </c>
      <c r="U5" s="310">
        <v>5</v>
      </c>
      <c r="V5" s="169"/>
      <c r="W5" s="173"/>
      <c r="X5" s="65">
        <v>2</v>
      </c>
      <c r="Y5" s="65" t="s">
        <v>13</v>
      </c>
      <c r="Z5" s="327">
        <v>78.317999999999998</v>
      </c>
      <c r="AA5" s="327">
        <v>120</v>
      </c>
      <c r="AB5" s="327">
        <v>1.0620000000000001</v>
      </c>
      <c r="AC5" s="327"/>
      <c r="AD5" s="327"/>
      <c r="AE5" s="327"/>
      <c r="AF5" s="64">
        <v>2</v>
      </c>
      <c r="AG5" s="64"/>
      <c r="AH5" s="67"/>
      <c r="AI5" s="68">
        <v>40676</v>
      </c>
      <c r="AM5" s="69"/>
      <c r="AN5" s="65">
        <v>1084</v>
      </c>
      <c r="AP5" s="208">
        <v>254098933</v>
      </c>
      <c r="AQ5" s="209">
        <v>40364.548333333303</v>
      </c>
      <c r="AR5" s="210">
        <v>20.212593056250999</v>
      </c>
      <c r="AS5" s="210">
        <v>660.16</v>
      </c>
      <c r="AT5" s="210">
        <v>0.49371444048232999</v>
      </c>
      <c r="AU5" s="209">
        <v>57803.817000000003</v>
      </c>
      <c r="AV5" s="210">
        <v>28.945326489734601</v>
      </c>
      <c r="AW5" s="210">
        <v>600.67999999999995</v>
      </c>
      <c r="AX5" s="210">
        <v>0.47539845851518198</v>
      </c>
      <c r="AY5" s="209">
        <v>65788.8523333333</v>
      </c>
      <c r="AZ5" s="210">
        <v>32.943841929561003</v>
      </c>
      <c r="BA5" s="210">
        <v>578.37666666666701</v>
      </c>
      <c r="BB5" s="210">
        <v>0.42287602613209702</v>
      </c>
      <c r="BC5" s="209">
        <v>27038.814999999999</v>
      </c>
      <c r="BD5" s="210">
        <v>13.5397170756134</v>
      </c>
      <c r="BE5" s="210">
        <v>681.45</v>
      </c>
      <c r="BF5" s="211">
        <v>0.56864576402328604</v>
      </c>
    </row>
    <row r="6" spans="1:58" s="59" customFormat="1" x14ac:dyDescent="0.2">
      <c r="A6" s="58">
        <v>6</v>
      </c>
      <c r="B6" s="58" t="s">
        <v>32</v>
      </c>
      <c r="C6" s="142">
        <v>3</v>
      </c>
      <c r="D6" s="59" t="s">
        <v>27</v>
      </c>
      <c r="E6" s="158">
        <v>5</v>
      </c>
      <c r="F6" s="78" t="s">
        <v>28</v>
      </c>
      <c r="G6" s="78" t="s">
        <v>159</v>
      </c>
      <c r="H6" s="80" t="s">
        <v>162</v>
      </c>
      <c r="I6" s="121" t="s">
        <v>15</v>
      </c>
      <c r="J6" s="59" t="s">
        <v>50</v>
      </c>
      <c r="K6" s="148" t="s">
        <v>182</v>
      </c>
      <c r="L6" s="59" t="s">
        <v>51</v>
      </c>
      <c r="N6" s="80" t="s">
        <v>32</v>
      </c>
      <c r="O6" s="199" t="s">
        <v>191</v>
      </c>
      <c r="P6" s="168">
        <v>5</v>
      </c>
      <c r="Q6" s="306">
        <v>40699</v>
      </c>
      <c r="R6" s="307" t="str">
        <f t="shared" si="0"/>
        <v>156</v>
      </c>
      <c r="S6" s="308">
        <v>5</v>
      </c>
      <c r="T6" s="315" t="s">
        <v>190</v>
      </c>
      <c r="U6" s="308">
        <v>4</v>
      </c>
      <c r="V6" s="168"/>
      <c r="W6" s="175"/>
      <c r="X6" s="59">
        <v>1</v>
      </c>
      <c r="Y6" s="59" t="s">
        <v>13</v>
      </c>
      <c r="Z6" s="324">
        <v>2.5379999999999998</v>
      </c>
      <c r="AA6" s="324">
        <v>120</v>
      </c>
      <c r="AB6" s="324">
        <v>13.464</v>
      </c>
      <c r="AC6" s="324">
        <f>Z6-Z7</f>
        <v>0.28799999999999981</v>
      </c>
      <c r="AD6" s="324">
        <f>AA6-AA7</f>
        <v>0</v>
      </c>
      <c r="AE6" s="324">
        <f>AB6-AB7</f>
        <v>4.4459999999999997</v>
      </c>
      <c r="AF6" s="58">
        <v>2</v>
      </c>
      <c r="AG6" s="58"/>
      <c r="AH6" s="61" t="s">
        <v>57</v>
      </c>
      <c r="AI6" s="62">
        <v>40677</v>
      </c>
      <c r="AM6" s="63"/>
      <c r="AN6" s="99">
        <v>1096</v>
      </c>
      <c r="AP6" s="208">
        <v>254098836</v>
      </c>
      <c r="AQ6" s="209">
        <v>25708.8733333333</v>
      </c>
      <c r="AR6" s="210">
        <v>12.8737472875981</v>
      </c>
      <c r="AS6" s="210">
        <v>694.15</v>
      </c>
      <c r="AT6" s="210">
        <v>0.54992675799715696</v>
      </c>
      <c r="AU6" s="209">
        <v>34943.6743333333</v>
      </c>
      <c r="AV6" s="210">
        <v>17.498084293106299</v>
      </c>
      <c r="AW6" s="210">
        <v>681.45</v>
      </c>
      <c r="AX6" s="210">
        <v>0.47882965447522002</v>
      </c>
      <c r="AY6" s="209">
        <v>52899.131000000001</v>
      </c>
      <c r="AZ6" s="210">
        <v>26.489299449173799</v>
      </c>
      <c r="BA6" s="210">
        <v>592.04666666666697</v>
      </c>
      <c r="BB6" s="210">
        <v>0.42769627053711701</v>
      </c>
      <c r="BC6" s="209">
        <v>34747.750333333301</v>
      </c>
      <c r="BD6" s="210">
        <v>17.399975129360701</v>
      </c>
      <c r="BE6" s="210">
        <v>657.42333333333295</v>
      </c>
      <c r="BF6" s="211">
        <v>0.51950017140733795</v>
      </c>
    </row>
    <row r="7" spans="1:58" s="65" customFormat="1" x14ac:dyDescent="0.2">
      <c r="A7" s="64">
        <v>6</v>
      </c>
      <c r="B7" s="79" t="s">
        <v>32</v>
      </c>
      <c r="C7" s="143">
        <v>3</v>
      </c>
      <c r="D7" s="65" t="s">
        <v>27</v>
      </c>
      <c r="E7" s="157">
        <v>5</v>
      </c>
      <c r="F7" s="81" t="s">
        <v>28</v>
      </c>
      <c r="G7" s="81" t="s">
        <v>159</v>
      </c>
      <c r="H7" s="80" t="s">
        <v>162</v>
      </c>
      <c r="I7" s="122" t="s">
        <v>15</v>
      </c>
      <c r="J7" s="65" t="s">
        <v>50</v>
      </c>
      <c r="K7" s="149" t="s">
        <v>182</v>
      </c>
      <c r="L7" s="65" t="s">
        <v>51</v>
      </c>
      <c r="N7" s="80" t="s">
        <v>32</v>
      </c>
      <c r="O7" s="200" t="s">
        <v>191</v>
      </c>
      <c r="P7" s="169">
        <v>5</v>
      </c>
      <c r="Q7" s="311">
        <v>40699</v>
      </c>
      <c r="R7" s="307" t="str">
        <f t="shared" si="0"/>
        <v>156</v>
      </c>
      <c r="S7" s="310">
        <v>5</v>
      </c>
      <c r="T7" s="309" t="s">
        <v>190</v>
      </c>
      <c r="U7" s="310">
        <v>4</v>
      </c>
      <c r="V7" s="169"/>
      <c r="W7" s="173"/>
      <c r="X7" s="65">
        <v>2</v>
      </c>
      <c r="Y7" s="65" t="s">
        <v>15</v>
      </c>
      <c r="Z7" s="324">
        <v>2.25</v>
      </c>
      <c r="AA7" s="324">
        <v>120</v>
      </c>
      <c r="AB7" s="324">
        <v>9.0180000000000007</v>
      </c>
      <c r="AC7" s="324"/>
      <c r="AD7" s="324"/>
      <c r="AE7" s="324"/>
      <c r="AF7" s="79">
        <v>2</v>
      </c>
      <c r="AG7" s="64"/>
      <c r="AH7" s="67"/>
      <c r="AI7" s="68">
        <v>40677</v>
      </c>
      <c r="AM7" s="69"/>
      <c r="AN7" s="80">
        <v>1103</v>
      </c>
      <c r="AP7" s="208">
        <v>254098836</v>
      </c>
      <c r="AQ7" s="209">
        <v>25708.8733333333</v>
      </c>
      <c r="AR7" s="210">
        <v>12.8737472875981</v>
      </c>
      <c r="AS7" s="210">
        <v>694.15</v>
      </c>
      <c r="AT7" s="210">
        <v>0.54992675799715696</v>
      </c>
      <c r="AU7" s="209">
        <v>34943.6743333333</v>
      </c>
      <c r="AV7" s="210">
        <v>17.498084293106299</v>
      </c>
      <c r="AW7" s="210">
        <v>681.45</v>
      </c>
      <c r="AX7" s="210">
        <v>0.47882965447522002</v>
      </c>
      <c r="AY7" s="209">
        <v>52899.131000000001</v>
      </c>
      <c r="AZ7" s="210">
        <v>26.489299449173799</v>
      </c>
      <c r="BA7" s="210">
        <v>592.04666666666697</v>
      </c>
      <c r="BB7" s="210">
        <v>0.42769627053711701</v>
      </c>
      <c r="BC7" s="209">
        <v>34747.750333333301</v>
      </c>
      <c r="BD7" s="210">
        <v>17.399975129360701</v>
      </c>
      <c r="BE7" s="210">
        <v>657.42333333333295</v>
      </c>
      <c r="BF7" s="211">
        <v>0.51950017140733795</v>
      </c>
    </row>
    <row r="8" spans="1:58" s="59" customFormat="1" x14ac:dyDescent="0.2">
      <c r="A8" s="58">
        <v>8</v>
      </c>
      <c r="B8" s="58" t="s">
        <v>32</v>
      </c>
      <c r="C8" s="142">
        <v>4</v>
      </c>
      <c r="D8" s="77" t="s">
        <v>26</v>
      </c>
      <c r="E8" s="154">
        <v>32</v>
      </c>
      <c r="F8" s="59" t="s">
        <v>76</v>
      </c>
      <c r="G8" s="80" t="s">
        <v>162</v>
      </c>
      <c r="H8" s="80" t="s">
        <v>162</v>
      </c>
      <c r="I8" s="60" t="s">
        <v>15</v>
      </c>
      <c r="J8" s="77" t="s">
        <v>118</v>
      </c>
      <c r="K8" s="77" t="s">
        <v>156</v>
      </c>
      <c r="L8" s="59" t="s">
        <v>119</v>
      </c>
      <c r="N8" s="59" t="s">
        <v>15</v>
      </c>
      <c r="O8" s="199">
        <v>0</v>
      </c>
      <c r="P8" s="168">
        <v>32</v>
      </c>
      <c r="Q8" s="306">
        <v>40716</v>
      </c>
      <c r="R8" s="307" t="str">
        <f t="shared" si="0"/>
        <v>173</v>
      </c>
      <c r="S8" s="308">
        <v>0</v>
      </c>
      <c r="T8" s="315"/>
      <c r="U8" s="308"/>
      <c r="V8" s="168"/>
      <c r="W8" s="175"/>
      <c r="X8" s="59">
        <v>1</v>
      </c>
      <c r="Y8" s="59" t="s">
        <v>15</v>
      </c>
      <c r="Z8" s="324">
        <v>1.5031000000000001</v>
      </c>
      <c r="AA8" s="324">
        <v>93.924000000000007</v>
      </c>
      <c r="AB8" s="324">
        <v>3.4380000000000002</v>
      </c>
      <c r="AC8" s="324">
        <f>Z9-Z8</f>
        <v>-0.1351</v>
      </c>
      <c r="AD8" s="324">
        <f>AA9-AA8</f>
        <v>-79.182000000000002</v>
      </c>
      <c r="AE8" s="324">
        <f>AB9-AB8</f>
        <v>-1.2600000000000002</v>
      </c>
      <c r="AF8" s="58">
        <v>2</v>
      </c>
      <c r="AG8" s="58"/>
      <c r="AH8" s="131" t="s">
        <v>79</v>
      </c>
      <c r="AI8" s="62">
        <v>40680</v>
      </c>
      <c r="AM8" s="63"/>
      <c r="AN8" s="59" t="s">
        <v>83</v>
      </c>
      <c r="AO8" s="59" t="s">
        <v>81</v>
      </c>
      <c r="AP8" s="208">
        <v>239183716</v>
      </c>
      <c r="AQ8" s="209">
        <v>27925.715333333301</v>
      </c>
      <c r="AR8" s="210">
        <v>13.983833416791899</v>
      </c>
      <c r="AS8" s="210">
        <v>688.756666666667</v>
      </c>
      <c r="AT8" s="210">
        <v>0.54917786473270203</v>
      </c>
      <c r="AU8" s="209">
        <v>41330.783333333296</v>
      </c>
      <c r="AV8" s="210">
        <v>20.696436321148401</v>
      </c>
      <c r="AW8" s="210">
        <v>688.38333333333298</v>
      </c>
      <c r="AX8" s="210">
        <v>0.48772347309771302</v>
      </c>
      <c r="AY8" s="209">
        <v>38162.521666666697</v>
      </c>
      <c r="AZ8" s="210">
        <v>19.109925721916198</v>
      </c>
      <c r="BA8" s="210">
        <v>638.743333333333</v>
      </c>
      <c r="BB8" s="210">
        <v>0.51031097812397497</v>
      </c>
      <c r="BC8" s="209">
        <v>29313.4296666667</v>
      </c>
      <c r="BD8" s="210">
        <v>14.6787329327324</v>
      </c>
      <c r="BE8" s="210">
        <v>684.08</v>
      </c>
      <c r="BF8" s="211">
        <v>0.54675841868525599</v>
      </c>
    </row>
    <row r="9" spans="1:58" s="71" customFormat="1" x14ac:dyDescent="0.2">
      <c r="A9" s="70">
        <v>8</v>
      </c>
      <c r="B9" s="70" t="s">
        <v>32</v>
      </c>
      <c r="C9" s="144">
        <v>4</v>
      </c>
      <c r="D9" s="82" t="s">
        <v>26</v>
      </c>
      <c r="E9" s="156">
        <v>32</v>
      </c>
      <c r="F9" s="71" t="s">
        <v>76</v>
      </c>
      <c r="G9" s="71" t="s">
        <v>162</v>
      </c>
      <c r="H9" s="71" t="s">
        <v>162</v>
      </c>
      <c r="I9" s="72" t="s">
        <v>15</v>
      </c>
      <c r="J9" s="82" t="s">
        <v>118</v>
      </c>
      <c r="K9" s="82" t="s">
        <v>156</v>
      </c>
      <c r="L9" s="71" t="s">
        <v>119</v>
      </c>
      <c r="N9" s="71" t="s">
        <v>15</v>
      </c>
      <c r="O9" s="201">
        <v>0</v>
      </c>
      <c r="P9" s="170">
        <v>32</v>
      </c>
      <c r="Q9" s="312">
        <v>40716</v>
      </c>
      <c r="R9" s="316" t="str">
        <f t="shared" si="0"/>
        <v>173</v>
      </c>
      <c r="S9" s="313">
        <v>0</v>
      </c>
      <c r="T9" s="314"/>
      <c r="U9" s="313"/>
      <c r="V9" s="170"/>
      <c r="W9" s="174"/>
      <c r="X9" s="71">
        <v>2</v>
      </c>
      <c r="Y9" s="71" t="s">
        <v>13</v>
      </c>
      <c r="Z9" s="324">
        <v>1.3680000000000001</v>
      </c>
      <c r="AA9" s="324">
        <v>14.742000000000001</v>
      </c>
      <c r="AB9" s="324">
        <v>2.1779999999999999</v>
      </c>
      <c r="AC9" s="324"/>
      <c r="AD9" s="324"/>
      <c r="AE9" s="324"/>
      <c r="AF9" s="70">
        <v>2</v>
      </c>
      <c r="AG9" s="70"/>
      <c r="AH9" s="132" t="s">
        <v>79</v>
      </c>
      <c r="AI9" s="74">
        <v>40680</v>
      </c>
      <c r="AM9" s="76"/>
      <c r="AN9" s="65" t="s">
        <v>80</v>
      </c>
      <c r="AP9" s="208">
        <v>239183716</v>
      </c>
      <c r="AQ9" s="209">
        <v>27925.715333333301</v>
      </c>
      <c r="AR9" s="210">
        <v>13.983833416791899</v>
      </c>
      <c r="AS9" s="210">
        <v>688.756666666667</v>
      </c>
      <c r="AT9" s="210">
        <v>0.54917786473270203</v>
      </c>
      <c r="AU9" s="209">
        <v>41330.783333333296</v>
      </c>
      <c r="AV9" s="210">
        <v>20.696436321148401</v>
      </c>
      <c r="AW9" s="210">
        <v>688.38333333333298</v>
      </c>
      <c r="AX9" s="210">
        <v>0.48772347309771302</v>
      </c>
      <c r="AY9" s="209">
        <v>38162.521666666697</v>
      </c>
      <c r="AZ9" s="210">
        <v>19.109925721916198</v>
      </c>
      <c r="BA9" s="210">
        <v>638.743333333333</v>
      </c>
      <c r="BB9" s="210">
        <v>0.51031097812397497</v>
      </c>
      <c r="BC9" s="209">
        <v>29313.4296666667</v>
      </c>
      <c r="BD9" s="210">
        <v>14.6787329327324</v>
      </c>
      <c r="BE9" s="210">
        <v>684.08</v>
      </c>
      <c r="BF9" s="211">
        <v>0.54675841868525599</v>
      </c>
    </row>
    <row r="10" spans="1:58" s="86" customFormat="1" x14ac:dyDescent="0.2">
      <c r="A10" s="64">
        <v>10</v>
      </c>
      <c r="B10" s="64" t="s">
        <v>32</v>
      </c>
      <c r="C10" s="143">
        <v>5</v>
      </c>
      <c r="D10" s="80" t="s">
        <v>24</v>
      </c>
      <c r="E10" s="155">
        <v>11</v>
      </c>
      <c r="F10" s="65">
        <v>11</v>
      </c>
      <c r="G10" s="65">
        <v>53</v>
      </c>
      <c r="H10" s="80" t="s">
        <v>162</v>
      </c>
      <c r="I10" s="66" t="s">
        <v>15</v>
      </c>
      <c r="J10" s="206" t="s">
        <v>134</v>
      </c>
      <c r="K10" s="80" t="s">
        <v>157</v>
      </c>
      <c r="L10" s="80" t="s">
        <v>84</v>
      </c>
      <c r="M10" s="80"/>
      <c r="N10" s="80" t="s">
        <v>32</v>
      </c>
      <c r="O10" s="200">
        <v>8</v>
      </c>
      <c r="P10" s="169">
        <v>11</v>
      </c>
      <c r="Q10" s="311">
        <v>40699</v>
      </c>
      <c r="R10" s="307" t="str">
        <f t="shared" si="0"/>
        <v>156</v>
      </c>
      <c r="S10" s="310">
        <v>4</v>
      </c>
      <c r="T10" s="309">
        <v>53</v>
      </c>
      <c r="U10" s="310">
        <v>4</v>
      </c>
      <c r="V10" s="169"/>
      <c r="W10" s="173"/>
      <c r="X10" s="80">
        <v>1</v>
      </c>
      <c r="Y10" s="80" t="s">
        <v>15</v>
      </c>
      <c r="Z10" s="324">
        <v>3.294</v>
      </c>
      <c r="AA10" s="324">
        <v>57.816000000000003</v>
      </c>
      <c r="AB10" s="324">
        <v>51.281999999999996</v>
      </c>
      <c r="AC10" s="324">
        <f>Z11-Z10</f>
        <v>7.2899999999999991</v>
      </c>
      <c r="AD10" s="324">
        <f>AA11-AA10</f>
        <v>62.183999999999997</v>
      </c>
      <c r="AE10" s="324">
        <f>AB11-AB10</f>
        <v>-38.177999999999997</v>
      </c>
      <c r="AF10" s="79">
        <v>1</v>
      </c>
      <c r="AG10" s="64"/>
      <c r="AH10" s="132" t="s">
        <v>85</v>
      </c>
      <c r="AI10" s="68">
        <v>40681</v>
      </c>
      <c r="AJ10" s="65"/>
      <c r="AK10" s="65"/>
      <c r="AL10" s="65"/>
      <c r="AM10" s="69"/>
      <c r="AN10" s="65">
        <v>1158</v>
      </c>
      <c r="AO10" s="65"/>
      <c r="AP10" s="208">
        <v>260027262</v>
      </c>
      <c r="AQ10" s="209">
        <v>50988.06</v>
      </c>
      <c r="AR10" s="210">
        <v>25.532328492739101</v>
      </c>
      <c r="AS10" s="210">
        <v>1303.2150000000001</v>
      </c>
      <c r="AT10" s="210">
        <v>1.1440065046573931</v>
      </c>
      <c r="AU10" s="209">
        <v>40199.773666666697</v>
      </c>
      <c r="AV10" s="210">
        <v>20.130081956267698</v>
      </c>
      <c r="AW10" s="210">
        <v>617.44666666666706</v>
      </c>
      <c r="AX10" s="210">
        <v>0.49949200998509902</v>
      </c>
      <c r="AY10" s="209">
        <v>44754.704333333299</v>
      </c>
      <c r="AZ10" s="210">
        <v>22.410968619596101</v>
      </c>
      <c r="BA10" s="210">
        <v>598.71</v>
      </c>
      <c r="BB10" s="210">
        <v>0.47405591671403202</v>
      </c>
      <c r="BC10" s="209">
        <v>39079.697</v>
      </c>
      <c r="BD10" s="210">
        <v>19.569202303455199</v>
      </c>
      <c r="BE10" s="210">
        <v>645.06666666666695</v>
      </c>
      <c r="BF10" s="211">
        <v>0.48921967722086201</v>
      </c>
    </row>
    <row r="11" spans="1:58" s="71" customFormat="1" x14ac:dyDescent="0.2">
      <c r="A11" s="70">
        <v>10</v>
      </c>
      <c r="B11" s="70" t="s">
        <v>32</v>
      </c>
      <c r="C11" s="144">
        <v>5</v>
      </c>
      <c r="D11" s="82" t="s">
        <v>24</v>
      </c>
      <c r="E11" s="156">
        <v>11</v>
      </c>
      <c r="F11" s="71">
        <v>11</v>
      </c>
      <c r="G11" s="71">
        <v>53</v>
      </c>
      <c r="H11" s="71" t="s">
        <v>162</v>
      </c>
      <c r="I11" s="72" t="s">
        <v>15</v>
      </c>
      <c r="J11" s="134" t="s">
        <v>134</v>
      </c>
      <c r="K11" s="82" t="s">
        <v>157</v>
      </c>
      <c r="L11" s="82" t="s">
        <v>84</v>
      </c>
      <c r="M11" s="82"/>
      <c r="N11" s="82" t="s">
        <v>32</v>
      </c>
      <c r="O11" s="201">
        <v>8</v>
      </c>
      <c r="P11" s="170">
        <v>11</v>
      </c>
      <c r="Q11" s="312">
        <v>40699</v>
      </c>
      <c r="R11" s="316" t="str">
        <f t="shared" si="0"/>
        <v>156</v>
      </c>
      <c r="S11" s="313">
        <v>4</v>
      </c>
      <c r="T11" s="314">
        <v>53</v>
      </c>
      <c r="U11" s="313">
        <v>4</v>
      </c>
      <c r="V11" s="170"/>
      <c r="W11" s="174"/>
      <c r="X11" s="71">
        <v>2</v>
      </c>
      <c r="Y11" s="71" t="s">
        <v>13</v>
      </c>
      <c r="Z11" s="324">
        <v>10.584</v>
      </c>
      <c r="AA11" s="324">
        <v>120</v>
      </c>
      <c r="AB11" s="324">
        <v>13.103999999999999</v>
      </c>
      <c r="AC11" s="324"/>
      <c r="AD11" s="324"/>
      <c r="AE11" s="324"/>
      <c r="AF11" s="70">
        <v>1</v>
      </c>
      <c r="AG11" s="70"/>
      <c r="AH11" s="91" t="s">
        <v>85</v>
      </c>
      <c r="AI11" s="74">
        <v>40681</v>
      </c>
      <c r="AM11" s="76"/>
      <c r="AN11" s="71">
        <v>1162</v>
      </c>
      <c r="AP11" s="208">
        <v>260027262</v>
      </c>
      <c r="AQ11" s="209">
        <v>50988.06</v>
      </c>
      <c r="AR11" s="210">
        <v>25.532328492739101</v>
      </c>
      <c r="AS11" s="210">
        <v>1303.2150000000001</v>
      </c>
      <c r="AT11" s="210">
        <v>1.1440065046573931</v>
      </c>
      <c r="AU11" s="209">
        <v>40199.773666666697</v>
      </c>
      <c r="AV11" s="210">
        <v>20.130081956267698</v>
      </c>
      <c r="AW11" s="210">
        <v>617.44666666666706</v>
      </c>
      <c r="AX11" s="210">
        <v>0.49949200998509902</v>
      </c>
      <c r="AY11" s="209">
        <v>44754.704333333299</v>
      </c>
      <c r="AZ11" s="210">
        <v>22.410968619596101</v>
      </c>
      <c r="BA11" s="210">
        <v>598.71</v>
      </c>
      <c r="BB11" s="210">
        <v>0.47405591671403202</v>
      </c>
      <c r="BC11" s="209">
        <v>39079.697</v>
      </c>
      <c r="BD11" s="210">
        <v>19.569202303455199</v>
      </c>
      <c r="BE11" s="210">
        <v>645.06666666666695</v>
      </c>
      <c r="BF11" s="211">
        <v>0.48921967722086201</v>
      </c>
    </row>
    <row r="12" spans="1:58" s="86" customFormat="1" x14ac:dyDescent="0.2">
      <c r="A12" s="64">
        <v>11</v>
      </c>
      <c r="B12" s="64" t="s">
        <v>32</v>
      </c>
      <c r="C12" s="143">
        <v>6</v>
      </c>
      <c r="D12" s="80" t="s">
        <v>60</v>
      </c>
      <c r="E12" s="155" t="s">
        <v>162</v>
      </c>
      <c r="F12" s="80" t="s">
        <v>147</v>
      </c>
      <c r="G12" s="80" t="s">
        <v>162</v>
      </c>
      <c r="H12" s="80" t="s">
        <v>162</v>
      </c>
      <c r="I12" s="66" t="s">
        <v>32</v>
      </c>
      <c r="J12" s="65" t="s">
        <v>89</v>
      </c>
      <c r="K12" s="65" t="s">
        <v>156</v>
      </c>
      <c r="L12" s="80" t="s">
        <v>86</v>
      </c>
      <c r="M12" s="80"/>
      <c r="N12" s="80" t="s">
        <v>15</v>
      </c>
      <c r="O12" s="200"/>
      <c r="P12" s="169"/>
      <c r="Q12" s="317"/>
      <c r="R12" s="307"/>
      <c r="S12" s="310"/>
      <c r="T12" s="309"/>
      <c r="U12" s="310"/>
      <c r="V12" s="169"/>
      <c r="W12" s="173"/>
      <c r="X12" s="80">
        <v>1</v>
      </c>
      <c r="Y12" s="80" t="s">
        <v>15</v>
      </c>
      <c r="Z12" s="324">
        <v>5.85</v>
      </c>
      <c r="AA12" s="324">
        <v>120</v>
      </c>
      <c r="AB12" s="324">
        <v>120</v>
      </c>
      <c r="AC12" s="324">
        <f>Z13-Z12</f>
        <v>-1.2599999999999998</v>
      </c>
      <c r="AD12" s="324">
        <f>AA13-AA12</f>
        <v>0</v>
      </c>
      <c r="AE12" s="324">
        <f>AB13-AB12</f>
        <v>-59.304000000000002</v>
      </c>
      <c r="AF12" s="79">
        <v>2</v>
      </c>
      <c r="AG12" s="64"/>
      <c r="AH12" s="132" t="s">
        <v>96</v>
      </c>
      <c r="AI12" s="68">
        <v>40684</v>
      </c>
      <c r="AJ12" s="65"/>
      <c r="AK12" s="65"/>
      <c r="AL12" s="65"/>
      <c r="AM12" s="69"/>
      <c r="AN12" s="65">
        <v>1179</v>
      </c>
      <c r="AO12" s="65"/>
      <c r="AP12" s="208">
        <v>254098978</v>
      </c>
      <c r="AQ12" s="209">
        <v>22822.674999999999</v>
      </c>
      <c r="AR12" s="210">
        <v>11.428480220330499</v>
      </c>
      <c r="AS12" s="210">
        <v>657.76</v>
      </c>
      <c r="AT12" s="210">
        <v>0.58274460490795899</v>
      </c>
      <c r="AU12" s="209">
        <v>44957.020333333297</v>
      </c>
      <c r="AV12" s="210">
        <v>22.512278584543498</v>
      </c>
      <c r="AW12" s="210">
        <v>618.78333333333296</v>
      </c>
      <c r="AX12" s="210">
        <v>0.52679236276052599</v>
      </c>
      <c r="AY12" s="209">
        <v>51843.344333333298</v>
      </c>
      <c r="AZ12" s="210">
        <v>25.9606130862961</v>
      </c>
      <c r="BA12" s="210">
        <v>615.07666666666705</v>
      </c>
      <c r="BB12" s="210">
        <v>0.49214454362007698</v>
      </c>
      <c r="BC12" s="209">
        <v>30054.025333333298</v>
      </c>
      <c r="BD12" s="210">
        <v>15.0495870472375</v>
      </c>
      <c r="BE12" s="210">
        <v>644.44666666666706</v>
      </c>
      <c r="BF12" s="211">
        <v>0.57660854914995596</v>
      </c>
    </row>
    <row r="13" spans="1:58" s="71" customFormat="1" x14ac:dyDescent="0.2">
      <c r="A13" s="70">
        <v>11</v>
      </c>
      <c r="B13" s="70" t="s">
        <v>32</v>
      </c>
      <c r="C13" s="144">
        <v>6</v>
      </c>
      <c r="D13" s="82" t="s">
        <v>60</v>
      </c>
      <c r="E13" s="156" t="s">
        <v>162</v>
      </c>
      <c r="F13" s="71" t="s">
        <v>147</v>
      </c>
      <c r="G13" s="71" t="s">
        <v>162</v>
      </c>
      <c r="H13" s="71" t="s">
        <v>162</v>
      </c>
      <c r="I13" s="72" t="s">
        <v>32</v>
      </c>
      <c r="J13" s="71" t="s">
        <v>89</v>
      </c>
      <c r="K13" s="71" t="s">
        <v>156</v>
      </c>
      <c r="L13" s="71" t="s">
        <v>86</v>
      </c>
      <c r="N13" s="71" t="s">
        <v>15</v>
      </c>
      <c r="O13" s="201"/>
      <c r="P13" s="170"/>
      <c r="Q13" s="318"/>
      <c r="R13" s="316"/>
      <c r="S13" s="313"/>
      <c r="T13" s="314"/>
      <c r="U13" s="313"/>
      <c r="V13" s="170"/>
      <c r="W13" s="174"/>
      <c r="X13" s="71">
        <v>2</v>
      </c>
      <c r="Y13" s="71" t="s">
        <v>13</v>
      </c>
      <c r="Z13" s="324">
        <v>4.59</v>
      </c>
      <c r="AA13" s="324">
        <v>120</v>
      </c>
      <c r="AB13" s="324">
        <v>60.695999999999998</v>
      </c>
      <c r="AC13" s="324"/>
      <c r="AD13" s="324"/>
      <c r="AE13" s="324"/>
      <c r="AF13" s="70">
        <v>2</v>
      </c>
      <c r="AG13" s="70"/>
      <c r="AH13" s="91" t="s">
        <v>96</v>
      </c>
      <c r="AI13" s="74">
        <v>40684</v>
      </c>
      <c r="AM13" s="76"/>
      <c r="AN13" s="71">
        <v>1191</v>
      </c>
      <c r="AP13" s="208">
        <v>254098978</v>
      </c>
      <c r="AQ13" s="209">
        <v>22822.674999999999</v>
      </c>
      <c r="AR13" s="210">
        <v>11.428480220330499</v>
      </c>
      <c r="AS13" s="210">
        <v>657.76</v>
      </c>
      <c r="AT13" s="210">
        <v>0.58274460490795899</v>
      </c>
      <c r="AU13" s="209">
        <v>44957.020333333297</v>
      </c>
      <c r="AV13" s="210">
        <v>22.512278584543498</v>
      </c>
      <c r="AW13" s="210">
        <v>618.78333333333296</v>
      </c>
      <c r="AX13" s="210">
        <v>0.52679236276052599</v>
      </c>
      <c r="AY13" s="209">
        <v>51843.344333333298</v>
      </c>
      <c r="AZ13" s="210">
        <v>25.9606130862961</v>
      </c>
      <c r="BA13" s="210">
        <v>615.07666666666705</v>
      </c>
      <c r="BB13" s="210">
        <v>0.49214454362007698</v>
      </c>
      <c r="BC13" s="209">
        <v>30054.025333333298</v>
      </c>
      <c r="BD13" s="210">
        <v>15.0495870472375</v>
      </c>
      <c r="BE13" s="210">
        <v>644.44666666666706</v>
      </c>
      <c r="BF13" s="211">
        <v>0.57660854914995596</v>
      </c>
    </row>
    <row r="14" spans="1:58" s="86" customFormat="1" x14ac:dyDescent="0.2">
      <c r="A14" s="84">
        <v>12</v>
      </c>
      <c r="B14" s="84" t="s">
        <v>32</v>
      </c>
      <c r="C14" s="145">
        <v>7</v>
      </c>
      <c r="D14" s="80" t="s">
        <v>60</v>
      </c>
      <c r="E14" s="155">
        <v>2</v>
      </c>
      <c r="F14" s="80" t="s">
        <v>61</v>
      </c>
      <c r="G14" s="80">
        <v>15</v>
      </c>
      <c r="H14" s="80">
        <v>1</v>
      </c>
      <c r="I14" s="85" t="s">
        <v>32</v>
      </c>
      <c r="J14" s="86" t="s">
        <v>73</v>
      </c>
      <c r="K14" s="86" t="s">
        <v>160</v>
      </c>
      <c r="L14" s="80" t="s">
        <v>74</v>
      </c>
      <c r="M14" s="80"/>
      <c r="N14" s="80" t="s">
        <v>32</v>
      </c>
      <c r="O14" s="200">
        <v>2</v>
      </c>
      <c r="P14" s="169">
        <v>2</v>
      </c>
      <c r="Q14" s="311">
        <v>40692</v>
      </c>
      <c r="R14" s="307" t="str">
        <f t="shared" ref="R14:R19" si="1">TEXT(DATEVALUE(TEXT(Q14,"m/d/yyyy"))-DATEVALUE("1/1/2011")+1,"000")</f>
        <v>149</v>
      </c>
      <c r="S14" s="310">
        <v>0</v>
      </c>
      <c r="T14" s="309">
        <v>15</v>
      </c>
      <c r="U14" s="310">
        <v>2</v>
      </c>
      <c r="V14" s="169">
        <v>1</v>
      </c>
      <c r="W14" s="173">
        <v>0</v>
      </c>
      <c r="X14" s="80">
        <v>1</v>
      </c>
      <c r="Y14" s="80" t="s">
        <v>13</v>
      </c>
      <c r="Z14" s="324">
        <v>0.93600000000000005</v>
      </c>
      <c r="AA14" s="324">
        <v>7.74</v>
      </c>
      <c r="AB14" s="324">
        <v>1.9079999999999999</v>
      </c>
      <c r="AC14" s="324">
        <f>Z14-Z15</f>
        <v>-1.476</v>
      </c>
      <c r="AD14" s="324">
        <f>AA14-AA15</f>
        <v>-38.123999999999995</v>
      </c>
      <c r="AE14" s="324">
        <f>AB14-AB15</f>
        <v>-72.45</v>
      </c>
      <c r="AF14" s="79">
        <v>1</v>
      </c>
      <c r="AG14" s="84"/>
      <c r="AH14" s="87">
        <v>14</v>
      </c>
      <c r="AI14" s="88">
        <v>40684</v>
      </c>
      <c r="AM14" s="89"/>
      <c r="AN14" s="86">
        <v>1202</v>
      </c>
      <c r="AP14" s="208">
        <v>254046019</v>
      </c>
      <c r="AQ14" s="209">
        <v>39424.066666666702</v>
      </c>
      <c r="AR14" s="210">
        <v>19.741645802036398</v>
      </c>
      <c r="AS14" s="210">
        <v>621.70666666666705</v>
      </c>
      <c r="AT14" s="210">
        <v>0.50135123039110996</v>
      </c>
      <c r="AU14" s="209">
        <v>42699.875999999997</v>
      </c>
      <c r="AV14" s="210">
        <v>21.3820110165248</v>
      </c>
      <c r="AW14" s="210">
        <v>660.16333333333296</v>
      </c>
      <c r="AX14" s="210">
        <v>0.50756069154831196</v>
      </c>
      <c r="AY14" s="209">
        <v>35596.108</v>
      </c>
      <c r="AZ14" s="210">
        <v>17.8247911867802</v>
      </c>
      <c r="BA14" s="210">
        <v>654.78666666666697</v>
      </c>
      <c r="BB14" s="210">
        <v>0.52114163666106705</v>
      </c>
      <c r="BC14" s="209">
        <v>30552.544999999998</v>
      </c>
      <c r="BD14" s="210">
        <v>15.299221331998</v>
      </c>
      <c r="BE14" s="210">
        <v>665.73333333333301</v>
      </c>
      <c r="BF14" s="211">
        <v>0.55830604189247701</v>
      </c>
    </row>
    <row r="15" spans="1:58" s="71" customFormat="1" x14ac:dyDescent="0.2">
      <c r="A15" s="70">
        <v>12</v>
      </c>
      <c r="B15" s="70" t="s">
        <v>32</v>
      </c>
      <c r="C15" s="144">
        <v>7</v>
      </c>
      <c r="D15" s="82" t="s">
        <v>60</v>
      </c>
      <c r="E15" s="156">
        <v>2</v>
      </c>
      <c r="F15" s="71" t="s">
        <v>61</v>
      </c>
      <c r="G15" s="71">
        <v>15</v>
      </c>
      <c r="H15" s="71">
        <v>1</v>
      </c>
      <c r="I15" s="72" t="s">
        <v>32</v>
      </c>
      <c r="J15" s="71" t="s">
        <v>73</v>
      </c>
      <c r="K15" s="71" t="s">
        <v>160</v>
      </c>
      <c r="L15" s="82" t="s">
        <v>74</v>
      </c>
      <c r="M15" s="82"/>
      <c r="N15" s="82" t="s">
        <v>32</v>
      </c>
      <c r="O15" s="201">
        <v>2</v>
      </c>
      <c r="P15" s="170">
        <v>2</v>
      </c>
      <c r="Q15" s="312">
        <v>40692</v>
      </c>
      <c r="R15" s="316" t="str">
        <f t="shared" si="1"/>
        <v>149</v>
      </c>
      <c r="S15" s="313">
        <v>0</v>
      </c>
      <c r="T15" s="314">
        <v>15</v>
      </c>
      <c r="U15" s="313">
        <v>2</v>
      </c>
      <c r="V15" s="170">
        <v>1</v>
      </c>
      <c r="W15" s="174">
        <v>0</v>
      </c>
      <c r="X15" s="71">
        <v>2</v>
      </c>
      <c r="Y15" s="71" t="s">
        <v>15</v>
      </c>
      <c r="Z15" s="324">
        <v>2.4119999999999999</v>
      </c>
      <c r="AA15" s="324">
        <v>45.863999999999997</v>
      </c>
      <c r="AB15" s="324">
        <v>74.358000000000004</v>
      </c>
      <c r="AC15" s="324"/>
      <c r="AD15" s="324"/>
      <c r="AE15" s="324"/>
      <c r="AF15" s="70">
        <v>1</v>
      </c>
      <c r="AG15" s="70"/>
      <c r="AH15" s="73">
        <v>14</v>
      </c>
      <c r="AI15" s="74">
        <v>40684</v>
      </c>
      <c r="AM15" s="76"/>
      <c r="AN15" s="71">
        <v>1208</v>
      </c>
      <c r="AP15" s="208">
        <v>254046019</v>
      </c>
      <c r="AQ15" s="209">
        <v>39424.066666666702</v>
      </c>
      <c r="AR15" s="210">
        <v>19.741645802036398</v>
      </c>
      <c r="AS15" s="210">
        <v>621.70666666666705</v>
      </c>
      <c r="AT15" s="210">
        <v>0.50135123039110996</v>
      </c>
      <c r="AU15" s="209">
        <v>42699.875999999997</v>
      </c>
      <c r="AV15" s="210">
        <v>21.3820110165248</v>
      </c>
      <c r="AW15" s="210">
        <v>660.16333333333296</v>
      </c>
      <c r="AX15" s="210">
        <v>0.50756069154831196</v>
      </c>
      <c r="AY15" s="209">
        <v>35596.108</v>
      </c>
      <c r="AZ15" s="210">
        <v>17.8247911867802</v>
      </c>
      <c r="BA15" s="210">
        <v>654.78666666666697</v>
      </c>
      <c r="BB15" s="210">
        <v>0.52114163666106705</v>
      </c>
      <c r="BC15" s="209">
        <v>30552.544999999998</v>
      </c>
      <c r="BD15" s="210">
        <v>15.299221331998</v>
      </c>
      <c r="BE15" s="210">
        <v>665.73333333333301</v>
      </c>
      <c r="BF15" s="211">
        <v>0.55830604189247701</v>
      </c>
    </row>
    <row r="16" spans="1:58" s="86" customFormat="1" x14ac:dyDescent="0.2">
      <c r="A16" s="64">
        <v>13</v>
      </c>
      <c r="B16" s="64" t="s">
        <v>32</v>
      </c>
      <c r="C16" s="143">
        <v>8</v>
      </c>
      <c r="D16" s="80" t="s">
        <v>60</v>
      </c>
      <c r="E16" s="155">
        <v>14</v>
      </c>
      <c r="F16" s="65" t="s">
        <v>87</v>
      </c>
      <c r="G16" s="65">
        <v>14</v>
      </c>
      <c r="H16" s="80" t="s">
        <v>162</v>
      </c>
      <c r="I16" s="66" t="s">
        <v>32</v>
      </c>
      <c r="J16" s="65" t="s">
        <v>90</v>
      </c>
      <c r="K16" s="65" t="s">
        <v>161</v>
      </c>
      <c r="L16" s="80" t="s">
        <v>164</v>
      </c>
      <c r="M16" s="80"/>
      <c r="N16" s="80" t="s">
        <v>15</v>
      </c>
      <c r="O16" s="200">
        <v>8</v>
      </c>
      <c r="P16" s="169">
        <v>14</v>
      </c>
      <c r="Q16" s="311">
        <v>40700</v>
      </c>
      <c r="R16" s="307" t="str">
        <f t="shared" si="1"/>
        <v>157</v>
      </c>
      <c r="S16" s="310">
        <v>4</v>
      </c>
      <c r="T16" s="309">
        <v>14</v>
      </c>
      <c r="U16" s="310">
        <v>4</v>
      </c>
      <c r="V16" s="169"/>
      <c r="W16" s="173"/>
      <c r="X16" s="80">
        <v>1</v>
      </c>
      <c r="Y16" s="80" t="s">
        <v>15</v>
      </c>
      <c r="Z16" s="324">
        <v>1.98</v>
      </c>
      <c r="AA16" s="324">
        <v>120</v>
      </c>
      <c r="AB16" s="324">
        <v>0.79200000000000004</v>
      </c>
      <c r="AC16" s="324">
        <f>Z17-Z16</f>
        <v>1.8000000000000016E-2</v>
      </c>
      <c r="AD16" s="324">
        <f>AA17-AA16</f>
        <v>0</v>
      </c>
      <c r="AE16" s="324">
        <f>AB17-AB16</f>
        <v>0.19799999999999995</v>
      </c>
      <c r="AF16" s="79">
        <v>3</v>
      </c>
      <c r="AG16" s="64"/>
      <c r="AH16" s="67">
        <v>21</v>
      </c>
      <c r="AI16" s="68">
        <v>40684</v>
      </c>
      <c r="AJ16" s="65"/>
      <c r="AK16" s="65"/>
      <c r="AL16" s="65"/>
      <c r="AM16" s="69"/>
      <c r="AN16" s="65">
        <v>1194</v>
      </c>
      <c r="AO16" s="65"/>
      <c r="AP16" s="208">
        <v>254098977</v>
      </c>
      <c r="AQ16" s="209">
        <v>18848.002333333301</v>
      </c>
      <c r="AR16" s="210">
        <v>9.4381584042730804</v>
      </c>
      <c r="AS16" s="210">
        <v>694.15</v>
      </c>
      <c r="AT16" s="210">
        <v>0.56448006335346101</v>
      </c>
      <c r="AU16" s="209">
        <v>54362.6063333333</v>
      </c>
      <c r="AV16" s="210">
        <v>27.222136371223499</v>
      </c>
      <c r="AW16" s="210">
        <v>675.1</v>
      </c>
      <c r="AX16" s="210">
        <v>0.43984600048519101</v>
      </c>
      <c r="AY16" s="209">
        <v>39852.525666666697</v>
      </c>
      <c r="AZ16" s="210">
        <v>19.956197129026901</v>
      </c>
      <c r="BA16" s="210">
        <v>687.8</v>
      </c>
      <c r="BB16" s="210">
        <v>0.50066359790636406</v>
      </c>
      <c r="BC16" s="209">
        <v>28211.59</v>
      </c>
      <c r="BD16" s="210">
        <v>14.1269854782173</v>
      </c>
      <c r="BE16" s="210">
        <v>694.15</v>
      </c>
      <c r="BF16" s="211">
        <v>0.60139160117077795</v>
      </c>
    </row>
    <row r="17" spans="1:58" s="71" customFormat="1" x14ac:dyDescent="0.2">
      <c r="A17" s="70">
        <v>13</v>
      </c>
      <c r="B17" s="70" t="s">
        <v>32</v>
      </c>
      <c r="C17" s="144">
        <v>8</v>
      </c>
      <c r="D17" s="82" t="s">
        <v>60</v>
      </c>
      <c r="E17" s="156">
        <v>14</v>
      </c>
      <c r="F17" s="71" t="s">
        <v>87</v>
      </c>
      <c r="G17" s="71">
        <v>14</v>
      </c>
      <c r="H17" s="71" t="s">
        <v>162</v>
      </c>
      <c r="I17" s="72" t="s">
        <v>32</v>
      </c>
      <c r="J17" s="71" t="s">
        <v>90</v>
      </c>
      <c r="K17" s="71" t="s">
        <v>161</v>
      </c>
      <c r="L17" s="71" t="s">
        <v>164</v>
      </c>
      <c r="N17" s="71" t="s">
        <v>15</v>
      </c>
      <c r="O17" s="201">
        <v>8</v>
      </c>
      <c r="P17" s="170">
        <v>14</v>
      </c>
      <c r="Q17" s="312">
        <v>40700</v>
      </c>
      <c r="R17" s="316" t="str">
        <f t="shared" si="1"/>
        <v>157</v>
      </c>
      <c r="S17" s="313">
        <v>4</v>
      </c>
      <c r="T17" s="314">
        <v>14</v>
      </c>
      <c r="U17" s="313">
        <v>4</v>
      </c>
      <c r="V17" s="170"/>
      <c r="W17" s="174"/>
      <c r="X17" s="71">
        <v>2</v>
      </c>
      <c r="Y17" s="71" t="s">
        <v>13</v>
      </c>
      <c r="Z17" s="324">
        <v>1.998</v>
      </c>
      <c r="AA17" s="324">
        <v>120</v>
      </c>
      <c r="AB17" s="324">
        <v>0.99</v>
      </c>
      <c r="AC17" s="324"/>
      <c r="AD17" s="324"/>
      <c r="AE17" s="324"/>
      <c r="AF17" s="70">
        <v>3</v>
      </c>
      <c r="AG17" s="70"/>
      <c r="AH17" s="73">
        <v>21</v>
      </c>
      <c r="AI17" s="74">
        <v>40684</v>
      </c>
      <c r="AM17" s="76"/>
      <c r="AN17" s="71">
        <v>1211</v>
      </c>
      <c r="AP17" s="208">
        <v>254098977</v>
      </c>
      <c r="AQ17" s="209">
        <v>18848.002333333301</v>
      </c>
      <c r="AR17" s="210">
        <v>9.4381584042730804</v>
      </c>
      <c r="AS17" s="210">
        <v>694.15</v>
      </c>
      <c r="AT17" s="210">
        <v>0.56448006335346101</v>
      </c>
      <c r="AU17" s="209">
        <v>54362.6063333333</v>
      </c>
      <c r="AV17" s="210">
        <v>27.222136371223499</v>
      </c>
      <c r="AW17" s="210">
        <v>675.1</v>
      </c>
      <c r="AX17" s="210">
        <v>0.43984600048519101</v>
      </c>
      <c r="AY17" s="209">
        <v>39852.525666666697</v>
      </c>
      <c r="AZ17" s="210">
        <v>19.956197129026901</v>
      </c>
      <c r="BA17" s="210">
        <v>687.8</v>
      </c>
      <c r="BB17" s="210">
        <v>0.50066359790636406</v>
      </c>
      <c r="BC17" s="209">
        <v>28211.59</v>
      </c>
      <c r="BD17" s="210">
        <v>14.1269854782173</v>
      </c>
      <c r="BE17" s="210">
        <v>694.15</v>
      </c>
      <c r="BF17" s="211">
        <v>0.60139160117077795</v>
      </c>
    </row>
    <row r="18" spans="1:58" s="86" customFormat="1" x14ac:dyDescent="0.2">
      <c r="A18" s="64">
        <v>13.6</v>
      </c>
      <c r="B18" s="64" t="s">
        <v>32</v>
      </c>
      <c r="C18" s="143">
        <v>9</v>
      </c>
      <c r="D18" s="80" t="s">
        <v>53</v>
      </c>
      <c r="E18" s="155">
        <v>56</v>
      </c>
      <c r="F18" s="80" t="s">
        <v>94</v>
      </c>
      <c r="G18" s="80">
        <v>51</v>
      </c>
      <c r="H18" s="80" t="s">
        <v>162</v>
      </c>
      <c r="I18" s="66" t="s">
        <v>32</v>
      </c>
      <c r="J18" s="149" t="s">
        <v>195</v>
      </c>
      <c r="K18" s="65" t="s">
        <v>165</v>
      </c>
      <c r="L18" s="149" t="s">
        <v>95</v>
      </c>
      <c r="M18" s="80"/>
      <c r="N18" s="80" t="s">
        <v>32</v>
      </c>
      <c r="O18" s="200">
        <v>7</v>
      </c>
      <c r="P18" s="169">
        <v>56</v>
      </c>
      <c r="Q18" s="311">
        <v>40705</v>
      </c>
      <c r="R18" s="307" t="str">
        <f t="shared" si="1"/>
        <v>162</v>
      </c>
      <c r="S18" s="310">
        <v>4</v>
      </c>
      <c r="T18" s="309">
        <v>51</v>
      </c>
      <c r="U18" s="310">
        <v>3</v>
      </c>
      <c r="V18" s="169"/>
      <c r="W18" s="173"/>
      <c r="X18" s="80">
        <v>1</v>
      </c>
      <c r="Y18" s="65" t="s">
        <v>13</v>
      </c>
      <c r="Z18" s="324">
        <v>61.218000000000004</v>
      </c>
      <c r="AA18" s="324">
        <v>120</v>
      </c>
      <c r="AB18" s="324">
        <v>1.08</v>
      </c>
      <c r="AC18" s="324">
        <f>Z18-Z19</f>
        <v>57.330000000000005</v>
      </c>
      <c r="AD18" s="330">
        <f>AA18-AA19</f>
        <v>0</v>
      </c>
      <c r="AE18" s="330">
        <f>AB18-AB19</f>
        <v>-1.4039999999999999</v>
      </c>
      <c r="AF18" s="79">
        <v>2</v>
      </c>
      <c r="AG18" s="64"/>
      <c r="AH18" s="67">
        <v>15</v>
      </c>
      <c r="AI18" s="68">
        <v>40685</v>
      </c>
      <c r="AJ18" s="65"/>
      <c r="AK18" s="65"/>
      <c r="AL18" s="65"/>
      <c r="AM18" s="69"/>
      <c r="AN18" s="65">
        <v>1214</v>
      </c>
      <c r="AO18" s="65" t="s">
        <v>98</v>
      </c>
      <c r="AP18" s="208"/>
      <c r="AQ18" s="209"/>
      <c r="AR18" s="210"/>
      <c r="AS18" s="210"/>
      <c r="AT18" s="210"/>
      <c r="AU18" s="209"/>
      <c r="AV18" s="210"/>
      <c r="AW18" s="210"/>
      <c r="AX18" s="210"/>
      <c r="AY18" s="209"/>
      <c r="AZ18" s="210"/>
      <c r="BA18" s="210"/>
      <c r="BB18" s="210"/>
      <c r="BC18" s="209"/>
      <c r="BD18" s="210"/>
      <c r="BE18" s="210"/>
      <c r="BF18" s="211"/>
    </row>
    <row r="19" spans="1:58" s="71" customFormat="1" x14ac:dyDescent="0.2">
      <c r="A19" s="70">
        <v>14.0571428571429</v>
      </c>
      <c r="B19" s="70" t="s">
        <v>32</v>
      </c>
      <c r="C19" s="144">
        <v>9</v>
      </c>
      <c r="D19" s="71" t="s">
        <v>53</v>
      </c>
      <c r="E19" s="156">
        <v>56</v>
      </c>
      <c r="G19" s="71">
        <v>51</v>
      </c>
      <c r="H19" s="71" t="s">
        <v>162</v>
      </c>
      <c r="I19" s="72" t="s">
        <v>32</v>
      </c>
      <c r="J19" s="149" t="s">
        <v>195</v>
      </c>
      <c r="K19" s="71" t="s">
        <v>165</v>
      </c>
      <c r="L19" s="150" t="s">
        <v>95</v>
      </c>
      <c r="M19" s="82"/>
      <c r="N19" s="82" t="s">
        <v>32</v>
      </c>
      <c r="O19" s="201">
        <v>7</v>
      </c>
      <c r="P19" s="170">
        <v>56</v>
      </c>
      <c r="Q19" s="312">
        <v>40705</v>
      </c>
      <c r="R19" s="316" t="str">
        <f t="shared" si="1"/>
        <v>162</v>
      </c>
      <c r="S19" s="313">
        <v>4</v>
      </c>
      <c r="T19" s="314">
        <v>51</v>
      </c>
      <c r="U19" s="313">
        <v>3</v>
      </c>
      <c r="V19" s="170"/>
      <c r="W19" s="174"/>
      <c r="X19" s="71">
        <v>2</v>
      </c>
      <c r="Y19" s="71" t="s">
        <v>15</v>
      </c>
      <c r="Z19" s="324">
        <v>3.8879999999999999</v>
      </c>
      <c r="AA19" s="324">
        <v>120</v>
      </c>
      <c r="AB19" s="324">
        <v>2.484</v>
      </c>
      <c r="AC19" s="324"/>
      <c r="AD19" s="330"/>
      <c r="AE19" s="330"/>
      <c r="AF19" s="70">
        <v>2</v>
      </c>
      <c r="AG19" s="70"/>
      <c r="AH19" s="73">
        <v>15</v>
      </c>
      <c r="AI19" s="74">
        <v>40685</v>
      </c>
      <c r="AM19" s="76"/>
      <c r="AN19" s="71">
        <v>1216</v>
      </c>
      <c r="AP19" s="208"/>
      <c r="AQ19" s="209"/>
      <c r="AR19" s="210"/>
      <c r="AS19" s="210"/>
      <c r="AT19" s="210"/>
      <c r="AU19" s="209"/>
      <c r="AV19" s="210"/>
      <c r="AW19" s="210"/>
      <c r="AX19" s="210"/>
      <c r="AY19" s="209"/>
      <c r="AZ19" s="210"/>
      <c r="BA19" s="210"/>
      <c r="BB19" s="210"/>
      <c r="BC19" s="209"/>
      <c r="BD19" s="210"/>
      <c r="BE19" s="210"/>
      <c r="BF19" s="211"/>
    </row>
    <row r="20" spans="1:58" s="182" customFormat="1" x14ac:dyDescent="0.2">
      <c r="A20" s="179">
        <v>14.5142857142857</v>
      </c>
      <c r="B20" s="179" t="s">
        <v>32</v>
      </c>
      <c r="C20" s="179">
        <v>10</v>
      </c>
      <c r="D20" s="180" t="s">
        <v>53</v>
      </c>
      <c r="E20" s="180"/>
      <c r="F20" s="180" t="s">
        <v>93</v>
      </c>
      <c r="G20" s="180"/>
      <c r="H20" s="180"/>
      <c r="I20" s="181" t="s">
        <v>15</v>
      </c>
      <c r="L20" s="180" t="s">
        <v>112</v>
      </c>
      <c r="M20" s="180"/>
      <c r="N20" s="180"/>
      <c r="O20" s="202"/>
      <c r="P20" s="169"/>
      <c r="Q20" s="317"/>
      <c r="R20" s="307"/>
      <c r="S20" s="310"/>
      <c r="T20" s="309"/>
      <c r="U20" s="310"/>
      <c r="V20" s="169"/>
      <c r="W20" s="173"/>
      <c r="X20" s="180">
        <v>1</v>
      </c>
      <c r="Y20" s="182" t="s">
        <v>15</v>
      </c>
      <c r="Z20" s="324">
        <v>2.7719999999999998</v>
      </c>
      <c r="AA20" s="324">
        <v>120</v>
      </c>
      <c r="AB20" s="324">
        <v>2.0699999999999998</v>
      </c>
      <c r="AC20" s="324">
        <f>Z21-Z20</f>
        <v>117.22799999999999</v>
      </c>
      <c r="AD20" s="330">
        <f>AA21-AA20</f>
        <v>0</v>
      </c>
      <c r="AE20" s="330">
        <f>AB21-AB20</f>
        <v>-0.41399999999999992</v>
      </c>
      <c r="AF20" s="291">
        <v>1</v>
      </c>
      <c r="AG20" s="179"/>
      <c r="AH20" s="186" t="s">
        <v>97</v>
      </c>
      <c r="AI20" s="187">
        <v>40685</v>
      </c>
      <c r="AM20" s="188"/>
      <c r="AN20" s="182">
        <v>1221</v>
      </c>
      <c r="AO20" s="182" t="s">
        <v>113</v>
      </c>
      <c r="AP20" s="208"/>
      <c r="AQ20" s="208"/>
      <c r="AR20" s="290"/>
      <c r="AS20" s="290"/>
      <c r="AT20" s="290"/>
      <c r="AU20" s="208"/>
      <c r="AV20" s="290"/>
      <c r="AW20" s="290"/>
      <c r="AX20" s="290"/>
      <c r="AY20" s="208"/>
      <c r="AZ20" s="290"/>
      <c r="BA20" s="290"/>
      <c r="BB20" s="290"/>
      <c r="BC20" s="208"/>
      <c r="BD20" s="290"/>
      <c r="BE20" s="290"/>
      <c r="BF20" s="217"/>
    </row>
    <row r="21" spans="1:58" s="190" customFormat="1" x14ac:dyDescent="0.2">
      <c r="A21" s="189">
        <v>14.9714285714286</v>
      </c>
      <c r="B21" s="189" t="s">
        <v>32</v>
      </c>
      <c r="C21" s="189">
        <v>10</v>
      </c>
      <c r="D21" s="190" t="s">
        <v>53</v>
      </c>
      <c r="I21" s="191" t="s">
        <v>15</v>
      </c>
      <c r="L21" s="190" t="s">
        <v>112</v>
      </c>
      <c r="O21" s="203"/>
      <c r="P21" s="170"/>
      <c r="Q21" s="318"/>
      <c r="R21" s="316"/>
      <c r="S21" s="313"/>
      <c r="T21" s="314"/>
      <c r="U21" s="313"/>
      <c r="V21" s="170"/>
      <c r="W21" s="174"/>
      <c r="X21" s="190">
        <v>2</v>
      </c>
      <c r="Y21" s="190" t="s">
        <v>13</v>
      </c>
      <c r="Z21" s="324">
        <v>120</v>
      </c>
      <c r="AA21" s="324">
        <v>120</v>
      </c>
      <c r="AB21" s="324">
        <v>1.6559999999999999</v>
      </c>
      <c r="AC21" s="324"/>
      <c r="AD21" s="330"/>
      <c r="AE21" s="330"/>
      <c r="AF21" s="189">
        <v>1</v>
      </c>
      <c r="AG21" s="189"/>
      <c r="AH21" s="195" t="s">
        <v>97</v>
      </c>
      <c r="AI21" s="196">
        <v>40685</v>
      </c>
      <c r="AM21" s="197"/>
      <c r="AN21" s="190">
        <v>1226</v>
      </c>
      <c r="AP21" s="208"/>
      <c r="AQ21" s="208"/>
      <c r="AR21" s="290"/>
      <c r="AS21" s="290"/>
      <c r="AT21" s="290"/>
      <c r="AU21" s="208"/>
      <c r="AV21" s="290"/>
      <c r="AW21" s="290"/>
      <c r="AX21" s="290"/>
      <c r="AY21" s="208"/>
      <c r="AZ21" s="290"/>
      <c r="BA21" s="290"/>
      <c r="BB21" s="290"/>
      <c r="BC21" s="208"/>
      <c r="BD21" s="290"/>
      <c r="BE21" s="290"/>
      <c r="BF21" s="217"/>
    </row>
    <row r="22" spans="1:58" s="86" customFormat="1" x14ac:dyDescent="0.2">
      <c r="A22" s="84">
        <v>17</v>
      </c>
      <c r="B22" s="84" t="s">
        <v>32</v>
      </c>
      <c r="C22" s="145">
        <v>11</v>
      </c>
      <c r="D22" s="80" t="s">
        <v>24</v>
      </c>
      <c r="E22" s="160">
        <v>34</v>
      </c>
      <c r="F22" s="86">
        <v>34</v>
      </c>
      <c r="G22" s="86">
        <v>34</v>
      </c>
      <c r="H22" s="80" t="s">
        <v>162</v>
      </c>
      <c r="I22" s="85" t="s">
        <v>32</v>
      </c>
      <c r="J22" s="137" t="s">
        <v>136</v>
      </c>
      <c r="K22" s="137" t="s">
        <v>166</v>
      </c>
      <c r="L22" s="86" t="s">
        <v>99</v>
      </c>
      <c r="M22" s="86" t="s">
        <v>181</v>
      </c>
      <c r="N22" s="86" t="s">
        <v>32</v>
      </c>
      <c r="O22" s="204">
        <v>7</v>
      </c>
      <c r="P22" s="169">
        <v>34</v>
      </c>
      <c r="Q22" s="311">
        <v>40692</v>
      </c>
      <c r="R22" s="307" t="str">
        <f t="shared" ref="R22:R39" si="2">TEXT(DATEVALUE(TEXT(Q22,"m/d/yyyy"))-DATEVALUE("1/1/2011")+1,"000")</f>
        <v>149</v>
      </c>
      <c r="S22" s="310">
        <v>5</v>
      </c>
      <c r="T22" s="309">
        <v>34</v>
      </c>
      <c r="U22" s="310">
        <v>2</v>
      </c>
      <c r="V22" s="169"/>
      <c r="W22" s="173"/>
      <c r="X22" s="80">
        <v>1</v>
      </c>
      <c r="Y22" s="80" t="s">
        <v>15</v>
      </c>
      <c r="Z22" s="324">
        <v>120</v>
      </c>
      <c r="AA22" s="324">
        <v>120</v>
      </c>
      <c r="AB22" s="324">
        <v>1.782</v>
      </c>
      <c r="AC22" s="324">
        <f>Z23-Z22</f>
        <v>0</v>
      </c>
      <c r="AD22" s="330">
        <f>AA23-AA22</f>
        <v>0</v>
      </c>
      <c r="AE22" s="330">
        <f>AB23-AB22</f>
        <v>0.93599999999999994</v>
      </c>
      <c r="AF22" s="79">
        <v>3</v>
      </c>
      <c r="AG22" s="84"/>
      <c r="AH22" s="87" t="s">
        <v>101</v>
      </c>
      <c r="AI22" s="88">
        <v>40686</v>
      </c>
      <c r="AM22" s="89"/>
      <c r="AN22" s="80">
        <v>1249</v>
      </c>
      <c r="AP22" s="208">
        <v>254098712</v>
      </c>
      <c r="AQ22" s="209">
        <v>20894.008333333299</v>
      </c>
      <c r="AR22" s="210">
        <v>10.462698213987601</v>
      </c>
      <c r="AS22" s="210">
        <v>688.01</v>
      </c>
      <c r="AT22" s="210">
        <v>0.55158359263363699</v>
      </c>
      <c r="AU22" s="209">
        <v>64101.877999999997</v>
      </c>
      <c r="AV22" s="210">
        <v>32.099087631447198</v>
      </c>
      <c r="AW22" s="210">
        <v>610.78333333333296</v>
      </c>
      <c r="AX22" s="210">
        <v>0.44845022018581998</v>
      </c>
      <c r="AY22" s="209">
        <v>38089.081333333299</v>
      </c>
      <c r="AZ22" s="210">
        <v>19.073150392255101</v>
      </c>
      <c r="BA22" s="210">
        <v>610.39666666666699</v>
      </c>
      <c r="BB22" s="210">
        <v>0.48635207200644598</v>
      </c>
      <c r="BC22" s="209">
        <v>53791.6626666667</v>
      </c>
      <c r="BD22" s="210">
        <v>26.936235686863601</v>
      </c>
      <c r="BE22" s="210">
        <v>636.79333333333295</v>
      </c>
      <c r="BF22" s="211">
        <v>0.46044919628500303</v>
      </c>
    </row>
    <row r="23" spans="1:58" s="71" customFormat="1" x14ac:dyDescent="0.2">
      <c r="A23" s="70">
        <v>17</v>
      </c>
      <c r="B23" s="70" t="s">
        <v>32</v>
      </c>
      <c r="C23" s="144">
        <v>11</v>
      </c>
      <c r="D23" s="71" t="s">
        <v>24</v>
      </c>
      <c r="E23" s="156">
        <v>34</v>
      </c>
      <c r="F23" s="71">
        <v>34</v>
      </c>
      <c r="G23" s="71">
        <v>34</v>
      </c>
      <c r="H23" s="71" t="s">
        <v>162</v>
      </c>
      <c r="I23" s="72" t="s">
        <v>32</v>
      </c>
      <c r="J23" s="82" t="s">
        <v>136</v>
      </c>
      <c r="K23" s="82" t="s">
        <v>166</v>
      </c>
      <c r="L23" s="71" t="s">
        <v>99</v>
      </c>
      <c r="M23" s="71" t="s">
        <v>181</v>
      </c>
      <c r="N23" s="71" t="s">
        <v>32</v>
      </c>
      <c r="O23" s="201">
        <v>7</v>
      </c>
      <c r="P23" s="170">
        <v>34</v>
      </c>
      <c r="Q23" s="312">
        <v>40692</v>
      </c>
      <c r="R23" s="316" t="str">
        <f t="shared" si="2"/>
        <v>149</v>
      </c>
      <c r="S23" s="313">
        <v>5</v>
      </c>
      <c r="T23" s="314">
        <v>34</v>
      </c>
      <c r="U23" s="313">
        <v>2</v>
      </c>
      <c r="V23" s="170"/>
      <c r="W23" s="174"/>
      <c r="X23" s="71">
        <v>2</v>
      </c>
      <c r="Y23" s="71" t="s">
        <v>13</v>
      </c>
      <c r="Z23" s="324">
        <v>120</v>
      </c>
      <c r="AA23" s="324">
        <v>120</v>
      </c>
      <c r="AB23" s="324">
        <v>2.718</v>
      </c>
      <c r="AC23" s="324"/>
      <c r="AD23" s="330"/>
      <c r="AE23" s="330"/>
      <c r="AF23" s="70">
        <v>3</v>
      </c>
      <c r="AG23" s="70"/>
      <c r="AH23" s="73" t="s">
        <v>102</v>
      </c>
      <c r="AI23" s="74">
        <v>40686</v>
      </c>
      <c r="AM23" s="76"/>
      <c r="AN23" s="17">
        <v>1257</v>
      </c>
      <c r="AP23" s="208">
        <v>254098712</v>
      </c>
      <c r="AQ23" s="209">
        <v>20894.008333333299</v>
      </c>
      <c r="AR23" s="210">
        <v>10.462698213987601</v>
      </c>
      <c r="AS23" s="210">
        <v>688.01</v>
      </c>
      <c r="AT23" s="210">
        <v>0.55158359263363699</v>
      </c>
      <c r="AU23" s="209">
        <v>64101.877999999997</v>
      </c>
      <c r="AV23" s="210">
        <v>32.099087631447198</v>
      </c>
      <c r="AW23" s="210">
        <v>610.78333333333296</v>
      </c>
      <c r="AX23" s="210">
        <v>0.44845022018581998</v>
      </c>
      <c r="AY23" s="209">
        <v>38089.081333333299</v>
      </c>
      <c r="AZ23" s="210">
        <v>19.073150392255101</v>
      </c>
      <c r="BA23" s="210">
        <v>610.39666666666699</v>
      </c>
      <c r="BB23" s="210">
        <v>0.48635207200644598</v>
      </c>
      <c r="BC23" s="209">
        <v>53791.6626666667</v>
      </c>
      <c r="BD23" s="210">
        <v>26.936235686863601</v>
      </c>
      <c r="BE23" s="210">
        <v>636.79333333333295</v>
      </c>
      <c r="BF23" s="211">
        <v>0.46044919628500303</v>
      </c>
    </row>
    <row r="24" spans="1:58" s="86" customFormat="1" x14ac:dyDescent="0.2">
      <c r="A24" s="64">
        <v>19</v>
      </c>
      <c r="B24" s="64" t="s">
        <v>32</v>
      </c>
      <c r="C24" s="143">
        <v>12</v>
      </c>
      <c r="D24" s="65" t="s">
        <v>26</v>
      </c>
      <c r="E24" s="155">
        <v>74</v>
      </c>
      <c r="F24" s="80">
        <v>52</v>
      </c>
      <c r="G24" s="80" t="s">
        <v>162</v>
      </c>
      <c r="H24" s="80" t="s">
        <v>162</v>
      </c>
      <c r="I24" s="66" t="s">
        <v>32</v>
      </c>
      <c r="J24" s="65" t="s">
        <v>117</v>
      </c>
      <c r="K24" s="65" t="s">
        <v>168</v>
      </c>
      <c r="L24" s="65" t="s">
        <v>104</v>
      </c>
      <c r="M24" s="65"/>
      <c r="N24" s="65" t="s">
        <v>32</v>
      </c>
      <c r="O24" s="200">
        <v>2</v>
      </c>
      <c r="P24" s="169">
        <v>74</v>
      </c>
      <c r="Q24" s="311">
        <v>40719</v>
      </c>
      <c r="R24" s="307" t="str">
        <f t="shared" si="2"/>
        <v>176</v>
      </c>
      <c r="S24" s="310">
        <v>2</v>
      </c>
      <c r="T24" s="309"/>
      <c r="U24" s="310"/>
      <c r="V24" s="169"/>
      <c r="W24" s="173"/>
      <c r="X24" s="80">
        <v>1</v>
      </c>
      <c r="Y24" s="80" t="s">
        <v>15</v>
      </c>
      <c r="Z24" s="324">
        <v>4.6980000000000004</v>
      </c>
      <c r="AA24" s="324">
        <v>120</v>
      </c>
      <c r="AB24" s="324">
        <v>120</v>
      </c>
      <c r="AC24" s="324">
        <f>Z25-Z24</f>
        <v>3.5280000000000005</v>
      </c>
      <c r="AD24" s="330">
        <f>AA25-AA24</f>
        <v>0</v>
      </c>
      <c r="AE24" s="330">
        <f>AB25-AB24</f>
        <v>0</v>
      </c>
      <c r="AF24" s="79">
        <v>3</v>
      </c>
      <c r="AG24" s="64"/>
      <c r="AH24" s="67">
        <v>17</v>
      </c>
      <c r="AI24" s="68">
        <v>40688</v>
      </c>
      <c r="AJ24" s="65"/>
      <c r="AK24" s="65"/>
      <c r="AL24" s="65"/>
      <c r="AM24" s="69"/>
      <c r="AN24" s="65">
        <v>1259</v>
      </c>
      <c r="AO24" s="65"/>
      <c r="AP24" s="208"/>
      <c r="AQ24" s="209"/>
      <c r="AR24" s="210"/>
      <c r="AS24" s="210"/>
      <c r="AT24" s="210"/>
      <c r="AU24" s="209"/>
      <c r="AV24" s="210"/>
      <c r="AW24" s="210"/>
      <c r="AX24" s="210"/>
      <c r="AY24" s="209"/>
      <c r="AZ24" s="210"/>
      <c r="BA24" s="210"/>
      <c r="BB24" s="210"/>
      <c r="BC24" s="209"/>
      <c r="BD24" s="210"/>
      <c r="BE24" s="210"/>
      <c r="BF24" s="211"/>
    </row>
    <row r="25" spans="1:58" s="71" customFormat="1" x14ac:dyDescent="0.2">
      <c r="A25" s="70">
        <v>19</v>
      </c>
      <c r="B25" s="70" t="s">
        <v>32</v>
      </c>
      <c r="C25" s="144">
        <v>12</v>
      </c>
      <c r="D25" s="71" t="s">
        <v>26</v>
      </c>
      <c r="E25" s="156">
        <v>74</v>
      </c>
      <c r="F25" s="71">
        <v>52</v>
      </c>
      <c r="G25" s="71" t="s">
        <v>162</v>
      </c>
      <c r="H25" s="71" t="s">
        <v>162</v>
      </c>
      <c r="I25" s="72" t="s">
        <v>32</v>
      </c>
      <c r="J25" s="71" t="s">
        <v>117</v>
      </c>
      <c r="K25" s="71" t="s">
        <v>168</v>
      </c>
      <c r="L25" s="71" t="s">
        <v>104</v>
      </c>
      <c r="N25" s="71" t="s">
        <v>32</v>
      </c>
      <c r="O25" s="201">
        <v>2</v>
      </c>
      <c r="P25" s="170">
        <v>74</v>
      </c>
      <c r="Q25" s="312">
        <v>40719</v>
      </c>
      <c r="R25" s="316" t="str">
        <f t="shared" si="2"/>
        <v>176</v>
      </c>
      <c r="S25" s="313">
        <v>2</v>
      </c>
      <c r="T25" s="314"/>
      <c r="U25" s="313"/>
      <c r="V25" s="170"/>
      <c r="W25" s="174"/>
      <c r="X25" s="71">
        <v>2</v>
      </c>
      <c r="Y25" s="71" t="s">
        <v>13</v>
      </c>
      <c r="Z25" s="324">
        <v>8.2260000000000009</v>
      </c>
      <c r="AA25" s="324">
        <v>120</v>
      </c>
      <c r="AB25" s="324">
        <v>120</v>
      </c>
      <c r="AC25" s="324"/>
      <c r="AD25" s="330"/>
      <c r="AE25" s="330"/>
      <c r="AF25" s="70">
        <v>3</v>
      </c>
      <c r="AG25" s="70"/>
      <c r="AH25" s="73">
        <v>17</v>
      </c>
      <c r="AI25" s="74">
        <v>40688</v>
      </c>
      <c r="AM25" s="76"/>
      <c r="AN25" s="71">
        <v>1263</v>
      </c>
      <c r="AP25" s="208"/>
      <c r="AQ25" s="209"/>
      <c r="AR25" s="210"/>
      <c r="AS25" s="210"/>
      <c r="AT25" s="210"/>
      <c r="AU25" s="209"/>
      <c r="AV25" s="210"/>
      <c r="AW25" s="210"/>
      <c r="AX25" s="210"/>
      <c r="AY25" s="209"/>
      <c r="AZ25" s="210"/>
      <c r="BA25" s="210"/>
      <c r="BB25" s="210"/>
      <c r="BC25" s="209"/>
      <c r="BD25" s="210"/>
      <c r="BE25" s="210"/>
      <c r="BF25" s="211"/>
    </row>
    <row r="26" spans="1:58" s="86" customFormat="1" x14ac:dyDescent="0.2">
      <c r="A26" s="64">
        <v>21</v>
      </c>
      <c r="B26" s="64" t="s">
        <v>32</v>
      </c>
      <c r="C26" s="143">
        <v>13</v>
      </c>
      <c r="D26" s="80" t="s">
        <v>53</v>
      </c>
      <c r="E26" s="155">
        <v>27</v>
      </c>
      <c r="F26" s="65">
        <v>27</v>
      </c>
      <c r="G26" s="65">
        <v>34</v>
      </c>
      <c r="H26" s="80">
        <v>34</v>
      </c>
      <c r="I26" s="66" t="s">
        <v>32</v>
      </c>
      <c r="J26" s="65" t="s">
        <v>109</v>
      </c>
      <c r="K26" s="65" t="s">
        <v>222</v>
      </c>
      <c r="L26" s="80" t="s">
        <v>110</v>
      </c>
      <c r="M26" s="80"/>
      <c r="N26" s="80" t="s">
        <v>32</v>
      </c>
      <c r="O26" s="200">
        <v>9</v>
      </c>
      <c r="P26" s="169">
        <v>27</v>
      </c>
      <c r="Q26" s="311">
        <v>40696</v>
      </c>
      <c r="R26" s="307" t="str">
        <f t="shared" si="2"/>
        <v>153</v>
      </c>
      <c r="S26" s="310">
        <v>0</v>
      </c>
      <c r="T26" s="309">
        <v>34</v>
      </c>
      <c r="U26" s="310">
        <v>5</v>
      </c>
      <c r="V26" s="169">
        <v>34</v>
      </c>
      <c r="W26" s="173">
        <v>4</v>
      </c>
      <c r="X26" s="80">
        <v>1</v>
      </c>
      <c r="Y26" s="80" t="s">
        <v>13</v>
      </c>
      <c r="Z26" s="324">
        <v>120</v>
      </c>
      <c r="AA26" s="324">
        <v>120</v>
      </c>
      <c r="AB26" s="324">
        <v>1.1519999999999999</v>
      </c>
      <c r="AC26" s="324">
        <f>Z26-Z27</f>
        <v>117.12</v>
      </c>
      <c r="AD26" s="330">
        <f>AA26-AA27</f>
        <v>63.588000000000001</v>
      </c>
      <c r="AE26" s="330">
        <f>AB26-AB27</f>
        <v>1.1519999999999999</v>
      </c>
      <c r="AF26" s="79">
        <v>2</v>
      </c>
      <c r="AG26" s="79"/>
      <c r="AH26" s="138">
        <v>12</v>
      </c>
      <c r="AI26" s="68">
        <v>40689</v>
      </c>
      <c r="AJ26" s="65"/>
      <c r="AK26" s="65"/>
      <c r="AL26" s="65"/>
      <c r="AM26" s="69"/>
      <c r="AN26" s="80">
        <v>1329</v>
      </c>
      <c r="AO26" s="65"/>
      <c r="AP26" s="208">
        <v>254098984</v>
      </c>
      <c r="AQ26" s="209">
        <v>21292.7686666667</v>
      </c>
      <c r="AR26" s="210">
        <v>10.6623779001836</v>
      </c>
      <c r="AS26" s="210">
        <v>664.11</v>
      </c>
      <c r="AT26" s="210">
        <v>0.59032626084587003</v>
      </c>
      <c r="AU26" s="209">
        <v>45654.339</v>
      </c>
      <c r="AV26" s="210">
        <v>22.8614616925388</v>
      </c>
      <c r="AW26" s="210">
        <v>641.73333333333301</v>
      </c>
      <c r="AX26" s="210">
        <v>0.50813233413888204</v>
      </c>
      <c r="AY26" s="209">
        <v>34789.600666666702</v>
      </c>
      <c r="AZ26" s="210">
        <v>17.420931730929698</v>
      </c>
      <c r="BA26" s="210">
        <v>622.12666666666701</v>
      </c>
      <c r="BB26" s="210">
        <v>0.52427390742941704</v>
      </c>
      <c r="BC26" s="209">
        <v>29558.552</v>
      </c>
      <c r="BD26" s="210">
        <v>14.801478217326</v>
      </c>
      <c r="BE26" s="210">
        <v>687.8</v>
      </c>
      <c r="BF26" s="211">
        <v>0.57636044370810902</v>
      </c>
    </row>
    <row r="27" spans="1:58" s="71" customFormat="1" x14ac:dyDescent="0.2">
      <c r="A27" s="70">
        <v>21</v>
      </c>
      <c r="B27" s="70" t="s">
        <v>32</v>
      </c>
      <c r="C27" s="144">
        <v>13</v>
      </c>
      <c r="D27" s="71" t="s">
        <v>53</v>
      </c>
      <c r="E27" s="156">
        <v>27</v>
      </c>
      <c r="F27" s="71">
        <v>27</v>
      </c>
      <c r="G27" s="71">
        <v>34</v>
      </c>
      <c r="H27" s="71">
        <v>34</v>
      </c>
      <c r="I27" s="72" t="s">
        <v>32</v>
      </c>
      <c r="J27" s="71" t="s">
        <v>109</v>
      </c>
      <c r="K27" s="71" t="s">
        <v>222</v>
      </c>
      <c r="L27" s="71" t="s">
        <v>110</v>
      </c>
      <c r="N27" s="71" t="s">
        <v>32</v>
      </c>
      <c r="O27" s="201">
        <v>9</v>
      </c>
      <c r="P27" s="170">
        <v>27</v>
      </c>
      <c r="Q27" s="312">
        <v>40696</v>
      </c>
      <c r="R27" s="316" t="str">
        <f t="shared" si="2"/>
        <v>153</v>
      </c>
      <c r="S27" s="313">
        <v>0</v>
      </c>
      <c r="T27" s="314">
        <v>34</v>
      </c>
      <c r="U27" s="313">
        <v>5</v>
      </c>
      <c r="V27" s="170">
        <v>34</v>
      </c>
      <c r="W27" s="174">
        <v>4</v>
      </c>
      <c r="X27" s="71">
        <v>2</v>
      </c>
      <c r="Y27" s="71" t="s">
        <v>15</v>
      </c>
      <c r="Z27" s="324">
        <v>2.88</v>
      </c>
      <c r="AA27" s="324">
        <v>56.411999999999999</v>
      </c>
      <c r="AB27" s="324">
        <v>0</v>
      </c>
      <c r="AC27" s="324"/>
      <c r="AD27" s="330"/>
      <c r="AE27" s="330"/>
      <c r="AF27" s="70">
        <v>2</v>
      </c>
      <c r="AG27" s="70"/>
      <c r="AH27" s="73">
        <v>12</v>
      </c>
      <c r="AI27" s="74">
        <v>40689</v>
      </c>
      <c r="AM27" s="76"/>
      <c r="AN27" s="17">
        <v>1334</v>
      </c>
      <c r="AP27" s="208">
        <v>254098984</v>
      </c>
      <c r="AQ27" s="209">
        <v>21292.7686666667</v>
      </c>
      <c r="AR27" s="210">
        <v>10.6623779001836</v>
      </c>
      <c r="AS27" s="210">
        <v>664.11</v>
      </c>
      <c r="AT27" s="210">
        <v>0.59032626084587003</v>
      </c>
      <c r="AU27" s="209">
        <v>45654.339</v>
      </c>
      <c r="AV27" s="210">
        <v>22.8614616925388</v>
      </c>
      <c r="AW27" s="210">
        <v>641.73333333333301</v>
      </c>
      <c r="AX27" s="210">
        <v>0.50813233413888204</v>
      </c>
      <c r="AY27" s="209">
        <v>34789.600666666702</v>
      </c>
      <c r="AZ27" s="210">
        <v>17.420931730929698</v>
      </c>
      <c r="BA27" s="210">
        <v>622.12666666666701</v>
      </c>
      <c r="BB27" s="210">
        <v>0.52427390742941704</v>
      </c>
      <c r="BC27" s="209">
        <v>29558.552</v>
      </c>
      <c r="BD27" s="210">
        <v>14.801478217326</v>
      </c>
      <c r="BE27" s="210">
        <v>687.8</v>
      </c>
      <c r="BF27" s="211">
        <v>0.57636044370810902</v>
      </c>
    </row>
    <row r="28" spans="1:58" s="86" customFormat="1" x14ac:dyDescent="0.2">
      <c r="A28" s="84">
        <v>22</v>
      </c>
      <c r="B28" s="84" t="s">
        <v>32</v>
      </c>
      <c r="C28" s="145">
        <v>14</v>
      </c>
      <c r="D28" s="80" t="s">
        <v>53</v>
      </c>
      <c r="E28" s="160">
        <v>20</v>
      </c>
      <c r="F28" s="86" t="s">
        <v>108</v>
      </c>
      <c r="G28" s="65">
        <v>20</v>
      </c>
      <c r="H28" s="80" t="s">
        <v>162</v>
      </c>
      <c r="I28" s="85" t="s">
        <v>15</v>
      </c>
      <c r="J28" s="133" t="s">
        <v>132</v>
      </c>
      <c r="K28" s="133" t="s">
        <v>170</v>
      </c>
      <c r="L28" s="80" t="s">
        <v>133</v>
      </c>
      <c r="M28" s="80" t="s">
        <v>171</v>
      </c>
      <c r="N28" s="80" t="s">
        <v>32</v>
      </c>
      <c r="O28" s="200">
        <v>7</v>
      </c>
      <c r="P28" s="169">
        <v>20</v>
      </c>
      <c r="Q28" s="311">
        <v>40701</v>
      </c>
      <c r="R28" s="307" t="str">
        <f t="shared" si="2"/>
        <v>158</v>
      </c>
      <c r="S28" s="310">
        <v>4</v>
      </c>
      <c r="T28" s="309">
        <v>20</v>
      </c>
      <c r="U28" s="310">
        <v>3</v>
      </c>
      <c r="V28" s="169"/>
      <c r="W28" s="173"/>
      <c r="X28" s="80">
        <v>1</v>
      </c>
      <c r="Y28" s="80" t="s">
        <v>15</v>
      </c>
      <c r="Z28" s="324">
        <v>1.476</v>
      </c>
      <c r="AA28" s="324">
        <v>120</v>
      </c>
      <c r="AB28" s="324">
        <v>1.1339999999999999</v>
      </c>
      <c r="AC28" s="324">
        <f>Z29-Z28</f>
        <v>3.0960000000000001</v>
      </c>
      <c r="AD28" s="330">
        <f>AA29-AA28</f>
        <v>-106.464</v>
      </c>
      <c r="AE28" s="330">
        <f>AB29-AB28</f>
        <v>-0.64799999999999991</v>
      </c>
      <c r="AF28" s="79">
        <v>3</v>
      </c>
      <c r="AG28" s="292"/>
      <c r="AH28" s="139" t="s">
        <v>105</v>
      </c>
      <c r="AI28" s="88">
        <v>40689</v>
      </c>
      <c r="AM28" s="89"/>
      <c r="AN28" s="65">
        <v>1336</v>
      </c>
      <c r="AO28" s="86" t="s">
        <v>111</v>
      </c>
      <c r="AP28" s="208">
        <v>260027313</v>
      </c>
      <c r="AQ28" s="209">
        <v>34993.9126666667</v>
      </c>
      <c r="AR28" s="210">
        <v>17.523241195126001</v>
      </c>
      <c r="AS28" s="210">
        <v>678.10666666666702</v>
      </c>
      <c r="AT28" s="210">
        <v>0.53545329188906698</v>
      </c>
      <c r="AU28" s="209">
        <v>76944.763999999996</v>
      </c>
      <c r="AV28" s="210">
        <v>38.5301772658988</v>
      </c>
      <c r="AW28" s="210">
        <v>603.71</v>
      </c>
      <c r="AX28" s="210">
        <v>0.41328817945670898</v>
      </c>
      <c r="AY28" s="209">
        <v>62438.416666666701</v>
      </c>
      <c r="AZ28" s="210">
        <v>31.266107494575198</v>
      </c>
      <c r="BA28" s="210">
        <v>577.41999999999996</v>
      </c>
      <c r="BB28" s="210">
        <v>0.435875959450299</v>
      </c>
      <c r="BC28" s="209">
        <v>49563.336333333304</v>
      </c>
      <c r="BD28" s="210">
        <v>24.818896511433799</v>
      </c>
      <c r="BE28" s="210">
        <v>607.80999999999995</v>
      </c>
      <c r="BF28" s="211">
        <v>0.50280112027907398</v>
      </c>
    </row>
    <row r="29" spans="1:58" s="71" customFormat="1" x14ac:dyDescent="0.2">
      <c r="A29" s="70">
        <v>22</v>
      </c>
      <c r="B29" s="70" t="s">
        <v>32</v>
      </c>
      <c r="C29" s="144">
        <v>14</v>
      </c>
      <c r="D29" s="71" t="s">
        <v>53</v>
      </c>
      <c r="E29" s="156">
        <v>20</v>
      </c>
      <c r="F29" s="71" t="s">
        <v>108</v>
      </c>
      <c r="G29" s="71">
        <v>20</v>
      </c>
      <c r="H29" s="71" t="s">
        <v>162</v>
      </c>
      <c r="I29" s="72" t="s">
        <v>15</v>
      </c>
      <c r="J29" s="134" t="s">
        <v>132</v>
      </c>
      <c r="K29" s="134" t="s">
        <v>170</v>
      </c>
      <c r="L29" s="82" t="s">
        <v>133</v>
      </c>
      <c r="M29" s="82" t="s">
        <v>171</v>
      </c>
      <c r="N29" s="82" t="s">
        <v>32</v>
      </c>
      <c r="O29" s="201">
        <v>7</v>
      </c>
      <c r="P29" s="170">
        <v>20</v>
      </c>
      <c r="Q29" s="312">
        <v>40701</v>
      </c>
      <c r="R29" s="316" t="str">
        <f t="shared" si="2"/>
        <v>158</v>
      </c>
      <c r="S29" s="313">
        <v>4</v>
      </c>
      <c r="T29" s="314">
        <v>20</v>
      </c>
      <c r="U29" s="313">
        <v>3</v>
      </c>
      <c r="V29" s="170"/>
      <c r="W29" s="174"/>
      <c r="X29" s="71">
        <v>2</v>
      </c>
      <c r="Y29" s="71" t="s">
        <v>13</v>
      </c>
      <c r="Z29" s="324">
        <v>4.5720000000000001</v>
      </c>
      <c r="AA29" s="324">
        <v>13.536</v>
      </c>
      <c r="AB29" s="324">
        <v>0.48599999999999999</v>
      </c>
      <c r="AC29" s="324"/>
      <c r="AD29" s="330"/>
      <c r="AE29" s="330"/>
      <c r="AF29" s="70">
        <v>3</v>
      </c>
      <c r="AG29" s="293"/>
      <c r="AH29" s="83" t="s">
        <v>105</v>
      </c>
      <c r="AI29" s="74">
        <v>40689</v>
      </c>
      <c r="AM29" s="76"/>
      <c r="AN29" s="71">
        <v>1340</v>
      </c>
      <c r="AO29" s="71" t="s">
        <v>114</v>
      </c>
      <c r="AP29" s="208">
        <v>260027313</v>
      </c>
      <c r="AQ29" s="209">
        <v>34993.9126666667</v>
      </c>
      <c r="AR29" s="210">
        <v>17.523241195126001</v>
      </c>
      <c r="AS29" s="210">
        <v>678.10666666666702</v>
      </c>
      <c r="AT29" s="210">
        <v>0.53545329188906698</v>
      </c>
      <c r="AU29" s="209">
        <v>76944.763999999996</v>
      </c>
      <c r="AV29" s="210">
        <v>38.5301772658988</v>
      </c>
      <c r="AW29" s="210">
        <v>603.71</v>
      </c>
      <c r="AX29" s="210">
        <v>0.41328817945670898</v>
      </c>
      <c r="AY29" s="209">
        <v>62438.416666666701</v>
      </c>
      <c r="AZ29" s="210">
        <v>31.266107494575198</v>
      </c>
      <c r="BA29" s="210">
        <v>577.41999999999996</v>
      </c>
      <c r="BB29" s="210">
        <v>0.435875959450299</v>
      </c>
      <c r="BC29" s="209">
        <v>49563.336333333304</v>
      </c>
      <c r="BD29" s="210">
        <v>24.818896511433799</v>
      </c>
      <c r="BE29" s="210">
        <v>607.80999999999995</v>
      </c>
      <c r="BF29" s="211">
        <v>0.50280112027907398</v>
      </c>
    </row>
    <row r="30" spans="1:58" s="86" customFormat="1" x14ac:dyDescent="0.2">
      <c r="A30" s="64">
        <v>24</v>
      </c>
      <c r="B30" s="64" t="s">
        <v>32</v>
      </c>
      <c r="C30" s="143">
        <v>15</v>
      </c>
      <c r="D30" s="80" t="s">
        <v>26</v>
      </c>
      <c r="E30" s="155">
        <v>27</v>
      </c>
      <c r="F30" s="80" t="s">
        <v>106</v>
      </c>
      <c r="G30" s="80">
        <v>29</v>
      </c>
      <c r="H30" s="80" t="s">
        <v>162</v>
      </c>
      <c r="I30" s="66" t="s">
        <v>32</v>
      </c>
      <c r="J30" s="65" t="s">
        <v>115</v>
      </c>
      <c r="K30" s="65" t="s">
        <v>172</v>
      </c>
      <c r="L30" s="80" t="s">
        <v>107</v>
      </c>
      <c r="M30" s="80"/>
      <c r="N30" s="80" t="s">
        <v>32</v>
      </c>
      <c r="O30" s="200">
        <v>3</v>
      </c>
      <c r="P30" s="169">
        <v>27</v>
      </c>
      <c r="Q30" s="311">
        <v>40727</v>
      </c>
      <c r="R30" s="307" t="str">
        <f t="shared" si="2"/>
        <v>184</v>
      </c>
      <c r="S30" s="310">
        <v>0</v>
      </c>
      <c r="T30" s="309">
        <v>29</v>
      </c>
      <c r="U30" s="310">
        <v>3</v>
      </c>
      <c r="V30" s="169"/>
      <c r="W30" s="173"/>
      <c r="X30" s="80">
        <v>1</v>
      </c>
      <c r="Y30" s="80" t="s">
        <v>15</v>
      </c>
      <c r="Z30" s="324">
        <v>120</v>
      </c>
      <c r="AA30" s="324">
        <v>120</v>
      </c>
      <c r="AB30" s="324">
        <v>120</v>
      </c>
      <c r="AC30" s="324">
        <f>Z31-Z30</f>
        <v>0</v>
      </c>
      <c r="AD30" s="330">
        <f>AA31-AA30</f>
        <v>0</v>
      </c>
      <c r="AE30" s="330">
        <f>AB31-AB30</f>
        <v>0</v>
      </c>
      <c r="AF30" s="79">
        <v>2</v>
      </c>
      <c r="AG30" s="64"/>
      <c r="AH30" s="67">
        <v>20</v>
      </c>
      <c r="AI30" s="68">
        <v>40690</v>
      </c>
      <c r="AJ30" s="65"/>
      <c r="AK30" s="65"/>
      <c r="AL30" s="65"/>
      <c r="AM30" s="69"/>
      <c r="AN30" s="65">
        <v>1352</v>
      </c>
      <c r="AO30" s="65"/>
      <c r="AP30" s="208">
        <v>260027221</v>
      </c>
      <c r="AQ30" s="209">
        <v>22858.615000000002</v>
      </c>
      <c r="AR30" s="210">
        <v>11.4464772158237</v>
      </c>
      <c r="AS30" s="210">
        <v>640.48333333333301</v>
      </c>
      <c r="AT30" s="210">
        <v>0.58252639669928197</v>
      </c>
      <c r="AU30" s="209">
        <v>45889.703333333302</v>
      </c>
      <c r="AV30" s="210">
        <v>22.979320647638101</v>
      </c>
      <c r="AW30" s="210">
        <v>629.09</v>
      </c>
      <c r="AX30" s="210">
        <v>0.52002485402310905</v>
      </c>
      <c r="AY30" s="209">
        <v>39184.530333333299</v>
      </c>
      <c r="AZ30" s="210">
        <v>19.6216977132365</v>
      </c>
      <c r="BA30" s="210">
        <v>598.78333333333296</v>
      </c>
      <c r="BB30" s="210">
        <v>0.50088095877098104</v>
      </c>
      <c r="BC30" s="209">
        <v>31673.075000000001</v>
      </c>
      <c r="BD30" s="210">
        <v>15.860327991987999</v>
      </c>
      <c r="BE30" s="210">
        <v>620.44666666666706</v>
      </c>
      <c r="BF30" s="211">
        <v>0.51961854963109499</v>
      </c>
    </row>
    <row r="31" spans="1:58" s="71" customFormat="1" x14ac:dyDescent="0.2">
      <c r="A31" s="70">
        <v>24</v>
      </c>
      <c r="B31" s="70" t="s">
        <v>32</v>
      </c>
      <c r="C31" s="144">
        <v>15</v>
      </c>
      <c r="D31" s="71" t="s">
        <v>26</v>
      </c>
      <c r="E31" s="156">
        <v>27</v>
      </c>
      <c r="F31" s="71" t="s">
        <v>106</v>
      </c>
      <c r="G31" s="71">
        <v>29</v>
      </c>
      <c r="H31" s="71" t="s">
        <v>162</v>
      </c>
      <c r="I31" s="72" t="s">
        <v>32</v>
      </c>
      <c r="J31" s="71" t="s">
        <v>115</v>
      </c>
      <c r="K31" s="71" t="s">
        <v>172</v>
      </c>
      <c r="L31" s="71" t="s">
        <v>107</v>
      </c>
      <c r="N31" s="71" t="s">
        <v>32</v>
      </c>
      <c r="O31" s="201">
        <v>3</v>
      </c>
      <c r="P31" s="170">
        <v>27</v>
      </c>
      <c r="Q31" s="312">
        <v>40727</v>
      </c>
      <c r="R31" s="316" t="str">
        <f t="shared" si="2"/>
        <v>184</v>
      </c>
      <c r="S31" s="313">
        <v>0</v>
      </c>
      <c r="T31" s="314">
        <v>29</v>
      </c>
      <c r="U31" s="313">
        <v>3</v>
      </c>
      <c r="V31" s="170"/>
      <c r="W31" s="174"/>
      <c r="X31" s="71">
        <v>2</v>
      </c>
      <c r="Y31" s="71" t="s">
        <v>13</v>
      </c>
      <c r="Z31" s="324">
        <v>120</v>
      </c>
      <c r="AA31" s="324">
        <v>120</v>
      </c>
      <c r="AB31" s="324">
        <v>120</v>
      </c>
      <c r="AC31" s="324"/>
      <c r="AD31" s="330"/>
      <c r="AE31" s="330"/>
      <c r="AF31" s="70">
        <v>2</v>
      </c>
      <c r="AG31" s="70"/>
      <c r="AH31" s="73">
        <v>20</v>
      </c>
      <c r="AI31" s="74">
        <v>40690</v>
      </c>
      <c r="AM31" s="76"/>
      <c r="AN31" s="71">
        <v>1371</v>
      </c>
      <c r="AP31" s="208">
        <v>260027221</v>
      </c>
      <c r="AQ31" s="209">
        <v>22858.615000000002</v>
      </c>
      <c r="AR31" s="210">
        <v>11.4464772158237</v>
      </c>
      <c r="AS31" s="210">
        <v>640.48333333333301</v>
      </c>
      <c r="AT31" s="210">
        <v>0.58252639669928197</v>
      </c>
      <c r="AU31" s="209">
        <v>45889.703333333302</v>
      </c>
      <c r="AV31" s="210">
        <v>22.979320647638101</v>
      </c>
      <c r="AW31" s="210">
        <v>629.09</v>
      </c>
      <c r="AX31" s="210">
        <v>0.52002485402310905</v>
      </c>
      <c r="AY31" s="209">
        <v>39184.530333333299</v>
      </c>
      <c r="AZ31" s="210">
        <v>19.6216977132365</v>
      </c>
      <c r="BA31" s="210">
        <v>598.78333333333296</v>
      </c>
      <c r="BB31" s="210">
        <v>0.50088095877098104</v>
      </c>
      <c r="BC31" s="209">
        <v>31673.075000000001</v>
      </c>
      <c r="BD31" s="210">
        <v>15.860327991987999</v>
      </c>
      <c r="BE31" s="210">
        <v>620.44666666666706</v>
      </c>
      <c r="BF31" s="211">
        <v>0.51961854963109499</v>
      </c>
    </row>
    <row r="32" spans="1:58" s="86" customFormat="1" ht="16" x14ac:dyDescent="0.2">
      <c r="A32" s="84">
        <v>25</v>
      </c>
      <c r="B32" s="84" t="s">
        <v>32</v>
      </c>
      <c r="C32" s="145">
        <v>16</v>
      </c>
      <c r="D32" s="80" t="s">
        <v>26</v>
      </c>
      <c r="E32" s="155">
        <v>77</v>
      </c>
      <c r="F32" s="80" t="s">
        <v>149</v>
      </c>
      <c r="G32" s="80" t="s">
        <v>162</v>
      </c>
      <c r="H32" s="80" t="s">
        <v>162</v>
      </c>
      <c r="I32" s="85" t="s">
        <v>15</v>
      </c>
      <c r="J32" s="140" t="s">
        <v>150</v>
      </c>
      <c r="K32" s="140" t="s">
        <v>173</v>
      </c>
      <c r="L32" s="86" t="s">
        <v>133</v>
      </c>
      <c r="M32" s="86" t="s">
        <v>180</v>
      </c>
      <c r="N32" s="86" t="s">
        <v>32</v>
      </c>
      <c r="O32" s="204">
        <v>2</v>
      </c>
      <c r="P32" s="169">
        <v>77</v>
      </c>
      <c r="Q32" s="311">
        <v>40721</v>
      </c>
      <c r="R32" s="307" t="str">
        <f t="shared" si="2"/>
        <v>178</v>
      </c>
      <c r="S32" s="310">
        <v>2</v>
      </c>
      <c r="T32" s="309"/>
      <c r="U32" s="310"/>
      <c r="V32" s="169"/>
      <c r="W32" s="173"/>
      <c r="X32" s="80">
        <v>1</v>
      </c>
      <c r="Y32" s="80" t="s">
        <v>13</v>
      </c>
      <c r="Z32" s="324">
        <v>92.951999999999998</v>
      </c>
      <c r="AA32" s="324">
        <v>92.951999999999998</v>
      </c>
      <c r="AB32" s="324">
        <v>71.784000000000006</v>
      </c>
      <c r="AC32" s="324">
        <f>Z32-Z33</f>
        <v>-27.048000000000002</v>
      </c>
      <c r="AD32" s="330">
        <f>AA32-AA33</f>
        <v>-27.048000000000002</v>
      </c>
      <c r="AE32" s="330">
        <f>AB32-AB33</f>
        <v>50.88600000000001</v>
      </c>
      <c r="AF32" s="79">
        <v>2</v>
      </c>
      <c r="AG32" s="84"/>
      <c r="AH32" s="87">
        <v>16</v>
      </c>
      <c r="AI32" s="88">
        <v>40690</v>
      </c>
      <c r="AM32" s="89"/>
      <c r="AN32" s="86">
        <v>1383</v>
      </c>
      <c r="AP32" s="208">
        <v>254098851</v>
      </c>
      <c r="AQ32" s="209">
        <v>32729.9983333333</v>
      </c>
      <c r="AR32" s="210">
        <v>16.389583541979601</v>
      </c>
      <c r="AS32" s="210">
        <v>681.45</v>
      </c>
      <c r="AT32" s="210">
        <v>0.50082720571151096</v>
      </c>
      <c r="AU32" s="209">
        <v>61168.896000000001</v>
      </c>
      <c r="AV32" s="210">
        <v>30.630393590385601</v>
      </c>
      <c r="AW32" s="210">
        <v>660.78</v>
      </c>
      <c r="AX32" s="210">
        <v>0.43206440826433001</v>
      </c>
      <c r="AY32" s="209">
        <v>20262.310000000001</v>
      </c>
      <c r="AZ32" s="210">
        <v>10.1463745618428</v>
      </c>
      <c r="BA32" s="210">
        <v>675.72666666666703</v>
      </c>
      <c r="BB32" s="210">
        <v>0.53940501952182096</v>
      </c>
      <c r="BC32" s="209">
        <v>49065.810666666701</v>
      </c>
      <c r="BD32" s="210">
        <v>24.569759973293301</v>
      </c>
      <c r="BE32" s="210">
        <v>681.45</v>
      </c>
      <c r="BF32" s="211">
        <v>0.46622287531005802</v>
      </c>
    </row>
    <row r="33" spans="1:66" s="71" customFormat="1" ht="16" x14ac:dyDescent="0.2">
      <c r="A33" s="70">
        <v>25</v>
      </c>
      <c r="B33" s="70" t="s">
        <v>32</v>
      </c>
      <c r="C33" s="144">
        <v>16</v>
      </c>
      <c r="D33" s="71" t="s">
        <v>26</v>
      </c>
      <c r="E33" s="156">
        <v>77</v>
      </c>
      <c r="F33" s="82" t="s">
        <v>149</v>
      </c>
      <c r="G33" s="71" t="s">
        <v>162</v>
      </c>
      <c r="H33" s="71" t="s">
        <v>162</v>
      </c>
      <c r="I33" s="72" t="s">
        <v>15</v>
      </c>
      <c r="J33" s="141" t="s">
        <v>150</v>
      </c>
      <c r="K33" s="141" t="s">
        <v>173</v>
      </c>
      <c r="L33" s="71" t="s">
        <v>133</v>
      </c>
      <c r="M33" s="71" t="s">
        <v>180</v>
      </c>
      <c r="N33" s="71" t="s">
        <v>32</v>
      </c>
      <c r="O33" s="201">
        <v>2</v>
      </c>
      <c r="P33" s="170">
        <v>77</v>
      </c>
      <c r="Q33" s="312">
        <v>40721</v>
      </c>
      <c r="R33" s="316" t="str">
        <f t="shared" si="2"/>
        <v>178</v>
      </c>
      <c r="S33" s="313">
        <v>2</v>
      </c>
      <c r="T33" s="314"/>
      <c r="U33" s="313"/>
      <c r="V33" s="170"/>
      <c r="W33" s="174"/>
      <c r="X33" s="71">
        <v>2</v>
      </c>
      <c r="Y33" s="71" t="s">
        <v>15</v>
      </c>
      <c r="Z33" s="324">
        <v>120</v>
      </c>
      <c r="AA33" s="324">
        <v>120</v>
      </c>
      <c r="AB33" s="324">
        <v>20.898</v>
      </c>
      <c r="AC33" s="324"/>
      <c r="AD33" s="330"/>
      <c r="AE33" s="330"/>
      <c r="AF33" s="70">
        <v>2</v>
      </c>
      <c r="AG33" s="70"/>
      <c r="AH33" s="73">
        <v>16</v>
      </c>
      <c r="AI33" s="74">
        <v>40690</v>
      </c>
      <c r="AM33" s="76"/>
      <c r="AN33" s="71">
        <v>1384</v>
      </c>
      <c r="AP33" s="208">
        <v>254098851</v>
      </c>
      <c r="AQ33" s="209">
        <v>32729.9983333333</v>
      </c>
      <c r="AR33" s="210">
        <v>16.389583541979601</v>
      </c>
      <c r="AS33" s="210">
        <v>681.45</v>
      </c>
      <c r="AT33" s="210">
        <v>0.50082720571151096</v>
      </c>
      <c r="AU33" s="209">
        <v>61168.896000000001</v>
      </c>
      <c r="AV33" s="210">
        <v>30.630393590385601</v>
      </c>
      <c r="AW33" s="210">
        <v>660.78</v>
      </c>
      <c r="AX33" s="210">
        <v>0.43206440826433001</v>
      </c>
      <c r="AY33" s="209">
        <v>20262.310000000001</v>
      </c>
      <c r="AZ33" s="210">
        <v>10.1463745618428</v>
      </c>
      <c r="BA33" s="210">
        <v>675.72666666666703</v>
      </c>
      <c r="BB33" s="210">
        <v>0.53940501952182096</v>
      </c>
      <c r="BC33" s="209">
        <v>49065.810666666701</v>
      </c>
      <c r="BD33" s="210">
        <v>24.569759973293301</v>
      </c>
      <c r="BE33" s="210">
        <v>681.45</v>
      </c>
      <c r="BF33" s="211">
        <v>0.46622287531005802</v>
      </c>
    </row>
    <row r="34" spans="1:66" s="86" customFormat="1" x14ac:dyDescent="0.2">
      <c r="A34" s="64">
        <v>26</v>
      </c>
      <c r="B34" s="64" t="s">
        <v>32</v>
      </c>
      <c r="C34" s="143">
        <v>17</v>
      </c>
      <c r="D34" s="80" t="s">
        <v>125</v>
      </c>
      <c r="E34" s="155">
        <v>4</v>
      </c>
      <c r="F34" s="80" t="s">
        <v>140</v>
      </c>
      <c r="G34" s="80" t="s">
        <v>162</v>
      </c>
      <c r="H34" s="80" t="s">
        <v>162</v>
      </c>
      <c r="I34" s="66" t="s">
        <v>15</v>
      </c>
      <c r="J34" s="65" t="s">
        <v>144</v>
      </c>
      <c r="K34" s="65" t="s">
        <v>176</v>
      </c>
      <c r="L34" s="65" t="s">
        <v>177</v>
      </c>
      <c r="M34" s="65"/>
      <c r="N34" s="86" t="s">
        <v>32</v>
      </c>
      <c r="O34" s="200">
        <v>5</v>
      </c>
      <c r="P34" s="169">
        <v>4</v>
      </c>
      <c r="Q34" s="311">
        <v>40701</v>
      </c>
      <c r="R34" s="307" t="str">
        <f t="shared" si="2"/>
        <v>158</v>
      </c>
      <c r="S34" s="310">
        <v>5</v>
      </c>
      <c r="T34" s="309"/>
      <c r="U34" s="310"/>
      <c r="V34" s="169"/>
      <c r="W34" s="173"/>
      <c r="X34" s="77">
        <v>1</v>
      </c>
      <c r="Y34" s="80" t="s">
        <v>13</v>
      </c>
      <c r="Z34" s="324">
        <v>2.1240000000000001</v>
      </c>
      <c r="AA34" s="324">
        <v>120</v>
      </c>
      <c r="AB34" s="324">
        <v>6.516</v>
      </c>
      <c r="AC34" s="324">
        <f>Z34-Z35</f>
        <v>-117.876</v>
      </c>
      <c r="AD34" s="330">
        <f>AA34-AA35</f>
        <v>0</v>
      </c>
      <c r="AE34" s="330">
        <f>AB34-AB35</f>
        <v>-24.299999999999997</v>
      </c>
      <c r="AF34" s="79">
        <v>1</v>
      </c>
      <c r="AG34" s="64"/>
      <c r="AH34" s="67">
        <v>13</v>
      </c>
      <c r="AI34" s="68">
        <v>40692</v>
      </c>
      <c r="AJ34" s="65"/>
      <c r="AK34" s="65"/>
      <c r="AL34" s="65"/>
      <c r="AM34" s="69"/>
      <c r="AN34" s="80">
        <v>1394</v>
      </c>
      <c r="AO34" s="65"/>
      <c r="AP34" s="208">
        <v>260027450</v>
      </c>
      <c r="AQ34" s="209">
        <v>21739.506333333298</v>
      </c>
      <c r="AR34" s="216">
        <v>10.8860822901018</v>
      </c>
      <c r="AS34" s="216">
        <v>670.09</v>
      </c>
      <c r="AT34" s="216">
        <v>0.59820434440136705</v>
      </c>
      <c r="AU34" s="209">
        <v>50270.951666666697</v>
      </c>
      <c r="AV34" s="216">
        <v>25.173235686863599</v>
      </c>
      <c r="AW34" s="216">
        <v>639.71</v>
      </c>
      <c r="AX34" s="216">
        <v>0.509081700377084</v>
      </c>
      <c r="AY34" s="209">
        <v>44485.423999999999</v>
      </c>
      <c r="AZ34" s="216">
        <v>22.2761261892839</v>
      </c>
      <c r="BA34" s="216">
        <v>613.113333333333</v>
      </c>
      <c r="BB34" s="216">
        <v>0.50567327202800205</v>
      </c>
      <c r="BC34" s="209">
        <v>41155.457666666698</v>
      </c>
      <c r="BD34" s="216">
        <v>20.608641796027399</v>
      </c>
      <c r="BE34" s="216">
        <v>581.07000000000005</v>
      </c>
      <c r="BF34" s="211">
        <v>0.53761786332825701</v>
      </c>
    </row>
    <row r="35" spans="1:66" s="65" customFormat="1" x14ac:dyDescent="0.2">
      <c r="A35" s="64">
        <v>26</v>
      </c>
      <c r="B35" s="64" t="s">
        <v>32</v>
      </c>
      <c r="C35" s="143">
        <v>17</v>
      </c>
      <c r="D35" s="65" t="s">
        <v>125</v>
      </c>
      <c r="E35" s="155">
        <v>4</v>
      </c>
      <c r="F35" s="80" t="s">
        <v>145</v>
      </c>
      <c r="G35" s="71" t="s">
        <v>162</v>
      </c>
      <c r="H35" s="71" t="s">
        <v>162</v>
      </c>
      <c r="I35" s="66" t="s">
        <v>15</v>
      </c>
      <c r="J35" s="65" t="s">
        <v>144</v>
      </c>
      <c r="K35" s="65" t="s">
        <v>176</v>
      </c>
      <c r="L35" s="65" t="s">
        <v>177</v>
      </c>
      <c r="M35" s="71"/>
      <c r="N35" s="71" t="s">
        <v>32</v>
      </c>
      <c r="O35" s="201">
        <v>5</v>
      </c>
      <c r="P35" s="170">
        <v>4</v>
      </c>
      <c r="Q35" s="312">
        <v>40701</v>
      </c>
      <c r="R35" s="316" t="str">
        <f t="shared" si="2"/>
        <v>158</v>
      </c>
      <c r="S35" s="313">
        <v>5</v>
      </c>
      <c r="T35" s="314"/>
      <c r="U35" s="313"/>
      <c r="V35" s="170"/>
      <c r="W35" s="174"/>
      <c r="X35" s="71">
        <v>2</v>
      </c>
      <c r="Y35" s="65" t="s">
        <v>15</v>
      </c>
      <c r="Z35" s="324">
        <v>120</v>
      </c>
      <c r="AA35" s="324">
        <v>120</v>
      </c>
      <c r="AB35" s="324">
        <v>30.815999999999999</v>
      </c>
      <c r="AC35" s="324"/>
      <c r="AD35" s="330"/>
      <c r="AE35" s="330"/>
      <c r="AF35" s="64">
        <v>1</v>
      </c>
      <c r="AG35" s="64"/>
      <c r="AH35" s="67">
        <v>13</v>
      </c>
      <c r="AI35" s="68">
        <v>40692</v>
      </c>
      <c r="AM35" s="69"/>
      <c r="AN35" s="17">
        <v>1402</v>
      </c>
      <c r="AP35" s="208">
        <v>260027450</v>
      </c>
      <c r="AQ35" s="209">
        <v>21739.506333333298</v>
      </c>
      <c r="AR35" s="216">
        <v>10.8860822901018</v>
      </c>
      <c r="AS35" s="216">
        <v>670.09</v>
      </c>
      <c r="AT35" s="216">
        <v>0.59820434440136705</v>
      </c>
      <c r="AU35" s="209">
        <v>50270.951666666697</v>
      </c>
      <c r="AV35" s="216">
        <v>25.173235686863599</v>
      </c>
      <c r="AW35" s="216">
        <v>639.71</v>
      </c>
      <c r="AX35" s="216">
        <v>0.509081700377084</v>
      </c>
      <c r="AY35" s="209">
        <v>44485.423999999999</v>
      </c>
      <c r="AZ35" s="216">
        <v>22.2761261892839</v>
      </c>
      <c r="BA35" s="216">
        <v>613.113333333333</v>
      </c>
      <c r="BB35" s="216">
        <v>0.50567327202800205</v>
      </c>
      <c r="BC35" s="209">
        <v>41155.457666666698</v>
      </c>
      <c r="BD35" s="216">
        <v>20.608641796027399</v>
      </c>
      <c r="BE35" s="216">
        <v>581.07000000000005</v>
      </c>
      <c r="BF35" s="211">
        <v>0.53761786332825701</v>
      </c>
    </row>
    <row r="36" spans="1:66" s="59" customFormat="1" x14ac:dyDescent="0.2">
      <c r="A36" s="58">
        <v>29</v>
      </c>
      <c r="B36" s="58" t="s">
        <v>32</v>
      </c>
      <c r="C36" s="142">
        <v>18</v>
      </c>
      <c r="D36" s="59" t="s">
        <v>24</v>
      </c>
      <c r="E36" s="154">
        <v>5</v>
      </c>
      <c r="F36" s="59">
        <v>5</v>
      </c>
      <c r="G36" s="59">
        <v>54</v>
      </c>
      <c r="H36" s="80" t="s">
        <v>162</v>
      </c>
      <c r="I36" s="60" t="s">
        <v>32</v>
      </c>
      <c r="J36" s="59" t="s">
        <v>146</v>
      </c>
      <c r="K36" s="59" t="s">
        <v>179</v>
      </c>
      <c r="L36" s="59" t="s">
        <v>129</v>
      </c>
      <c r="M36" s="65" t="s">
        <v>178</v>
      </c>
      <c r="N36" s="86" t="s">
        <v>32</v>
      </c>
      <c r="O36" s="200">
        <v>7</v>
      </c>
      <c r="P36" s="169">
        <v>5</v>
      </c>
      <c r="Q36" s="311">
        <v>40703</v>
      </c>
      <c r="R36" s="307" t="str">
        <f t="shared" si="2"/>
        <v>160</v>
      </c>
      <c r="S36" s="310">
        <v>2</v>
      </c>
      <c r="T36" s="309">
        <v>54</v>
      </c>
      <c r="U36" s="310">
        <v>5</v>
      </c>
      <c r="V36" s="169"/>
      <c r="W36" s="173"/>
      <c r="X36" s="80">
        <v>1</v>
      </c>
      <c r="Y36" s="59" t="s">
        <v>13</v>
      </c>
      <c r="Z36" s="324">
        <v>33.335999999999999</v>
      </c>
      <c r="AA36" s="324">
        <v>120</v>
      </c>
      <c r="AB36" s="324">
        <v>102.90600000000001</v>
      </c>
      <c r="AC36" s="324">
        <f>Z36-Z37</f>
        <v>4.9139999999999979</v>
      </c>
      <c r="AD36" s="330">
        <f>AA36-AA37</f>
        <v>0</v>
      </c>
      <c r="AE36" s="330">
        <f>AB36-AB37</f>
        <v>45.666000000000004</v>
      </c>
      <c r="AF36" s="58">
        <v>3</v>
      </c>
      <c r="AG36" s="58"/>
      <c r="AH36" s="61">
        <v>18</v>
      </c>
      <c r="AI36" s="62">
        <v>40693</v>
      </c>
      <c r="AM36" s="63"/>
      <c r="AN36" s="65">
        <v>1425</v>
      </c>
      <c r="AP36" s="208">
        <v>260027267</v>
      </c>
      <c r="AQ36" s="209">
        <v>34281.189333333299</v>
      </c>
      <c r="AR36" s="210">
        <v>17.166344182941099</v>
      </c>
      <c r="AS36" s="210">
        <v>604.113333333333</v>
      </c>
      <c r="AT36" s="210">
        <v>0.52832467191772503</v>
      </c>
      <c r="AU36" s="209">
        <v>62019.990666666701</v>
      </c>
      <c r="AV36" s="210">
        <v>31.056580203638799</v>
      </c>
      <c r="AW36" s="210">
        <v>608.41999999999996</v>
      </c>
      <c r="AX36" s="210">
        <v>0.46188916340657499</v>
      </c>
      <c r="AY36" s="209">
        <v>57459.843999999997</v>
      </c>
      <c r="AZ36" s="210">
        <v>28.7730816224337</v>
      </c>
      <c r="BA36" s="210">
        <v>634.40666666666698</v>
      </c>
      <c r="BB36" s="210">
        <v>0.457811494274042</v>
      </c>
      <c r="BC36" s="209">
        <v>29025.567999999999</v>
      </c>
      <c r="BD36" s="210">
        <v>14.5345858788182</v>
      </c>
      <c r="BE36" s="210">
        <v>680.07666666666705</v>
      </c>
      <c r="BF36" s="211">
        <v>0.57258214895677295</v>
      </c>
    </row>
    <row r="37" spans="1:66" s="71" customFormat="1" x14ac:dyDescent="0.2">
      <c r="A37" s="70">
        <v>29</v>
      </c>
      <c r="B37" s="70" t="s">
        <v>32</v>
      </c>
      <c r="C37" s="144">
        <v>18</v>
      </c>
      <c r="D37" s="71" t="s">
        <v>24</v>
      </c>
      <c r="E37" s="156">
        <v>5</v>
      </c>
      <c r="F37" s="71">
        <v>5</v>
      </c>
      <c r="G37" s="71">
        <v>54</v>
      </c>
      <c r="H37" s="71" t="s">
        <v>162</v>
      </c>
      <c r="I37" s="72" t="s">
        <v>32</v>
      </c>
      <c r="J37" s="71" t="s">
        <v>146</v>
      </c>
      <c r="K37" s="71" t="s">
        <v>179</v>
      </c>
      <c r="L37" s="71" t="s">
        <v>129</v>
      </c>
      <c r="M37" s="71" t="s">
        <v>178</v>
      </c>
      <c r="N37" s="65" t="s">
        <v>32</v>
      </c>
      <c r="O37" s="201">
        <v>7</v>
      </c>
      <c r="P37" s="170">
        <v>5</v>
      </c>
      <c r="Q37" s="312">
        <v>40703</v>
      </c>
      <c r="R37" s="316" t="str">
        <f t="shared" si="2"/>
        <v>160</v>
      </c>
      <c r="S37" s="313">
        <v>2</v>
      </c>
      <c r="T37" s="314">
        <v>54</v>
      </c>
      <c r="U37" s="313">
        <v>5</v>
      </c>
      <c r="V37" s="170"/>
      <c r="W37" s="174"/>
      <c r="X37" s="71">
        <v>2</v>
      </c>
      <c r="Y37" s="71" t="s">
        <v>15</v>
      </c>
      <c r="Z37" s="324">
        <v>28.422000000000001</v>
      </c>
      <c r="AA37" s="324">
        <v>120</v>
      </c>
      <c r="AB37" s="324">
        <v>57.24</v>
      </c>
      <c r="AC37" s="324"/>
      <c r="AD37" s="330"/>
      <c r="AE37" s="330"/>
      <c r="AF37" s="70">
        <v>3</v>
      </c>
      <c r="AG37" s="70"/>
      <c r="AH37" s="73">
        <v>18</v>
      </c>
      <c r="AI37" s="74">
        <v>40693</v>
      </c>
      <c r="AM37" s="76"/>
      <c r="AN37" s="71">
        <v>1440</v>
      </c>
      <c r="AP37" s="212">
        <v>260027267</v>
      </c>
      <c r="AQ37" s="213">
        <v>34281.189333333299</v>
      </c>
      <c r="AR37" s="214">
        <v>17.166344182941099</v>
      </c>
      <c r="AS37" s="214">
        <v>604.113333333333</v>
      </c>
      <c r="AT37" s="214">
        <v>0.52832467191772503</v>
      </c>
      <c r="AU37" s="213">
        <v>62019.990666666701</v>
      </c>
      <c r="AV37" s="214">
        <v>31.056580203638799</v>
      </c>
      <c r="AW37" s="214">
        <v>608.41999999999996</v>
      </c>
      <c r="AX37" s="214">
        <v>0.46188916340657499</v>
      </c>
      <c r="AY37" s="213">
        <v>57459.843999999997</v>
      </c>
      <c r="AZ37" s="214">
        <v>28.7730816224337</v>
      </c>
      <c r="BA37" s="214">
        <v>634.40666666666698</v>
      </c>
      <c r="BB37" s="214">
        <v>0.457811494274042</v>
      </c>
      <c r="BC37" s="213">
        <v>29025.567999999999</v>
      </c>
      <c r="BD37" s="214">
        <v>14.5345858788182</v>
      </c>
      <c r="BE37" s="214">
        <v>680.07666666666705</v>
      </c>
      <c r="BF37" s="215">
        <v>0.57258214895677295</v>
      </c>
    </row>
    <row r="38" spans="1:66" s="59" customFormat="1" x14ac:dyDescent="0.2">
      <c r="A38" s="58">
        <v>31</v>
      </c>
      <c r="B38" s="58" t="s">
        <v>32</v>
      </c>
      <c r="C38" s="142">
        <v>19</v>
      </c>
      <c r="D38" s="59" t="s">
        <v>125</v>
      </c>
      <c r="E38" s="155">
        <v>3</v>
      </c>
      <c r="F38" s="65" t="s">
        <v>138</v>
      </c>
      <c r="G38" s="65">
        <v>8</v>
      </c>
      <c r="H38" s="80" t="s">
        <v>162</v>
      </c>
      <c r="I38" s="60" t="s">
        <v>32</v>
      </c>
      <c r="J38" s="59" t="s">
        <v>142</v>
      </c>
      <c r="K38" s="59" t="s">
        <v>174</v>
      </c>
      <c r="L38" s="59" t="s">
        <v>130</v>
      </c>
      <c r="M38" s="59" t="s">
        <v>175</v>
      </c>
      <c r="N38" s="59" t="s">
        <v>32</v>
      </c>
      <c r="O38" s="199">
        <v>5</v>
      </c>
      <c r="P38" s="168">
        <v>3</v>
      </c>
      <c r="Q38" s="306">
        <v>40696</v>
      </c>
      <c r="R38" s="307" t="str">
        <f t="shared" si="2"/>
        <v>153</v>
      </c>
      <c r="S38" s="308">
        <v>3</v>
      </c>
      <c r="T38" s="315">
        <v>8</v>
      </c>
      <c r="U38" s="308">
        <v>2</v>
      </c>
      <c r="V38" s="168"/>
      <c r="W38" s="175"/>
      <c r="X38" s="77">
        <v>1</v>
      </c>
      <c r="Y38" s="59" t="s">
        <v>13</v>
      </c>
      <c r="Z38" s="324">
        <v>4.5179999999999998</v>
      </c>
      <c r="AA38" s="324">
        <v>12.545999999999999</v>
      </c>
      <c r="AB38" s="324">
        <v>3.4740000000000002</v>
      </c>
      <c r="AC38" s="324">
        <f>Z38-Z39</f>
        <v>-3.6360000000000001</v>
      </c>
      <c r="AD38" s="330">
        <f>AA38-AA39</f>
        <v>-46.908000000000001</v>
      </c>
      <c r="AE38" s="330">
        <f>AB38-AB39</f>
        <v>-116.526</v>
      </c>
      <c r="AF38" s="58">
        <v>2</v>
      </c>
      <c r="AG38" s="58"/>
      <c r="AH38" s="61">
        <v>10</v>
      </c>
      <c r="AI38" s="62">
        <v>40694</v>
      </c>
      <c r="AM38" s="63"/>
      <c r="AN38" s="65">
        <v>1452</v>
      </c>
      <c r="AP38" s="212">
        <v>254046095</v>
      </c>
      <c r="AQ38" s="213">
        <v>22062.168666666701</v>
      </c>
      <c r="AR38" s="214">
        <v>11.047655817058899</v>
      </c>
      <c r="AS38" s="214">
        <v>688.38333333333298</v>
      </c>
      <c r="AT38" s="214">
        <v>0.57840280849321402</v>
      </c>
      <c r="AU38" s="213">
        <v>79477.494000000006</v>
      </c>
      <c r="AV38" s="214">
        <v>39.798444667000503</v>
      </c>
      <c r="AW38" s="214">
        <v>611.16999999999996</v>
      </c>
      <c r="AX38" s="214">
        <v>0.43000103903628401</v>
      </c>
      <c r="AY38" s="213">
        <v>56455.298999999999</v>
      </c>
      <c r="AZ38" s="214">
        <v>28.270054581872799</v>
      </c>
      <c r="BA38" s="214">
        <v>634.09333333333302</v>
      </c>
      <c r="BB38" s="214">
        <v>0.43209866813073899</v>
      </c>
      <c r="BC38" s="213">
        <v>48545.519333333301</v>
      </c>
      <c r="BD38" s="214">
        <v>24.309223501919501</v>
      </c>
      <c r="BE38" s="214">
        <v>627.07333333333304</v>
      </c>
      <c r="BF38" s="215">
        <v>0.46130592367531698</v>
      </c>
    </row>
    <row r="39" spans="1:66" s="71" customFormat="1" x14ac:dyDescent="0.2">
      <c r="A39" s="70">
        <v>31</v>
      </c>
      <c r="B39" s="70" t="s">
        <v>32</v>
      </c>
      <c r="C39" s="144">
        <v>19</v>
      </c>
      <c r="D39" s="71" t="s">
        <v>125</v>
      </c>
      <c r="E39" s="156">
        <v>3</v>
      </c>
      <c r="F39" s="71" t="s">
        <v>139</v>
      </c>
      <c r="G39" s="71">
        <v>8</v>
      </c>
      <c r="H39" s="71" t="s">
        <v>162</v>
      </c>
      <c r="I39" s="72" t="s">
        <v>32</v>
      </c>
      <c r="J39" s="71" t="s">
        <v>142</v>
      </c>
      <c r="K39" s="71" t="s">
        <v>174</v>
      </c>
      <c r="L39" s="71" t="s">
        <v>130</v>
      </c>
      <c r="M39" s="71" t="s">
        <v>175</v>
      </c>
      <c r="N39" s="71" t="s">
        <v>32</v>
      </c>
      <c r="O39" s="201">
        <v>5</v>
      </c>
      <c r="P39" s="170">
        <v>3</v>
      </c>
      <c r="Q39" s="312">
        <v>40696</v>
      </c>
      <c r="R39" s="316" t="str">
        <f t="shared" si="2"/>
        <v>153</v>
      </c>
      <c r="S39" s="313">
        <v>3</v>
      </c>
      <c r="T39" s="314">
        <v>8</v>
      </c>
      <c r="U39" s="313">
        <v>2</v>
      </c>
      <c r="V39" s="170"/>
      <c r="W39" s="174"/>
      <c r="X39" s="71">
        <v>3</v>
      </c>
      <c r="Y39" s="71" t="s">
        <v>15</v>
      </c>
      <c r="Z39" s="328">
        <v>8.1539999999999999</v>
      </c>
      <c r="AA39" s="328">
        <v>59.454000000000001</v>
      </c>
      <c r="AB39" s="328">
        <v>120</v>
      </c>
      <c r="AC39" s="325"/>
      <c r="AD39" s="331"/>
      <c r="AE39" s="331"/>
      <c r="AF39" s="70">
        <v>2</v>
      </c>
      <c r="AG39" s="70"/>
      <c r="AH39" s="73">
        <v>10</v>
      </c>
      <c r="AI39" s="74">
        <v>40694</v>
      </c>
      <c r="AM39" s="76"/>
      <c r="AN39" s="71">
        <v>1461</v>
      </c>
      <c r="AO39" s="71" t="s">
        <v>131</v>
      </c>
      <c r="AP39" s="13">
        <v>254046095</v>
      </c>
      <c r="AQ39" s="216">
        <v>22062.168666666701</v>
      </c>
      <c r="AR39" s="210">
        <v>11.047655817058899</v>
      </c>
      <c r="AS39" s="210">
        <v>688.38333333333298</v>
      </c>
      <c r="AT39" s="210">
        <v>0.57840280849321402</v>
      </c>
      <c r="AU39" s="216">
        <v>79477.494000000006</v>
      </c>
      <c r="AV39" s="210">
        <v>39.798444667000503</v>
      </c>
      <c r="AW39" s="210">
        <v>611.16999999999996</v>
      </c>
      <c r="AX39" s="210">
        <v>0.43000103903628401</v>
      </c>
      <c r="AY39" s="216">
        <v>56455.298999999999</v>
      </c>
      <c r="AZ39" s="210">
        <v>28.270054581872799</v>
      </c>
      <c r="BA39" s="210">
        <v>634.09333333333302</v>
      </c>
      <c r="BB39" s="210">
        <v>0.43209866813073899</v>
      </c>
      <c r="BC39" s="216">
        <v>48545.519333333301</v>
      </c>
      <c r="BD39" s="210">
        <v>24.309223501919501</v>
      </c>
      <c r="BE39" s="210">
        <v>627.07333333333304</v>
      </c>
      <c r="BF39" s="216">
        <v>0.46130592367531698</v>
      </c>
    </row>
    <row r="40" spans="1:66" ht="16" x14ac:dyDescent="0.2">
      <c r="A40" s="43">
        <v>33</v>
      </c>
      <c r="B40" s="43" t="s">
        <v>32</v>
      </c>
      <c r="C40" s="143">
        <v>20</v>
      </c>
      <c r="D40" s="80" t="s">
        <v>223</v>
      </c>
      <c r="E40" s="161">
        <v>64</v>
      </c>
      <c r="F40" s="290">
        <v>64</v>
      </c>
      <c r="G40" s="43"/>
      <c r="H40" s="43"/>
      <c r="I40" s="32" t="s">
        <v>32</v>
      </c>
      <c r="J40" s="43" t="s">
        <v>342</v>
      </c>
      <c r="K40" s="43" t="s">
        <v>368</v>
      </c>
      <c r="L40" s="234" t="s">
        <v>224</v>
      </c>
      <c r="M40" s="43" t="s">
        <v>331</v>
      </c>
      <c r="N40" s="43"/>
      <c r="O40" s="205">
        <v>9</v>
      </c>
      <c r="P40" s="171">
        <v>64</v>
      </c>
      <c r="Q40" s="300">
        <v>41055</v>
      </c>
      <c r="R40" s="307" t="str">
        <f>TEXT(DATEVALUE(TEXT(Q40,"m/d/yyyy"))-DATEVALUE("1/1/2012")+1,"000")</f>
        <v>147</v>
      </c>
      <c r="S40" s="298">
        <v>5</v>
      </c>
      <c r="T40" s="298">
        <v>29</v>
      </c>
      <c r="U40" s="298">
        <v>4</v>
      </c>
      <c r="V40" s="298"/>
      <c r="W40" s="298"/>
      <c r="X40" s="80">
        <v>1</v>
      </c>
      <c r="Y40" s="80" t="s">
        <v>13</v>
      </c>
      <c r="Z40" s="324">
        <v>1.1850000000000001</v>
      </c>
      <c r="AA40" s="324">
        <v>120</v>
      </c>
      <c r="AB40" s="324">
        <v>13.36</v>
      </c>
      <c r="AC40" s="324">
        <f>Z40-Z41</f>
        <v>-3.9750000000000001</v>
      </c>
      <c r="AD40" s="330">
        <f>AA40-AA41</f>
        <v>112.35</v>
      </c>
      <c r="AE40" s="330">
        <f>AB40-AB41</f>
        <v>-15.275000000000002</v>
      </c>
      <c r="AF40" s="79">
        <v>2</v>
      </c>
      <c r="AG40" s="290"/>
      <c r="AH40" s="43">
        <v>11</v>
      </c>
      <c r="AI40" s="4">
        <v>41039</v>
      </c>
      <c r="AJ40" s="223">
        <v>0.25833333333333336</v>
      </c>
      <c r="AW40" s="80"/>
      <c r="AZ40" s="130"/>
      <c r="BA40" s="105"/>
      <c r="BB40" s="126"/>
      <c r="BC40" s="171"/>
      <c r="BD40" s="176"/>
      <c r="BI40" s="52"/>
      <c r="BN40" s="1"/>
    </row>
    <row r="41" spans="1:66" s="17" customFormat="1" ht="16" x14ac:dyDescent="0.2">
      <c r="A41" s="42">
        <v>33</v>
      </c>
      <c r="B41" s="42" t="s">
        <v>32</v>
      </c>
      <c r="C41" s="144">
        <v>20</v>
      </c>
      <c r="D41" s="82" t="s">
        <v>223</v>
      </c>
      <c r="E41" s="294">
        <v>64</v>
      </c>
      <c r="F41" s="17">
        <v>64</v>
      </c>
      <c r="G41" s="42"/>
      <c r="H41" s="42"/>
      <c r="I41" s="34" t="s">
        <v>32</v>
      </c>
      <c r="J41" s="42" t="s">
        <v>342</v>
      </c>
      <c r="K41" s="42" t="s">
        <v>368</v>
      </c>
      <c r="L41" s="141" t="s">
        <v>224</v>
      </c>
      <c r="M41" s="42" t="s">
        <v>331</v>
      </c>
      <c r="N41" s="42"/>
      <c r="O41" s="302">
        <v>9</v>
      </c>
      <c r="P41" s="295">
        <v>64</v>
      </c>
      <c r="Q41" s="301">
        <v>41055</v>
      </c>
      <c r="R41" s="307" t="str">
        <f>TEXT(DATEVALUE(TEXT(Q41,"m/d/yyyy"))-DATEVALUE("1/1/2012")+1,"000")</f>
        <v>147</v>
      </c>
      <c r="S41" s="299">
        <v>5</v>
      </c>
      <c r="T41" s="299">
        <v>29</v>
      </c>
      <c r="U41" s="299">
        <v>4</v>
      </c>
      <c r="V41" s="299"/>
      <c r="W41" s="299"/>
      <c r="X41" s="82">
        <v>2</v>
      </c>
      <c r="Y41" s="82" t="s">
        <v>15</v>
      </c>
      <c r="Z41" s="324">
        <v>5.16</v>
      </c>
      <c r="AA41" s="324">
        <v>7.65</v>
      </c>
      <c r="AB41" s="324">
        <v>28.635000000000002</v>
      </c>
      <c r="AC41" s="324"/>
      <c r="AD41" s="330"/>
      <c r="AE41" s="330"/>
      <c r="AF41" s="296">
        <v>2</v>
      </c>
      <c r="AH41" s="42">
        <v>11</v>
      </c>
      <c r="AI41" s="18">
        <v>41039</v>
      </c>
      <c r="AJ41" s="19">
        <v>0.27569444444444446</v>
      </c>
      <c r="AM41" s="20"/>
      <c r="AW41" s="82"/>
      <c r="AZ41" s="120"/>
      <c r="BA41" s="114"/>
      <c r="BB41" s="117"/>
      <c r="BC41" s="295"/>
      <c r="BD41" s="297"/>
      <c r="BI41" s="51"/>
      <c r="BN41" s="20"/>
    </row>
    <row r="42" spans="1:66" ht="32" x14ac:dyDescent="0.2">
      <c r="A42" s="43">
        <v>35</v>
      </c>
      <c r="B42" s="43" t="s">
        <v>32</v>
      </c>
      <c r="C42" s="143">
        <v>21</v>
      </c>
      <c r="D42" s="80" t="s">
        <v>223</v>
      </c>
      <c r="E42" s="161">
        <v>4</v>
      </c>
      <c r="F42" s="290">
        <v>4</v>
      </c>
      <c r="G42" s="43"/>
      <c r="H42" s="43"/>
      <c r="I42" s="32" t="s">
        <v>32</v>
      </c>
      <c r="J42" s="43" t="s">
        <v>343</v>
      </c>
      <c r="K42" s="43" t="s">
        <v>367</v>
      </c>
      <c r="L42" s="234" t="s">
        <v>226</v>
      </c>
      <c r="M42" s="43" t="s">
        <v>332</v>
      </c>
      <c r="N42" s="43"/>
      <c r="O42" s="205">
        <v>2</v>
      </c>
      <c r="P42" s="171">
        <v>4</v>
      </c>
      <c r="Q42" s="300">
        <v>41056</v>
      </c>
      <c r="R42" s="307" t="str">
        <f t="shared" ref="R42:R69" si="3">TEXT(DATEVALUE(TEXT(Q42,"m/d/yyyy"))-DATEVALUE("1/1/2012")+1,"000")</f>
        <v>148</v>
      </c>
      <c r="S42" s="298">
        <v>1</v>
      </c>
      <c r="T42" s="298">
        <v>61</v>
      </c>
      <c r="U42" s="298">
        <v>1</v>
      </c>
      <c r="V42" s="298"/>
      <c r="W42" s="298"/>
      <c r="X42" s="80">
        <v>1</v>
      </c>
      <c r="Y42" s="80" t="s">
        <v>15</v>
      </c>
      <c r="Z42" s="324">
        <v>16.47</v>
      </c>
      <c r="AA42" s="324">
        <v>114.15</v>
      </c>
      <c r="AB42" s="324">
        <v>6.03</v>
      </c>
      <c r="AC42" s="324">
        <f>Z43-Z42</f>
        <v>22.245000000000005</v>
      </c>
      <c r="AD42" s="330">
        <f>AA43-AA42</f>
        <v>-56.490000000000009</v>
      </c>
      <c r="AE42" s="330">
        <f>AB43-AB42</f>
        <v>0.98999999999999932</v>
      </c>
      <c r="AF42" s="79">
        <v>1</v>
      </c>
      <c r="AG42" s="290"/>
      <c r="AH42" s="43">
        <v>14</v>
      </c>
      <c r="AI42" s="4">
        <v>41045</v>
      </c>
      <c r="AJ42" s="223">
        <v>0.24583333333333335</v>
      </c>
      <c r="AW42" s="80"/>
      <c r="AZ42" s="130"/>
      <c r="BA42" s="126"/>
      <c r="BB42" s="126"/>
      <c r="BC42" s="171"/>
      <c r="BD42" s="176"/>
      <c r="BI42" s="52"/>
      <c r="BN42" s="1"/>
    </row>
    <row r="43" spans="1:66" s="17" customFormat="1" ht="32" x14ac:dyDescent="0.2">
      <c r="A43" s="42">
        <v>35</v>
      </c>
      <c r="B43" s="42" t="s">
        <v>32</v>
      </c>
      <c r="C43" s="144">
        <v>21</v>
      </c>
      <c r="D43" s="82" t="s">
        <v>223</v>
      </c>
      <c r="E43" s="294">
        <v>4</v>
      </c>
      <c r="F43" s="17">
        <v>4</v>
      </c>
      <c r="G43" s="42"/>
      <c r="H43" s="42"/>
      <c r="I43" s="34" t="s">
        <v>32</v>
      </c>
      <c r="J43" s="42" t="s">
        <v>343</v>
      </c>
      <c r="K43" s="42" t="s">
        <v>367</v>
      </c>
      <c r="L43" s="141" t="s">
        <v>226</v>
      </c>
      <c r="M43" s="42" t="s">
        <v>332</v>
      </c>
      <c r="N43" s="42"/>
      <c r="O43" s="302">
        <v>2</v>
      </c>
      <c r="P43" s="295">
        <v>4</v>
      </c>
      <c r="Q43" s="301">
        <v>41056</v>
      </c>
      <c r="R43" s="307" t="str">
        <f t="shared" si="3"/>
        <v>148</v>
      </c>
      <c r="S43" s="299">
        <v>1</v>
      </c>
      <c r="T43" s="299">
        <v>61</v>
      </c>
      <c r="U43" s="299">
        <v>1</v>
      </c>
      <c r="V43" s="299"/>
      <c r="W43" s="299"/>
      <c r="X43" s="82">
        <v>2</v>
      </c>
      <c r="Y43" s="82" t="s">
        <v>13</v>
      </c>
      <c r="Z43" s="324">
        <v>38.715000000000003</v>
      </c>
      <c r="AA43" s="324">
        <v>57.66</v>
      </c>
      <c r="AB43" s="324">
        <v>7.02</v>
      </c>
      <c r="AC43" s="324"/>
      <c r="AD43" s="330"/>
      <c r="AE43" s="330"/>
      <c r="AF43" s="296">
        <v>1</v>
      </c>
      <c r="AH43" s="42">
        <v>14</v>
      </c>
      <c r="AI43" s="18">
        <v>41045</v>
      </c>
      <c r="AJ43" s="19">
        <v>0.27083333333333331</v>
      </c>
      <c r="AM43" s="20"/>
      <c r="AW43" s="82"/>
      <c r="AZ43" s="120"/>
      <c r="BA43" s="117"/>
      <c r="BB43" s="117"/>
      <c r="BC43" s="295"/>
      <c r="BD43" s="297"/>
      <c r="BI43" s="51"/>
      <c r="BN43" s="20"/>
    </row>
    <row r="44" spans="1:66" ht="16" x14ac:dyDescent="0.2">
      <c r="A44" s="43">
        <v>36</v>
      </c>
      <c r="B44" s="43" t="s">
        <v>32</v>
      </c>
      <c r="C44" s="143">
        <v>22</v>
      </c>
      <c r="D44" s="80" t="s">
        <v>223</v>
      </c>
      <c r="E44" s="161">
        <v>7</v>
      </c>
      <c r="F44" s="290">
        <v>7</v>
      </c>
      <c r="G44" s="43"/>
      <c r="H44" s="43"/>
      <c r="I44" s="32" t="s">
        <v>32</v>
      </c>
      <c r="J44" s="43" t="s">
        <v>344</v>
      </c>
      <c r="K44" s="43" t="s">
        <v>366</v>
      </c>
      <c r="L44" s="230" t="s">
        <v>235</v>
      </c>
      <c r="M44" s="43" t="s">
        <v>333</v>
      </c>
      <c r="N44" s="43"/>
      <c r="O44" s="205">
        <v>9</v>
      </c>
      <c r="P44" s="171">
        <v>7</v>
      </c>
      <c r="Q44" s="300">
        <v>41056</v>
      </c>
      <c r="R44" s="307" t="str">
        <f t="shared" si="3"/>
        <v>148</v>
      </c>
      <c r="S44" s="298">
        <v>5</v>
      </c>
      <c r="T44" s="298">
        <v>7</v>
      </c>
      <c r="U44" s="298">
        <v>4</v>
      </c>
      <c r="V44" s="298"/>
      <c r="W44" s="298"/>
      <c r="X44" s="80">
        <v>1</v>
      </c>
      <c r="Y44" s="80" t="s">
        <v>15</v>
      </c>
      <c r="Z44" s="324">
        <v>20.684999999999999</v>
      </c>
      <c r="AA44" s="324">
        <v>22.245000000000001</v>
      </c>
      <c r="AB44" s="324">
        <v>7.44</v>
      </c>
      <c r="AC44" s="324">
        <f>Z45-Z44</f>
        <v>8.6850000000000023</v>
      </c>
      <c r="AD44" s="330">
        <f>AA45-AA44</f>
        <v>97.754999999999995</v>
      </c>
      <c r="AE44" s="330">
        <f>AB45-AB44</f>
        <v>25.004999999999999</v>
      </c>
      <c r="AF44" s="79">
        <v>3</v>
      </c>
      <c r="AG44" s="290"/>
      <c r="AH44" s="43">
        <v>9</v>
      </c>
      <c r="AI44" s="4">
        <v>41045</v>
      </c>
      <c r="AJ44" s="223">
        <v>0.27430555555555552</v>
      </c>
      <c r="AZ44" s="130"/>
      <c r="BA44" s="126"/>
      <c r="BB44" s="126"/>
      <c r="BC44" s="171"/>
      <c r="BD44" s="176"/>
      <c r="BI44" s="52"/>
      <c r="BN44" s="1"/>
    </row>
    <row r="45" spans="1:66" s="17" customFormat="1" ht="16" x14ac:dyDescent="0.2">
      <c r="A45" s="42">
        <v>36</v>
      </c>
      <c r="B45" s="42" t="s">
        <v>32</v>
      </c>
      <c r="C45" s="144">
        <v>22</v>
      </c>
      <c r="D45" s="82" t="s">
        <v>223</v>
      </c>
      <c r="E45" s="294">
        <v>7</v>
      </c>
      <c r="F45" s="17">
        <v>7</v>
      </c>
      <c r="G45" s="42"/>
      <c r="H45" s="42"/>
      <c r="I45" s="34" t="s">
        <v>32</v>
      </c>
      <c r="J45" s="42" t="s">
        <v>344</v>
      </c>
      <c r="K45" s="42" t="s">
        <v>366</v>
      </c>
      <c r="L45" s="229" t="s">
        <v>235</v>
      </c>
      <c r="M45" s="42" t="s">
        <v>333</v>
      </c>
      <c r="N45" s="42"/>
      <c r="O45" s="302">
        <v>9</v>
      </c>
      <c r="P45" s="295">
        <v>7</v>
      </c>
      <c r="Q45" s="301">
        <v>41056</v>
      </c>
      <c r="R45" s="307" t="str">
        <f t="shared" si="3"/>
        <v>148</v>
      </c>
      <c r="S45" s="299">
        <v>5</v>
      </c>
      <c r="T45" s="299">
        <v>7</v>
      </c>
      <c r="U45" s="299">
        <v>4</v>
      </c>
      <c r="V45" s="299"/>
      <c r="W45" s="299"/>
      <c r="X45" s="82">
        <v>2</v>
      </c>
      <c r="Y45" s="82" t="s">
        <v>13</v>
      </c>
      <c r="Z45" s="324">
        <v>29.37</v>
      </c>
      <c r="AA45" s="324">
        <v>120</v>
      </c>
      <c r="AB45" s="324">
        <v>32.445</v>
      </c>
      <c r="AC45" s="324"/>
      <c r="AD45" s="330"/>
      <c r="AE45" s="330"/>
      <c r="AF45" s="296">
        <v>3</v>
      </c>
      <c r="AH45" s="42">
        <v>9</v>
      </c>
      <c r="AI45" s="18">
        <v>41045</v>
      </c>
      <c r="AJ45" s="19">
        <v>0.29166666666666669</v>
      </c>
      <c r="AM45" s="20"/>
      <c r="AZ45" s="120"/>
      <c r="BA45" s="117"/>
      <c r="BB45" s="117"/>
      <c r="BC45" s="295"/>
      <c r="BD45" s="297"/>
      <c r="BI45" s="51"/>
      <c r="BN45" s="20"/>
    </row>
    <row r="46" spans="1:66" ht="16" x14ac:dyDescent="0.2">
      <c r="A46" s="43">
        <v>39</v>
      </c>
      <c r="B46" s="43" t="s">
        <v>32</v>
      </c>
      <c r="C46" s="143">
        <v>23</v>
      </c>
      <c r="D46" s="80" t="s">
        <v>24</v>
      </c>
      <c r="E46" s="161">
        <v>1</v>
      </c>
      <c r="F46" s="290">
        <v>1</v>
      </c>
      <c r="G46" s="43"/>
      <c r="H46" s="43"/>
      <c r="I46" s="32" t="s">
        <v>32</v>
      </c>
      <c r="J46" s="43" t="s">
        <v>327</v>
      </c>
      <c r="K46" s="43" t="s">
        <v>365</v>
      </c>
      <c r="L46" s="230" t="s">
        <v>130</v>
      </c>
      <c r="M46" s="43" t="s">
        <v>334</v>
      </c>
      <c r="N46" s="43"/>
      <c r="O46" s="205">
        <v>4</v>
      </c>
      <c r="P46" s="171">
        <v>1</v>
      </c>
      <c r="Q46" s="300">
        <v>41063</v>
      </c>
      <c r="R46" s="307" t="str">
        <f t="shared" si="3"/>
        <v>155</v>
      </c>
      <c r="S46" s="298">
        <v>4</v>
      </c>
      <c r="T46" s="298"/>
      <c r="U46" s="298"/>
      <c r="V46" s="298"/>
      <c r="W46" s="298"/>
      <c r="X46" s="80">
        <v>1</v>
      </c>
      <c r="Y46" s="80" t="s">
        <v>13</v>
      </c>
      <c r="Z46" s="324">
        <v>8.0399999999999991</v>
      </c>
      <c r="AA46" s="324">
        <v>8.0399999999999991</v>
      </c>
      <c r="AB46" s="324">
        <v>0.99</v>
      </c>
      <c r="AC46" s="324">
        <f>Z46-Z47</f>
        <v>-5.0250000000000004</v>
      </c>
      <c r="AD46" s="330">
        <f>AA46-AA47</f>
        <v>-111.96000000000001</v>
      </c>
      <c r="AE46" s="330">
        <f>AB46-AB47</f>
        <v>0.19499999999999995</v>
      </c>
      <c r="AF46" s="79">
        <v>1</v>
      </c>
      <c r="AG46" s="290"/>
      <c r="AH46" s="43">
        <v>17</v>
      </c>
      <c r="AI46" s="4">
        <v>41046</v>
      </c>
      <c r="AJ46" s="223">
        <v>0.36944444444444446</v>
      </c>
      <c r="AZ46" s="130"/>
      <c r="BA46" s="126"/>
      <c r="BB46" s="126"/>
      <c r="BC46" s="171"/>
      <c r="BD46" s="176"/>
      <c r="BI46" s="52"/>
      <c r="BN46" s="1"/>
    </row>
    <row r="47" spans="1:66" s="17" customFormat="1" ht="16" x14ac:dyDescent="0.2">
      <c r="A47" s="42">
        <v>39</v>
      </c>
      <c r="B47" s="42" t="s">
        <v>32</v>
      </c>
      <c r="C47" s="144">
        <v>23</v>
      </c>
      <c r="D47" s="82" t="s">
        <v>24</v>
      </c>
      <c r="E47" s="294">
        <v>1</v>
      </c>
      <c r="F47" s="17">
        <v>1</v>
      </c>
      <c r="G47" s="42"/>
      <c r="H47" s="42"/>
      <c r="I47" s="34" t="s">
        <v>32</v>
      </c>
      <c r="J47" s="42" t="s">
        <v>327</v>
      </c>
      <c r="K47" s="42" t="s">
        <v>365</v>
      </c>
      <c r="L47" s="229" t="s">
        <v>130</v>
      </c>
      <c r="M47" s="42" t="s">
        <v>334</v>
      </c>
      <c r="N47" s="42"/>
      <c r="O47" s="302">
        <v>4</v>
      </c>
      <c r="P47" s="295">
        <v>1</v>
      </c>
      <c r="Q47" s="301">
        <v>41063</v>
      </c>
      <c r="R47" s="307" t="str">
        <f t="shared" si="3"/>
        <v>155</v>
      </c>
      <c r="S47" s="299">
        <v>4</v>
      </c>
      <c r="T47" s="299"/>
      <c r="U47" s="299"/>
      <c r="V47" s="299"/>
      <c r="W47" s="299"/>
      <c r="X47" s="82">
        <v>2</v>
      </c>
      <c r="Y47" s="82" t="s">
        <v>15</v>
      </c>
      <c r="Z47" s="324">
        <v>13.065</v>
      </c>
      <c r="AA47" s="324">
        <v>120</v>
      </c>
      <c r="AB47" s="324">
        <v>0.79500000000000004</v>
      </c>
      <c r="AC47" s="324"/>
      <c r="AD47" s="330"/>
      <c r="AE47" s="330"/>
      <c r="AF47" s="296">
        <v>1</v>
      </c>
      <c r="AH47" s="42">
        <v>17</v>
      </c>
      <c r="AI47" s="18">
        <v>41046</v>
      </c>
      <c r="AJ47" s="19">
        <v>0.39583333333333331</v>
      </c>
      <c r="AM47" s="20"/>
      <c r="AZ47" s="120"/>
      <c r="BA47" s="117"/>
      <c r="BB47" s="117"/>
      <c r="BC47" s="295"/>
      <c r="BD47" s="297"/>
      <c r="BI47" s="51"/>
      <c r="BN47" s="20"/>
    </row>
    <row r="48" spans="1:66" ht="16" x14ac:dyDescent="0.2">
      <c r="A48" s="43">
        <v>41</v>
      </c>
      <c r="B48" s="43" t="s">
        <v>32</v>
      </c>
      <c r="C48" s="143">
        <v>24</v>
      </c>
      <c r="D48" s="80" t="s">
        <v>24</v>
      </c>
      <c r="E48" s="161">
        <v>26</v>
      </c>
      <c r="F48" s="290">
        <v>26</v>
      </c>
      <c r="G48" s="43"/>
      <c r="H48" s="43"/>
      <c r="I48" s="32" t="s">
        <v>32</v>
      </c>
      <c r="J48" s="43" t="s">
        <v>345</v>
      </c>
      <c r="K48" s="43" t="s">
        <v>364</v>
      </c>
      <c r="L48" s="230" t="s">
        <v>240</v>
      </c>
      <c r="M48" s="43" t="s">
        <v>240</v>
      </c>
      <c r="N48" s="43"/>
      <c r="O48" s="205">
        <v>5</v>
      </c>
      <c r="P48" s="171">
        <v>26</v>
      </c>
      <c r="Q48" s="300">
        <v>41055</v>
      </c>
      <c r="R48" s="307" t="str">
        <f t="shared" si="3"/>
        <v>147</v>
      </c>
      <c r="S48" s="298">
        <v>5</v>
      </c>
      <c r="T48" s="298">
        <v>26</v>
      </c>
      <c r="U48" s="298">
        <v>0</v>
      </c>
      <c r="V48" s="298"/>
      <c r="W48" s="298"/>
      <c r="X48" s="80">
        <v>1</v>
      </c>
      <c r="Y48" s="80" t="s">
        <v>13</v>
      </c>
      <c r="Z48" s="324">
        <v>21.51</v>
      </c>
      <c r="AA48" s="324">
        <v>120</v>
      </c>
      <c r="AB48" s="324">
        <v>7.5750000000000002</v>
      </c>
      <c r="AC48" s="324">
        <f>Z48-Z49</f>
        <v>18.270000000000003</v>
      </c>
      <c r="AD48" s="330">
        <f>AA48-AA49</f>
        <v>109.59</v>
      </c>
      <c r="AE48" s="330">
        <f>AB48-AB49</f>
        <v>5.9550000000000001</v>
      </c>
      <c r="AF48" s="79">
        <v>1</v>
      </c>
      <c r="AG48" s="290"/>
      <c r="AH48" s="43">
        <v>15</v>
      </c>
      <c r="AI48" s="4">
        <v>41047</v>
      </c>
      <c r="AJ48" s="223">
        <v>0.37361111111111112</v>
      </c>
      <c r="AZ48" s="130"/>
      <c r="BA48" s="126"/>
      <c r="BB48" s="126"/>
      <c r="BC48" s="171"/>
      <c r="BD48" s="176"/>
      <c r="BI48" s="52"/>
      <c r="BN48" s="1"/>
    </row>
    <row r="49" spans="1:66" s="17" customFormat="1" ht="16" x14ac:dyDescent="0.2">
      <c r="A49" s="42">
        <v>41</v>
      </c>
      <c r="B49" s="42" t="s">
        <v>32</v>
      </c>
      <c r="C49" s="144">
        <v>24</v>
      </c>
      <c r="D49" s="82" t="s">
        <v>24</v>
      </c>
      <c r="E49" s="294">
        <v>26</v>
      </c>
      <c r="F49" s="17">
        <v>26</v>
      </c>
      <c r="G49" s="42"/>
      <c r="H49" s="42"/>
      <c r="I49" s="34" t="s">
        <v>32</v>
      </c>
      <c r="J49" s="42" t="s">
        <v>345</v>
      </c>
      <c r="K49" s="42" t="s">
        <v>364</v>
      </c>
      <c r="L49" s="229" t="s">
        <v>240</v>
      </c>
      <c r="M49" s="42" t="s">
        <v>240</v>
      </c>
      <c r="N49" s="42"/>
      <c r="O49" s="302">
        <v>5</v>
      </c>
      <c r="P49" s="295">
        <v>26</v>
      </c>
      <c r="Q49" s="301">
        <v>41055</v>
      </c>
      <c r="R49" s="307" t="str">
        <f t="shared" si="3"/>
        <v>147</v>
      </c>
      <c r="S49" s="299">
        <v>5</v>
      </c>
      <c r="T49" s="299">
        <v>26</v>
      </c>
      <c r="U49" s="299">
        <v>0</v>
      </c>
      <c r="V49" s="299"/>
      <c r="W49" s="299"/>
      <c r="X49" s="82">
        <v>2</v>
      </c>
      <c r="Y49" s="82" t="s">
        <v>15</v>
      </c>
      <c r="Z49" s="324">
        <v>3.24</v>
      </c>
      <c r="AA49" s="324">
        <v>10.41</v>
      </c>
      <c r="AB49" s="324">
        <v>1.62</v>
      </c>
      <c r="AC49" s="324"/>
      <c r="AD49" s="330"/>
      <c r="AE49" s="330"/>
      <c r="AF49" s="296">
        <v>1</v>
      </c>
      <c r="AH49" s="42">
        <v>15</v>
      </c>
      <c r="AI49" s="18">
        <v>41047</v>
      </c>
      <c r="AJ49" s="19">
        <v>0.3888888888888889</v>
      </c>
      <c r="AM49" s="20"/>
      <c r="AZ49" s="120"/>
      <c r="BA49" s="117"/>
      <c r="BB49" s="117"/>
      <c r="BC49" s="295"/>
      <c r="BD49" s="297"/>
      <c r="BI49" s="51"/>
      <c r="BN49" s="20"/>
    </row>
    <row r="50" spans="1:66" ht="16" x14ac:dyDescent="0.2">
      <c r="A50" s="43">
        <v>42</v>
      </c>
      <c r="B50" s="43" t="s">
        <v>32</v>
      </c>
      <c r="C50" s="143">
        <v>25</v>
      </c>
      <c r="D50" s="80" t="s">
        <v>24</v>
      </c>
      <c r="E50" s="161">
        <v>34</v>
      </c>
      <c r="F50" s="290">
        <v>34</v>
      </c>
      <c r="G50" s="43"/>
      <c r="H50" s="43"/>
      <c r="I50" s="32" t="s">
        <v>32</v>
      </c>
      <c r="J50" s="43" t="s">
        <v>346</v>
      </c>
      <c r="K50" s="43" t="s">
        <v>166</v>
      </c>
      <c r="L50" s="230" t="s">
        <v>107</v>
      </c>
      <c r="M50" s="43" t="s">
        <v>107</v>
      </c>
      <c r="N50" s="43"/>
      <c r="O50" s="205">
        <v>5</v>
      </c>
      <c r="P50" s="171">
        <v>34</v>
      </c>
      <c r="Q50" s="300">
        <v>41049</v>
      </c>
      <c r="R50" s="307" t="str">
        <f t="shared" si="3"/>
        <v>141</v>
      </c>
      <c r="S50" s="298">
        <v>1</v>
      </c>
      <c r="T50" s="298">
        <v>34</v>
      </c>
      <c r="U50" s="298">
        <v>4</v>
      </c>
      <c r="V50" s="298"/>
      <c r="W50" s="298"/>
      <c r="X50" s="80">
        <v>1</v>
      </c>
      <c r="Y50" s="80" t="s">
        <v>15</v>
      </c>
      <c r="Z50" s="324">
        <v>2.58</v>
      </c>
      <c r="AA50" s="324">
        <v>120</v>
      </c>
      <c r="AB50" s="324">
        <v>24.87</v>
      </c>
      <c r="AC50" s="324">
        <f>Z51-Z50</f>
        <v>2.4900000000000002</v>
      </c>
      <c r="AD50" s="330">
        <f>AA51-AA50</f>
        <v>0</v>
      </c>
      <c r="AE50" s="330">
        <f>AB51-AB50</f>
        <v>95.13</v>
      </c>
      <c r="AF50" s="79">
        <v>1</v>
      </c>
      <c r="AG50" s="290"/>
      <c r="AH50" s="43">
        <v>5</v>
      </c>
      <c r="AI50" s="4">
        <v>41048</v>
      </c>
      <c r="AJ50" s="223">
        <v>0.29930555555555555</v>
      </c>
      <c r="AZ50" s="130"/>
      <c r="BA50" s="126"/>
      <c r="BB50" s="126"/>
      <c r="BC50" s="171"/>
      <c r="BD50" s="176"/>
      <c r="BI50" s="52"/>
      <c r="BN50" s="1"/>
    </row>
    <row r="51" spans="1:66" s="17" customFormat="1" ht="16" x14ac:dyDescent="0.2">
      <c r="A51" s="42">
        <v>42</v>
      </c>
      <c r="B51" s="42" t="s">
        <v>32</v>
      </c>
      <c r="C51" s="144">
        <v>25</v>
      </c>
      <c r="D51" s="82" t="s">
        <v>24</v>
      </c>
      <c r="E51" s="294">
        <v>34</v>
      </c>
      <c r="F51" s="17">
        <v>34</v>
      </c>
      <c r="G51" s="42"/>
      <c r="H51" s="42"/>
      <c r="I51" s="34" t="s">
        <v>32</v>
      </c>
      <c r="J51" s="42" t="s">
        <v>346</v>
      </c>
      <c r="K51" s="42" t="s">
        <v>166</v>
      </c>
      <c r="L51" s="229" t="s">
        <v>107</v>
      </c>
      <c r="M51" s="42" t="s">
        <v>107</v>
      </c>
      <c r="N51" s="42"/>
      <c r="O51" s="302">
        <v>5</v>
      </c>
      <c r="P51" s="295">
        <v>34</v>
      </c>
      <c r="Q51" s="301">
        <v>41049</v>
      </c>
      <c r="R51" s="307" t="str">
        <f t="shared" si="3"/>
        <v>141</v>
      </c>
      <c r="S51" s="299">
        <v>1</v>
      </c>
      <c r="T51" s="299">
        <v>34</v>
      </c>
      <c r="U51" s="299">
        <v>4</v>
      </c>
      <c r="V51" s="299"/>
      <c r="W51" s="299"/>
      <c r="X51" s="82">
        <v>2</v>
      </c>
      <c r="Y51" s="82" t="s">
        <v>13</v>
      </c>
      <c r="Z51" s="324">
        <v>5.07</v>
      </c>
      <c r="AA51" s="324">
        <v>120</v>
      </c>
      <c r="AB51" s="324">
        <v>120</v>
      </c>
      <c r="AC51" s="324"/>
      <c r="AD51" s="330"/>
      <c r="AE51" s="330"/>
      <c r="AF51" s="296">
        <v>1</v>
      </c>
      <c r="AH51" s="42">
        <v>5</v>
      </c>
      <c r="AI51" s="18">
        <v>41048</v>
      </c>
      <c r="AJ51" s="19">
        <v>0.31597222222222221</v>
      </c>
      <c r="AM51" s="20"/>
      <c r="AZ51" s="120"/>
      <c r="BA51" s="117"/>
      <c r="BB51" s="117"/>
      <c r="BC51" s="295"/>
      <c r="BD51" s="297"/>
      <c r="BI51" s="51"/>
      <c r="BN51" s="20"/>
    </row>
    <row r="52" spans="1:66" ht="32" x14ac:dyDescent="0.2">
      <c r="A52" s="43">
        <v>43</v>
      </c>
      <c r="B52" s="43" t="s">
        <v>32</v>
      </c>
      <c r="C52" s="143">
        <v>26</v>
      </c>
      <c r="D52" s="80" t="s">
        <v>223</v>
      </c>
      <c r="E52" s="161">
        <v>70</v>
      </c>
      <c r="F52" s="290">
        <v>70</v>
      </c>
      <c r="G52" s="43"/>
      <c r="H52" s="43"/>
      <c r="I52" s="32" t="s">
        <v>15</v>
      </c>
      <c r="J52" s="43" t="s">
        <v>347</v>
      </c>
      <c r="K52" s="43" t="s">
        <v>363</v>
      </c>
      <c r="L52" s="230" t="s">
        <v>248</v>
      </c>
      <c r="M52" s="43" t="s">
        <v>335</v>
      </c>
      <c r="N52" s="43"/>
      <c r="O52" s="205">
        <v>4</v>
      </c>
      <c r="P52" s="171">
        <v>70</v>
      </c>
      <c r="Q52" s="300">
        <v>41068</v>
      </c>
      <c r="R52" s="307" t="str">
        <f t="shared" si="3"/>
        <v>160</v>
      </c>
      <c r="S52" s="298">
        <v>3</v>
      </c>
      <c r="T52" s="298">
        <v>70</v>
      </c>
      <c r="U52" s="298">
        <v>1</v>
      </c>
      <c r="V52" s="298"/>
      <c r="W52" s="298"/>
      <c r="X52" s="80">
        <v>1</v>
      </c>
      <c r="Y52" s="80" t="s">
        <v>13</v>
      </c>
      <c r="Z52" s="324">
        <v>11.414999999999999</v>
      </c>
      <c r="AA52" s="324">
        <v>55.125</v>
      </c>
      <c r="AB52" s="324">
        <v>4.17</v>
      </c>
      <c r="AC52" s="324">
        <f>Z52-Z53</f>
        <v>-15.085000000000001</v>
      </c>
      <c r="AD52" s="330">
        <f>AA52-AA53</f>
        <v>-64.875</v>
      </c>
      <c r="AE52" s="330">
        <f>AB52-AB53</f>
        <v>-7.5600000000000005</v>
      </c>
      <c r="AF52" s="79">
        <v>1</v>
      </c>
      <c r="AG52" s="290"/>
      <c r="AH52" s="43">
        <v>7</v>
      </c>
      <c r="AI52" s="4">
        <v>41050</v>
      </c>
      <c r="AJ52" s="223">
        <v>0.28680555555555554</v>
      </c>
      <c r="AZ52" s="130"/>
      <c r="BA52" s="126"/>
      <c r="BB52" s="126"/>
      <c r="BC52" s="171"/>
      <c r="BD52" s="176"/>
      <c r="BI52" s="52"/>
      <c r="BN52" s="1"/>
    </row>
    <row r="53" spans="1:66" s="17" customFormat="1" ht="32" x14ac:dyDescent="0.2">
      <c r="A53" s="42">
        <v>43</v>
      </c>
      <c r="B53" s="42" t="s">
        <v>32</v>
      </c>
      <c r="C53" s="144">
        <v>26</v>
      </c>
      <c r="D53" s="82" t="s">
        <v>223</v>
      </c>
      <c r="E53" s="294">
        <v>70</v>
      </c>
      <c r="F53" s="17">
        <v>70</v>
      </c>
      <c r="G53" s="42"/>
      <c r="H53" s="42"/>
      <c r="I53" s="34" t="s">
        <v>15</v>
      </c>
      <c r="J53" s="42" t="s">
        <v>347</v>
      </c>
      <c r="K53" s="42" t="s">
        <v>363</v>
      </c>
      <c r="L53" s="229" t="s">
        <v>248</v>
      </c>
      <c r="M53" s="42" t="s">
        <v>335</v>
      </c>
      <c r="N53" s="42"/>
      <c r="O53" s="302">
        <v>4</v>
      </c>
      <c r="P53" s="295">
        <v>70</v>
      </c>
      <c r="Q53" s="301">
        <v>41068</v>
      </c>
      <c r="R53" s="307" t="str">
        <f t="shared" si="3"/>
        <v>160</v>
      </c>
      <c r="S53" s="299">
        <v>3</v>
      </c>
      <c r="T53" s="299">
        <v>70</v>
      </c>
      <c r="U53" s="299">
        <v>1</v>
      </c>
      <c r="V53" s="299"/>
      <c r="W53" s="299"/>
      <c r="X53" s="82">
        <v>2</v>
      </c>
      <c r="Y53" s="82" t="s">
        <v>15</v>
      </c>
      <c r="Z53" s="324">
        <v>26.5</v>
      </c>
      <c r="AA53" s="324">
        <v>120</v>
      </c>
      <c r="AB53" s="324">
        <v>11.73</v>
      </c>
      <c r="AC53" s="324"/>
      <c r="AD53" s="330"/>
      <c r="AE53" s="330"/>
      <c r="AF53" s="296">
        <v>1</v>
      </c>
      <c r="AH53" s="42">
        <v>7</v>
      </c>
      <c r="AI53" s="18">
        <v>41050</v>
      </c>
      <c r="AJ53" s="19">
        <v>0.30138888888888887</v>
      </c>
      <c r="AM53" s="20"/>
      <c r="AZ53" s="120"/>
      <c r="BA53" s="117"/>
      <c r="BB53" s="117"/>
      <c r="BC53" s="295"/>
      <c r="BD53" s="297"/>
      <c r="BI53" s="51"/>
      <c r="BN53" s="20"/>
    </row>
    <row r="54" spans="1:66" ht="16" x14ac:dyDescent="0.2">
      <c r="A54" s="43">
        <v>45</v>
      </c>
      <c r="B54" s="43" t="s">
        <v>32</v>
      </c>
      <c r="C54" s="143">
        <v>27</v>
      </c>
      <c r="D54" s="80" t="s">
        <v>26</v>
      </c>
      <c r="E54" s="161">
        <v>71</v>
      </c>
      <c r="F54" s="290">
        <v>71</v>
      </c>
      <c r="G54" s="43"/>
      <c r="H54" s="43"/>
      <c r="I54" s="32" t="s">
        <v>32</v>
      </c>
      <c r="J54" s="43" t="s">
        <v>48</v>
      </c>
      <c r="K54" s="43" t="s">
        <v>362</v>
      </c>
      <c r="L54" s="230" t="s">
        <v>252</v>
      </c>
      <c r="M54" s="43" t="s">
        <v>336</v>
      </c>
      <c r="N54" s="43"/>
      <c r="O54" s="205">
        <v>4</v>
      </c>
      <c r="P54" s="171">
        <v>26</v>
      </c>
      <c r="Q54" s="300">
        <v>41069</v>
      </c>
      <c r="R54" s="307" t="str">
        <f t="shared" si="3"/>
        <v>161</v>
      </c>
      <c r="S54" s="298">
        <v>3</v>
      </c>
      <c r="T54" s="298">
        <v>76</v>
      </c>
      <c r="U54" s="298">
        <v>0</v>
      </c>
      <c r="V54" s="298">
        <v>76</v>
      </c>
      <c r="W54" s="298">
        <v>1</v>
      </c>
      <c r="X54" s="80">
        <v>1</v>
      </c>
      <c r="Y54" s="80" t="s">
        <v>15</v>
      </c>
      <c r="Z54" s="324">
        <v>1.155</v>
      </c>
      <c r="AA54" s="324">
        <v>120</v>
      </c>
      <c r="AB54" s="324">
        <v>33.299999999999997</v>
      </c>
      <c r="AC54" s="324">
        <f>Z55-Z54</f>
        <v>6.3599999999999994</v>
      </c>
      <c r="AD54" s="330">
        <f>AA55-AA54</f>
        <v>0</v>
      </c>
      <c r="AE54" s="330">
        <f>AB55-AB54</f>
        <v>-22.86</v>
      </c>
      <c r="AF54" s="79">
        <v>1</v>
      </c>
      <c r="AG54" s="290"/>
      <c r="AH54" s="43">
        <v>16</v>
      </c>
      <c r="AI54" s="4">
        <v>41051</v>
      </c>
      <c r="AJ54" s="223">
        <v>0.32708333333333334</v>
      </c>
      <c r="AM54" s="1" t="s">
        <v>369</v>
      </c>
      <c r="AZ54" s="130"/>
      <c r="BA54" s="126"/>
      <c r="BB54" s="126"/>
      <c r="BC54" s="171"/>
      <c r="BD54" s="176"/>
      <c r="BI54" s="52"/>
      <c r="BN54" s="1"/>
    </row>
    <row r="55" spans="1:66" s="17" customFormat="1" ht="16" x14ac:dyDescent="0.2">
      <c r="A55" s="42">
        <v>45</v>
      </c>
      <c r="B55" s="42" t="s">
        <v>32</v>
      </c>
      <c r="C55" s="144">
        <v>27</v>
      </c>
      <c r="D55" s="82" t="s">
        <v>26</v>
      </c>
      <c r="E55" s="294">
        <v>71</v>
      </c>
      <c r="F55" s="17">
        <v>71</v>
      </c>
      <c r="G55" s="42"/>
      <c r="H55" s="42"/>
      <c r="I55" s="34" t="s">
        <v>32</v>
      </c>
      <c r="J55" s="42" t="s">
        <v>48</v>
      </c>
      <c r="K55" s="42" t="s">
        <v>362</v>
      </c>
      <c r="L55" s="229" t="s">
        <v>252</v>
      </c>
      <c r="M55" s="42" t="s">
        <v>336</v>
      </c>
      <c r="N55" s="42"/>
      <c r="O55" s="302">
        <v>4</v>
      </c>
      <c r="P55" s="295">
        <v>26</v>
      </c>
      <c r="Q55" s="301">
        <v>41069</v>
      </c>
      <c r="R55" s="307" t="str">
        <f t="shared" si="3"/>
        <v>161</v>
      </c>
      <c r="S55" s="299">
        <v>3</v>
      </c>
      <c r="T55" s="299">
        <v>76</v>
      </c>
      <c r="U55" s="299">
        <v>0</v>
      </c>
      <c r="V55" s="299">
        <v>76</v>
      </c>
      <c r="W55" s="299">
        <v>1</v>
      </c>
      <c r="X55" s="82">
        <v>2</v>
      </c>
      <c r="Y55" s="82" t="s">
        <v>13</v>
      </c>
      <c r="Z55" s="324">
        <v>7.5149999999999997</v>
      </c>
      <c r="AA55" s="324">
        <v>120</v>
      </c>
      <c r="AB55" s="324">
        <v>10.44</v>
      </c>
      <c r="AC55" s="324"/>
      <c r="AD55" s="330"/>
      <c r="AE55" s="330"/>
      <c r="AF55" s="296">
        <v>1</v>
      </c>
      <c r="AH55" s="42">
        <v>16</v>
      </c>
      <c r="AI55" s="18">
        <v>41051</v>
      </c>
      <c r="AJ55" s="19">
        <v>0.34236111111111112</v>
      </c>
      <c r="AM55" s="20"/>
      <c r="AZ55" s="120"/>
      <c r="BA55" s="117"/>
      <c r="BB55" s="117"/>
      <c r="BC55" s="295"/>
      <c r="BD55" s="297"/>
      <c r="BI55" s="51"/>
      <c r="BN55" s="20"/>
    </row>
    <row r="56" spans="1:66" ht="16" x14ac:dyDescent="0.2">
      <c r="A56" s="43">
        <v>44</v>
      </c>
      <c r="B56" s="43" t="s">
        <v>32</v>
      </c>
      <c r="C56" s="143">
        <v>28</v>
      </c>
      <c r="D56" s="80" t="s">
        <v>26</v>
      </c>
      <c r="E56" s="161">
        <v>55</v>
      </c>
      <c r="F56" s="290" t="s">
        <v>250</v>
      </c>
      <c r="G56" s="43"/>
      <c r="H56" s="43"/>
      <c r="I56" s="32" t="s">
        <v>32</v>
      </c>
      <c r="J56" s="43" t="s">
        <v>348</v>
      </c>
      <c r="K56" s="43" t="s">
        <v>361</v>
      </c>
      <c r="L56" s="230" t="s">
        <v>249</v>
      </c>
      <c r="M56" s="43" t="s">
        <v>337</v>
      </c>
      <c r="N56" s="43"/>
      <c r="Q56" s="298"/>
      <c r="R56" s="307" t="e">
        <f t="shared" si="3"/>
        <v>#VALUE!</v>
      </c>
      <c r="S56" s="298"/>
      <c r="T56" s="298"/>
      <c r="U56" s="298"/>
      <c r="V56" s="298"/>
      <c r="W56" s="298"/>
      <c r="X56" s="80">
        <v>1</v>
      </c>
      <c r="Y56" s="80" t="s">
        <v>13</v>
      </c>
      <c r="Z56" s="324">
        <v>0.85499999999999998</v>
      </c>
      <c r="AA56" s="324">
        <v>120</v>
      </c>
      <c r="AB56" s="324">
        <v>3.12</v>
      </c>
      <c r="AC56" s="324">
        <f>Z56-Z57</f>
        <v>4.4999999999999929E-2</v>
      </c>
      <c r="AD56" s="330">
        <f>AA56-AA57</f>
        <v>0</v>
      </c>
      <c r="AE56" s="330">
        <f>AB56-AB57</f>
        <v>-0.33000000000000007</v>
      </c>
      <c r="AF56" s="79">
        <v>3</v>
      </c>
      <c r="AG56" s="290"/>
      <c r="AH56" s="43">
        <v>12</v>
      </c>
      <c r="AI56" s="4">
        <v>41051</v>
      </c>
      <c r="AJ56" s="223">
        <v>0.33402777777777781</v>
      </c>
      <c r="AZ56" s="130"/>
      <c r="BA56" s="126"/>
      <c r="BB56" s="126"/>
      <c r="BC56" s="171"/>
      <c r="BD56" s="176"/>
      <c r="BI56" s="52"/>
      <c r="BN56" s="1"/>
    </row>
    <row r="57" spans="1:66" s="17" customFormat="1" ht="16" x14ac:dyDescent="0.2">
      <c r="A57" s="42">
        <v>44</v>
      </c>
      <c r="B57" s="42" t="s">
        <v>32</v>
      </c>
      <c r="C57" s="144">
        <v>28</v>
      </c>
      <c r="D57" s="82" t="s">
        <v>26</v>
      </c>
      <c r="E57" s="294">
        <v>55</v>
      </c>
      <c r="F57" s="17" t="s">
        <v>250</v>
      </c>
      <c r="G57" s="42"/>
      <c r="H57" s="42"/>
      <c r="I57" s="34" t="s">
        <v>32</v>
      </c>
      <c r="J57" s="42" t="s">
        <v>348</v>
      </c>
      <c r="K57" s="42" t="s">
        <v>361</v>
      </c>
      <c r="L57" s="229" t="s">
        <v>249</v>
      </c>
      <c r="M57" s="42" t="s">
        <v>337</v>
      </c>
      <c r="N57" s="42"/>
      <c r="O57" s="302"/>
      <c r="P57" s="295"/>
      <c r="Q57" s="299"/>
      <c r="R57" s="307" t="e">
        <f t="shared" si="3"/>
        <v>#VALUE!</v>
      </c>
      <c r="S57" s="299"/>
      <c r="T57" s="299"/>
      <c r="U57" s="299"/>
      <c r="V57" s="299"/>
      <c r="W57" s="299"/>
      <c r="X57" s="82">
        <v>2</v>
      </c>
      <c r="Y57" s="82" t="s">
        <v>15</v>
      </c>
      <c r="Z57" s="324">
        <v>0.81</v>
      </c>
      <c r="AA57" s="324">
        <v>120</v>
      </c>
      <c r="AB57" s="324">
        <v>3.45</v>
      </c>
      <c r="AC57" s="324"/>
      <c r="AD57" s="330"/>
      <c r="AE57" s="330"/>
      <c r="AF57" s="296">
        <v>3</v>
      </c>
      <c r="AH57" s="42">
        <v>12</v>
      </c>
      <c r="AI57" s="18">
        <v>41051</v>
      </c>
      <c r="AJ57" s="19">
        <v>0.36388888888888887</v>
      </c>
      <c r="AM57" s="20"/>
      <c r="AZ57" s="120"/>
      <c r="BA57" s="117"/>
      <c r="BB57" s="117"/>
      <c r="BC57" s="295"/>
      <c r="BD57" s="297"/>
      <c r="BI57" s="51"/>
      <c r="BN57" s="20"/>
    </row>
    <row r="58" spans="1:66" ht="16" x14ac:dyDescent="0.2">
      <c r="A58" s="43">
        <v>47</v>
      </c>
      <c r="B58" s="43" t="s">
        <v>32</v>
      </c>
      <c r="C58" s="143">
        <v>29</v>
      </c>
      <c r="D58" s="290" t="s">
        <v>60</v>
      </c>
      <c r="E58" s="161">
        <v>17</v>
      </c>
      <c r="F58" s="290" t="s">
        <v>260</v>
      </c>
      <c r="G58" s="43"/>
      <c r="H58" s="43"/>
      <c r="I58" s="32" t="s">
        <v>32</v>
      </c>
      <c r="J58" s="43" t="s">
        <v>349</v>
      </c>
      <c r="K58" s="43" t="s">
        <v>360</v>
      </c>
      <c r="L58" s="230" t="s">
        <v>261</v>
      </c>
      <c r="M58" s="43" t="s">
        <v>261</v>
      </c>
      <c r="N58" s="43"/>
      <c r="O58" s="205">
        <v>0</v>
      </c>
      <c r="P58" s="171">
        <v>17</v>
      </c>
      <c r="Q58" s="300">
        <v>41077</v>
      </c>
      <c r="R58" s="307" t="str">
        <f t="shared" si="3"/>
        <v>169</v>
      </c>
      <c r="S58" s="298">
        <v>0</v>
      </c>
      <c r="T58" s="298"/>
      <c r="U58" s="298"/>
      <c r="V58" s="298"/>
      <c r="W58" s="298"/>
      <c r="X58" s="80">
        <v>1</v>
      </c>
      <c r="Y58" s="80" t="s">
        <v>15</v>
      </c>
      <c r="Z58" s="324">
        <v>4.5</v>
      </c>
      <c r="AA58" s="324">
        <v>120</v>
      </c>
      <c r="AB58" s="324">
        <v>47.594999999999999</v>
      </c>
      <c r="AC58" s="324">
        <f>Z59-Z58</f>
        <v>-0.34499999999999975</v>
      </c>
      <c r="AD58" s="330">
        <f>AA59-AA58</f>
        <v>0</v>
      </c>
      <c r="AE58" s="330">
        <f>AB59-AB58</f>
        <v>-42.195</v>
      </c>
      <c r="AF58" s="79">
        <v>2</v>
      </c>
      <c r="AG58" s="290"/>
      <c r="AH58" s="43">
        <v>8</v>
      </c>
      <c r="AI58" s="4">
        <v>41052</v>
      </c>
      <c r="AJ58" s="223">
        <v>0.39861111111111108</v>
      </c>
      <c r="AZ58" s="130"/>
      <c r="BA58" s="126"/>
      <c r="BB58" s="126"/>
      <c r="BC58" s="171"/>
      <c r="BD58" s="176"/>
      <c r="BI58" s="52"/>
      <c r="BN58" s="1"/>
    </row>
    <row r="59" spans="1:66" s="17" customFormat="1" ht="16" x14ac:dyDescent="0.2">
      <c r="A59" s="42">
        <v>47</v>
      </c>
      <c r="B59" s="42" t="s">
        <v>32</v>
      </c>
      <c r="C59" s="144">
        <v>29</v>
      </c>
      <c r="D59" s="17" t="s">
        <v>60</v>
      </c>
      <c r="E59" s="294">
        <v>17</v>
      </c>
      <c r="F59" s="17" t="s">
        <v>260</v>
      </c>
      <c r="G59" s="42"/>
      <c r="H59" s="42"/>
      <c r="I59" s="34" t="s">
        <v>32</v>
      </c>
      <c r="J59" s="42" t="s">
        <v>349</v>
      </c>
      <c r="K59" s="42" t="s">
        <v>360</v>
      </c>
      <c r="L59" s="229" t="s">
        <v>261</v>
      </c>
      <c r="M59" s="42" t="s">
        <v>261</v>
      </c>
      <c r="N59" s="42"/>
      <c r="O59" s="302">
        <v>0</v>
      </c>
      <c r="P59" s="295">
        <v>17</v>
      </c>
      <c r="Q59" s="301">
        <v>41077</v>
      </c>
      <c r="R59" s="316" t="str">
        <f t="shared" si="3"/>
        <v>169</v>
      </c>
      <c r="S59" s="299">
        <v>0</v>
      </c>
      <c r="T59" s="299"/>
      <c r="U59" s="299"/>
      <c r="V59" s="299"/>
      <c r="W59" s="299"/>
      <c r="X59" s="82">
        <v>2</v>
      </c>
      <c r="Y59" s="82" t="s">
        <v>13</v>
      </c>
      <c r="Z59" s="324">
        <v>4.1550000000000002</v>
      </c>
      <c r="AA59" s="324">
        <v>120</v>
      </c>
      <c r="AB59" s="324">
        <v>5.4</v>
      </c>
      <c r="AC59" s="324"/>
      <c r="AD59" s="330"/>
      <c r="AE59" s="330"/>
      <c r="AF59" s="296">
        <v>2</v>
      </c>
      <c r="AH59" s="42">
        <v>8</v>
      </c>
      <c r="AI59" s="18">
        <v>41052</v>
      </c>
      <c r="AJ59" s="19">
        <v>0.42152777777777778</v>
      </c>
      <c r="AM59" s="20"/>
      <c r="AZ59" s="120"/>
      <c r="BA59" s="117"/>
      <c r="BB59" s="117"/>
      <c r="BC59" s="295"/>
      <c r="BD59" s="297"/>
      <c r="BI59" s="51"/>
      <c r="BN59" s="20"/>
    </row>
    <row r="60" spans="1:66" ht="16" x14ac:dyDescent="0.2">
      <c r="A60" s="43">
        <v>48</v>
      </c>
      <c r="B60" s="43" t="s">
        <v>32</v>
      </c>
      <c r="C60" s="143">
        <v>30</v>
      </c>
      <c r="D60" s="290" t="s">
        <v>223</v>
      </c>
      <c r="E60" s="161">
        <v>44</v>
      </c>
      <c r="F60" s="290">
        <v>44</v>
      </c>
      <c r="G60" s="43"/>
      <c r="H60" s="43"/>
      <c r="I60" s="32" t="s">
        <v>15</v>
      </c>
      <c r="J60" s="43" t="s">
        <v>350</v>
      </c>
      <c r="K60" s="43" t="s">
        <v>359</v>
      </c>
      <c r="L60" s="230" t="s">
        <v>267</v>
      </c>
      <c r="M60" s="43" t="s">
        <v>338</v>
      </c>
      <c r="N60" s="43"/>
      <c r="O60" s="205">
        <v>6</v>
      </c>
      <c r="P60" s="171">
        <v>44</v>
      </c>
      <c r="Q60" s="300">
        <v>41065</v>
      </c>
      <c r="R60" s="307" t="str">
        <f t="shared" si="3"/>
        <v>157</v>
      </c>
      <c r="S60" s="298">
        <v>3</v>
      </c>
      <c r="T60" s="298">
        <v>44</v>
      </c>
      <c r="U60" s="298">
        <v>3</v>
      </c>
      <c r="V60" s="298"/>
      <c r="W60" s="298"/>
      <c r="X60" s="80">
        <v>2</v>
      </c>
      <c r="Y60" s="80" t="s">
        <v>15</v>
      </c>
      <c r="Z60" s="324">
        <v>20.52</v>
      </c>
      <c r="AA60" s="324">
        <v>30.795000000000002</v>
      </c>
      <c r="AB60" s="324">
        <v>59.67</v>
      </c>
      <c r="AC60" s="324">
        <f>Z61-Z60</f>
        <v>-16.05</v>
      </c>
      <c r="AD60" s="330">
        <f>AA61-AA60</f>
        <v>89.204999999999998</v>
      </c>
      <c r="AE60" s="330">
        <f>AB61-AB60</f>
        <v>60.33</v>
      </c>
      <c r="AF60" s="79">
        <v>3</v>
      </c>
      <c r="AG60" s="290"/>
      <c r="AH60" s="43">
        <v>4</v>
      </c>
      <c r="AI60" s="4">
        <v>41054</v>
      </c>
      <c r="AJ60" s="223">
        <v>0.27569444444444446</v>
      </c>
      <c r="AZ60" s="130"/>
      <c r="BA60" s="126"/>
      <c r="BB60" s="126"/>
      <c r="BC60" s="171"/>
      <c r="BD60" s="176"/>
      <c r="BI60" s="52"/>
      <c r="BN60" s="1"/>
    </row>
    <row r="61" spans="1:66" s="17" customFormat="1" ht="16" x14ac:dyDescent="0.2">
      <c r="A61" s="42">
        <v>48</v>
      </c>
      <c r="B61" s="42" t="s">
        <v>32</v>
      </c>
      <c r="C61" s="144">
        <v>30</v>
      </c>
      <c r="D61" s="17" t="s">
        <v>223</v>
      </c>
      <c r="E61" s="294">
        <v>44</v>
      </c>
      <c r="F61" s="17">
        <v>44</v>
      </c>
      <c r="G61" s="42"/>
      <c r="H61" s="42"/>
      <c r="I61" s="34" t="s">
        <v>15</v>
      </c>
      <c r="J61" s="42" t="s">
        <v>350</v>
      </c>
      <c r="K61" s="42" t="s">
        <v>359</v>
      </c>
      <c r="L61" s="229" t="s">
        <v>267</v>
      </c>
      <c r="M61" s="42" t="s">
        <v>338</v>
      </c>
      <c r="N61" s="42"/>
      <c r="O61" s="302">
        <v>6</v>
      </c>
      <c r="P61" s="295">
        <v>44</v>
      </c>
      <c r="Q61" s="301">
        <v>41065</v>
      </c>
      <c r="R61" s="307" t="str">
        <f t="shared" si="3"/>
        <v>157</v>
      </c>
      <c r="S61" s="299">
        <v>3</v>
      </c>
      <c r="T61" s="299">
        <v>44</v>
      </c>
      <c r="U61" s="299">
        <v>3</v>
      </c>
      <c r="V61" s="299"/>
      <c r="W61" s="299"/>
      <c r="X61" s="82">
        <v>3</v>
      </c>
      <c r="Y61" s="82" t="s">
        <v>13</v>
      </c>
      <c r="Z61" s="325">
        <v>4.47</v>
      </c>
      <c r="AA61" s="325">
        <v>120</v>
      </c>
      <c r="AB61" s="325">
        <v>120</v>
      </c>
      <c r="AC61" s="325"/>
      <c r="AD61" s="331"/>
      <c r="AE61" s="331"/>
      <c r="AF61" s="296">
        <v>1</v>
      </c>
      <c r="AH61" s="42">
        <v>6</v>
      </c>
      <c r="AI61" s="18">
        <v>41054</v>
      </c>
      <c r="AJ61" s="19">
        <v>0.30694444444444441</v>
      </c>
      <c r="AM61" s="20" t="s">
        <v>370</v>
      </c>
      <c r="AZ61" s="120"/>
      <c r="BA61" s="117"/>
      <c r="BB61" s="117"/>
      <c r="BC61" s="295"/>
      <c r="BD61" s="297"/>
      <c r="BI61" s="51"/>
      <c r="BN61" s="20"/>
    </row>
    <row r="62" spans="1:66" ht="16" x14ac:dyDescent="0.2">
      <c r="A62" s="43">
        <v>49</v>
      </c>
      <c r="B62" s="43" t="s">
        <v>32</v>
      </c>
      <c r="C62" s="143">
        <v>31</v>
      </c>
      <c r="D62" s="290" t="s">
        <v>223</v>
      </c>
      <c r="E62" s="161">
        <v>37</v>
      </c>
      <c r="F62" s="290">
        <v>37</v>
      </c>
      <c r="G62" s="43"/>
      <c r="H62" s="43"/>
      <c r="I62" s="32" t="s">
        <v>32</v>
      </c>
      <c r="J62" s="43" t="s">
        <v>351</v>
      </c>
      <c r="K62" s="43" t="s">
        <v>358</v>
      </c>
      <c r="L62" s="230" t="s">
        <v>269</v>
      </c>
      <c r="M62" s="43" t="s">
        <v>269</v>
      </c>
      <c r="N62" s="43"/>
      <c r="O62" s="205">
        <v>7</v>
      </c>
      <c r="P62" s="171">
        <v>37</v>
      </c>
      <c r="Q62" s="300">
        <v>41053</v>
      </c>
      <c r="R62" s="307" t="str">
        <f t="shared" si="3"/>
        <v>145</v>
      </c>
      <c r="S62" s="298">
        <v>3</v>
      </c>
      <c r="T62" s="298">
        <v>79</v>
      </c>
      <c r="U62" s="298">
        <v>4</v>
      </c>
      <c r="V62" s="298"/>
      <c r="W62" s="298"/>
      <c r="X62" s="80">
        <v>1</v>
      </c>
      <c r="Y62" s="80" t="s">
        <v>15</v>
      </c>
      <c r="Z62" s="324">
        <v>2.34</v>
      </c>
      <c r="AA62" s="324">
        <v>120</v>
      </c>
      <c r="AB62" s="324">
        <v>12.435</v>
      </c>
      <c r="AC62" s="324">
        <f>Z63-Z62</f>
        <v>3.8849999999999998</v>
      </c>
      <c r="AD62" s="330">
        <f>AA63-AA62</f>
        <v>-113.77500000000001</v>
      </c>
      <c r="AE62" s="330">
        <f>AB63-AB62</f>
        <v>29.61</v>
      </c>
      <c r="AF62" s="79">
        <v>1</v>
      </c>
      <c r="AG62" s="290"/>
      <c r="AH62" s="43">
        <v>6</v>
      </c>
      <c r="AI62" s="4">
        <v>41054</v>
      </c>
      <c r="AJ62" s="223">
        <v>0.26458333333333334</v>
      </c>
      <c r="AZ62" s="130"/>
      <c r="BA62" s="126"/>
      <c r="BB62" s="126"/>
      <c r="BC62" s="171"/>
      <c r="BD62" s="176"/>
      <c r="BI62" s="52"/>
      <c r="BN62" s="1"/>
    </row>
    <row r="63" spans="1:66" s="17" customFormat="1" ht="16" x14ac:dyDescent="0.2">
      <c r="A63" s="42">
        <v>49</v>
      </c>
      <c r="B63" s="42" t="s">
        <v>32</v>
      </c>
      <c r="C63" s="144">
        <v>31</v>
      </c>
      <c r="D63" s="17" t="s">
        <v>223</v>
      </c>
      <c r="E63" s="294">
        <v>37</v>
      </c>
      <c r="F63" s="17">
        <v>37</v>
      </c>
      <c r="G63" s="42"/>
      <c r="H63" s="42"/>
      <c r="I63" s="34" t="s">
        <v>32</v>
      </c>
      <c r="J63" s="42" t="s">
        <v>351</v>
      </c>
      <c r="K63" s="42" t="s">
        <v>358</v>
      </c>
      <c r="L63" s="229" t="s">
        <v>269</v>
      </c>
      <c r="M63" s="42" t="s">
        <v>269</v>
      </c>
      <c r="N63" s="42"/>
      <c r="O63" s="302">
        <v>7</v>
      </c>
      <c r="P63" s="295">
        <v>37</v>
      </c>
      <c r="Q63" s="301">
        <v>41053</v>
      </c>
      <c r="R63" s="307" t="str">
        <f t="shared" si="3"/>
        <v>145</v>
      </c>
      <c r="S63" s="299">
        <v>3</v>
      </c>
      <c r="T63" s="299">
        <v>79</v>
      </c>
      <c r="U63" s="299">
        <v>4</v>
      </c>
      <c r="V63" s="299"/>
      <c r="W63" s="299"/>
      <c r="X63" s="82">
        <v>2</v>
      </c>
      <c r="Y63" s="82" t="s">
        <v>13</v>
      </c>
      <c r="Z63" s="324">
        <v>6.2249999999999996</v>
      </c>
      <c r="AA63" s="324">
        <v>6.2249999999999996</v>
      </c>
      <c r="AB63" s="324">
        <v>42.045000000000002</v>
      </c>
      <c r="AC63" s="324"/>
      <c r="AD63" s="330"/>
      <c r="AE63" s="330"/>
      <c r="AF63" s="296">
        <v>1</v>
      </c>
      <c r="AH63" s="42">
        <v>6</v>
      </c>
      <c r="AI63" s="18">
        <v>41054</v>
      </c>
      <c r="AJ63" s="19">
        <v>0.29444444444444445</v>
      </c>
      <c r="AM63" s="20"/>
      <c r="AZ63" s="120"/>
      <c r="BA63" s="117"/>
      <c r="BB63" s="117"/>
      <c r="BC63" s="295"/>
      <c r="BD63" s="297"/>
      <c r="BI63" s="51"/>
      <c r="BN63" s="20"/>
    </row>
    <row r="64" spans="1:66" ht="16" x14ac:dyDescent="0.2">
      <c r="A64" s="43">
        <v>50</v>
      </c>
      <c r="B64" s="43" t="s">
        <v>32</v>
      </c>
      <c r="C64" s="143">
        <v>32</v>
      </c>
      <c r="D64" s="290" t="s">
        <v>276</v>
      </c>
      <c r="E64" s="161">
        <v>14</v>
      </c>
      <c r="F64" s="290">
        <v>14</v>
      </c>
      <c r="G64" s="43"/>
      <c r="H64" s="43"/>
      <c r="I64" s="32" t="s">
        <v>15</v>
      </c>
      <c r="J64" s="43" t="s">
        <v>352</v>
      </c>
      <c r="K64" s="43" t="s">
        <v>357</v>
      </c>
      <c r="L64" s="230" t="s">
        <v>237</v>
      </c>
      <c r="M64" s="43" t="s">
        <v>339</v>
      </c>
      <c r="N64" s="43"/>
      <c r="O64" s="205">
        <v>5</v>
      </c>
      <c r="P64" s="171">
        <v>14</v>
      </c>
      <c r="Q64" s="300">
        <v>41054</v>
      </c>
      <c r="R64" s="307" t="str">
        <f t="shared" si="3"/>
        <v>146</v>
      </c>
      <c r="S64" s="298">
        <v>5</v>
      </c>
      <c r="T64" s="298">
        <v>14</v>
      </c>
      <c r="U64" s="298">
        <v>0</v>
      </c>
      <c r="V64" s="298"/>
      <c r="W64" s="298"/>
      <c r="X64" s="80">
        <v>1</v>
      </c>
      <c r="Y64" s="80" t="s">
        <v>13</v>
      </c>
      <c r="Z64" s="324">
        <v>10.14</v>
      </c>
      <c r="AA64" s="324">
        <v>26.805</v>
      </c>
      <c r="AB64" s="324">
        <v>6.48</v>
      </c>
      <c r="AC64" s="324">
        <f>Z64-Z65</f>
        <v>-109.86</v>
      </c>
      <c r="AD64" s="330">
        <f>AA64-AA65</f>
        <v>-93.194999999999993</v>
      </c>
      <c r="AE64" s="330">
        <f>AB64-AB65</f>
        <v>5.1300000000000008</v>
      </c>
      <c r="AF64" s="79">
        <v>3</v>
      </c>
      <c r="AG64" s="290"/>
      <c r="AH64" s="43">
        <v>18</v>
      </c>
      <c r="AI64" s="4">
        <v>41056</v>
      </c>
      <c r="AJ64" s="223">
        <v>0.24027777777777778</v>
      </c>
      <c r="AZ64" s="130"/>
      <c r="BA64" s="126"/>
      <c r="BB64" s="126"/>
      <c r="BC64" s="171"/>
      <c r="BD64" s="176"/>
      <c r="BI64" s="52"/>
      <c r="BN64" s="1"/>
    </row>
    <row r="65" spans="1:66" s="17" customFormat="1" ht="16" x14ac:dyDescent="0.2">
      <c r="A65" s="42">
        <v>50</v>
      </c>
      <c r="B65" s="42" t="s">
        <v>32</v>
      </c>
      <c r="C65" s="144">
        <v>32</v>
      </c>
      <c r="D65" s="17" t="s">
        <v>276</v>
      </c>
      <c r="E65" s="294">
        <v>14</v>
      </c>
      <c r="G65" s="42"/>
      <c r="H65" s="42"/>
      <c r="I65" s="34"/>
      <c r="J65" s="42" t="s">
        <v>352</v>
      </c>
      <c r="K65" s="42" t="s">
        <v>357</v>
      </c>
      <c r="L65" s="229" t="s">
        <v>237</v>
      </c>
      <c r="M65" s="42" t="s">
        <v>339</v>
      </c>
      <c r="N65" s="42"/>
      <c r="O65" s="302">
        <v>5</v>
      </c>
      <c r="P65" s="295">
        <v>14</v>
      </c>
      <c r="Q65" s="301">
        <v>41054</v>
      </c>
      <c r="R65" s="316" t="str">
        <f t="shared" si="3"/>
        <v>146</v>
      </c>
      <c r="S65" s="299">
        <v>5</v>
      </c>
      <c r="T65" s="299">
        <v>14</v>
      </c>
      <c r="U65" s="299">
        <v>0</v>
      </c>
      <c r="V65" s="299"/>
      <c r="W65" s="299"/>
      <c r="X65" s="82">
        <v>2</v>
      </c>
      <c r="Y65" s="82" t="s">
        <v>15</v>
      </c>
      <c r="Z65" s="324">
        <v>120</v>
      </c>
      <c r="AA65" s="324">
        <v>120</v>
      </c>
      <c r="AB65" s="324">
        <v>1.35</v>
      </c>
      <c r="AC65" s="324"/>
      <c r="AD65" s="330"/>
      <c r="AE65" s="330"/>
      <c r="AF65" s="296">
        <v>3</v>
      </c>
      <c r="AH65" s="42">
        <v>18</v>
      </c>
      <c r="AI65" s="18">
        <v>41056</v>
      </c>
      <c r="AJ65" s="19">
        <v>0.26666666666666666</v>
      </c>
      <c r="AM65" s="20"/>
      <c r="AZ65" s="120"/>
      <c r="BA65" s="117"/>
      <c r="BB65" s="117"/>
      <c r="BC65" s="295"/>
      <c r="BD65" s="297"/>
      <c r="BI65" s="51"/>
      <c r="BN65" s="20"/>
    </row>
    <row r="66" spans="1:66" ht="32" x14ac:dyDescent="0.2">
      <c r="A66" s="43">
        <v>52</v>
      </c>
      <c r="B66" s="43" t="s">
        <v>32</v>
      </c>
      <c r="C66" s="143">
        <v>33</v>
      </c>
      <c r="D66" s="290" t="s">
        <v>223</v>
      </c>
      <c r="E66" s="161">
        <v>82</v>
      </c>
      <c r="F66" s="290" t="s">
        <v>8</v>
      </c>
      <c r="G66" s="43"/>
      <c r="H66" s="43"/>
      <c r="I66" s="32" t="s">
        <v>15</v>
      </c>
      <c r="J66" s="43" t="s">
        <v>353</v>
      </c>
      <c r="K66" s="43" t="s">
        <v>356</v>
      </c>
      <c r="L66" s="230" t="s">
        <v>285</v>
      </c>
      <c r="M66" s="43" t="s">
        <v>340</v>
      </c>
      <c r="N66" s="43"/>
      <c r="O66" s="205">
        <v>0</v>
      </c>
      <c r="P66" s="171">
        <v>82</v>
      </c>
      <c r="Q66" s="300">
        <v>41083</v>
      </c>
      <c r="R66" s="307" t="str">
        <f t="shared" si="3"/>
        <v>175</v>
      </c>
      <c r="S66" s="298">
        <v>0</v>
      </c>
      <c r="T66" s="298"/>
      <c r="U66" s="298"/>
      <c r="V66" s="298"/>
      <c r="W66" s="298"/>
      <c r="X66" s="80">
        <v>1</v>
      </c>
      <c r="Y66" s="80" t="s">
        <v>15</v>
      </c>
      <c r="Z66" s="324">
        <v>5.3550000000000004</v>
      </c>
      <c r="AA66" s="324">
        <v>5.3550000000000004</v>
      </c>
      <c r="AB66" s="324">
        <v>43.215000000000003</v>
      </c>
      <c r="AC66" s="324">
        <f>Z67-Z66</f>
        <v>-2.3400000000000003</v>
      </c>
      <c r="AD66" s="330">
        <f>AA67-AA66</f>
        <v>25.38</v>
      </c>
      <c r="AE66" s="330">
        <f>AB67-AB66</f>
        <v>-32.715000000000003</v>
      </c>
      <c r="AF66" s="79">
        <v>3</v>
      </c>
      <c r="AG66" s="290"/>
      <c r="AH66" s="43">
        <v>20</v>
      </c>
      <c r="AI66" s="4">
        <v>41058</v>
      </c>
      <c r="AJ66" s="223">
        <v>0.24305555555555555</v>
      </c>
      <c r="AZ66" s="130"/>
      <c r="BA66" s="126"/>
      <c r="BB66" s="126"/>
      <c r="BC66" s="171"/>
      <c r="BD66" s="176"/>
      <c r="BI66" s="52"/>
      <c r="BN66" s="1"/>
    </row>
    <row r="67" spans="1:66" s="17" customFormat="1" ht="32" x14ac:dyDescent="0.2">
      <c r="A67" s="42">
        <v>52</v>
      </c>
      <c r="B67" s="42" t="s">
        <v>32</v>
      </c>
      <c r="C67" s="144">
        <v>33</v>
      </c>
      <c r="D67" s="17" t="s">
        <v>223</v>
      </c>
      <c r="E67" s="294">
        <v>82</v>
      </c>
      <c r="F67" s="17" t="s">
        <v>8</v>
      </c>
      <c r="G67" s="42"/>
      <c r="H67" s="42"/>
      <c r="I67" s="34" t="s">
        <v>15</v>
      </c>
      <c r="J67" s="42" t="s">
        <v>353</v>
      </c>
      <c r="K67" s="42" t="s">
        <v>356</v>
      </c>
      <c r="L67" s="229" t="s">
        <v>285</v>
      </c>
      <c r="M67" s="42" t="s">
        <v>340</v>
      </c>
      <c r="N67" s="42"/>
      <c r="O67" s="302">
        <v>0</v>
      </c>
      <c r="P67" s="295">
        <v>82</v>
      </c>
      <c r="Q67" s="301">
        <v>41083</v>
      </c>
      <c r="R67" s="307" t="str">
        <f t="shared" si="3"/>
        <v>175</v>
      </c>
      <c r="S67" s="299">
        <v>0</v>
      </c>
      <c r="T67" s="299"/>
      <c r="U67" s="299"/>
      <c r="V67" s="299"/>
      <c r="W67" s="299"/>
      <c r="X67" s="82">
        <v>3</v>
      </c>
      <c r="Y67" s="82" t="s">
        <v>13</v>
      </c>
      <c r="Z67" s="330">
        <v>3.0150000000000001</v>
      </c>
      <c r="AA67" s="330">
        <v>30.734999999999999</v>
      </c>
      <c r="AB67" s="330">
        <v>10.5</v>
      </c>
      <c r="AC67" s="325"/>
      <c r="AD67" s="331"/>
      <c r="AE67" s="331"/>
      <c r="AF67" s="42">
        <v>3</v>
      </c>
      <c r="AH67" s="42">
        <v>20</v>
      </c>
      <c r="AI67" s="18">
        <v>41058</v>
      </c>
      <c r="AJ67" s="19">
        <v>0.3034722222222222</v>
      </c>
      <c r="AM67" s="20"/>
      <c r="AZ67" s="120"/>
      <c r="BA67" s="117"/>
      <c r="BB67" s="117"/>
      <c r="BC67" s="295"/>
      <c r="BD67" s="297"/>
      <c r="BI67" s="51"/>
      <c r="BN67" s="20"/>
    </row>
    <row r="68" spans="1:66" ht="16" x14ac:dyDescent="0.2">
      <c r="A68" s="43">
        <v>53</v>
      </c>
      <c r="B68" s="43" t="s">
        <v>32</v>
      </c>
      <c r="C68" s="143">
        <v>34</v>
      </c>
      <c r="D68" s="290" t="s">
        <v>223</v>
      </c>
      <c r="E68" s="161">
        <v>36</v>
      </c>
      <c r="F68" s="290" t="s">
        <v>8</v>
      </c>
      <c r="G68" s="43"/>
      <c r="H68" s="43"/>
      <c r="I68" s="32" t="s">
        <v>15</v>
      </c>
      <c r="J68" s="43" t="s">
        <v>354</v>
      </c>
      <c r="K68" s="43" t="s">
        <v>355</v>
      </c>
      <c r="L68" s="230" t="s">
        <v>287</v>
      </c>
      <c r="M68" s="43" t="s">
        <v>341</v>
      </c>
      <c r="N68" s="43"/>
      <c r="O68" s="205">
        <v>4</v>
      </c>
      <c r="P68" s="171">
        <v>36</v>
      </c>
      <c r="Q68" s="300">
        <v>41076</v>
      </c>
      <c r="R68" s="307" t="str">
        <f t="shared" si="3"/>
        <v>168</v>
      </c>
      <c r="S68" s="298">
        <v>0</v>
      </c>
      <c r="T68" s="298">
        <v>35</v>
      </c>
      <c r="U68" s="298">
        <v>4</v>
      </c>
      <c r="V68" s="298"/>
      <c r="W68" s="298"/>
      <c r="X68" s="80">
        <v>1</v>
      </c>
      <c r="Y68" s="80" t="s">
        <v>13</v>
      </c>
      <c r="Z68" s="324">
        <v>3.12</v>
      </c>
      <c r="AA68" s="324">
        <v>120</v>
      </c>
      <c r="AB68" s="324">
        <v>22.41</v>
      </c>
      <c r="AC68" s="324">
        <f>Z68-Z69</f>
        <v>-1.0350000000000001</v>
      </c>
      <c r="AD68" s="330">
        <f>AA68-AA69</f>
        <v>0</v>
      </c>
      <c r="AE68" s="330">
        <f>AB68-AB69</f>
        <v>11.76</v>
      </c>
      <c r="AF68" s="79">
        <v>2</v>
      </c>
      <c r="AG68" s="290"/>
      <c r="AH68" s="43">
        <v>19</v>
      </c>
      <c r="AI68" s="4">
        <v>41058</v>
      </c>
      <c r="AJ68" s="223">
        <v>0.24930555555555556</v>
      </c>
      <c r="AZ68" s="130"/>
      <c r="BA68" s="126"/>
      <c r="BB68" s="126"/>
      <c r="BC68" s="171"/>
      <c r="BD68" s="176"/>
      <c r="BI68" s="52"/>
      <c r="BN68" s="1"/>
    </row>
    <row r="69" spans="1:66" s="17" customFormat="1" ht="16" x14ac:dyDescent="0.2">
      <c r="A69" s="42">
        <v>53</v>
      </c>
      <c r="B69" s="42" t="s">
        <v>32</v>
      </c>
      <c r="C69" s="144">
        <v>34</v>
      </c>
      <c r="D69" s="17" t="s">
        <v>223</v>
      </c>
      <c r="E69" s="294">
        <v>36</v>
      </c>
      <c r="F69" s="17" t="s">
        <v>8</v>
      </c>
      <c r="G69" s="42"/>
      <c r="H69" s="42"/>
      <c r="I69" s="34" t="s">
        <v>15</v>
      </c>
      <c r="J69" s="42" t="s">
        <v>354</v>
      </c>
      <c r="K69" s="42" t="s">
        <v>355</v>
      </c>
      <c r="L69" s="229" t="s">
        <v>287</v>
      </c>
      <c r="M69" s="42" t="s">
        <v>341</v>
      </c>
      <c r="N69" s="42"/>
      <c r="O69" s="302">
        <v>4</v>
      </c>
      <c r="P69" s="295">
        <v>36</v>
      </c>
      <c r="Q69" s="301">
        <v>41076</v>
      </c>
      <c r="R69" s="307" t="str">
        <f t="shared" si="3"/>
        <v>168</v>
      </c>
      <c r="S69" s="299">
        <v>0</v>
      </c>
      <c r="T69" s="299">
        <v>35</v>
      </c>
      <c r="U69" s="299">
        <v>4</v>
      </c>
      <c r="V69" s="299"/>
      <c r="W69" s="299"/>
      <c r="X69" s="82">
        <v>2</v>
      </c>
      <c r="Y69" s="82" t="s">
        <v>15</v>
      </c>
      <c r="Z69" s="324">
        <v>4.1550000000000002</v>
      </c>
      <c r="AA69" s="324">
        <v>120</v>
      </c>
      <c r="AB69" s="324">
        <v>10.65</v>
      </c>
      <c r="AC69" s="324"/>
      <c r="AD69" s="330"/>
      <c r="AE69" s="330"/>
      <c r="AF69" s="42">
        <v>2</v>
      </c>
      <c r="AH69" s="42">
        <v>19</v>
      </c>
      <c r="AI69" s="18">
        <v>41058</v>
      </c>
      <c r="AJ69" s="19">
        <v>0.29791666666666666</v>
      </c>
      <c r="AM69" s="20"/>
      <c r="AZ69" s="120"/>
      <c r="BA69" s="117"/>
      <c r="BB69" s="117"/>
      <c r="BC69" s="295"/>
      <c r="BD69" s="297"/>
      <c r="BI69" s="51"/>
      <c r="BN69" s="20"/>
    </row>
    <row r="70" spans="1:66" x14ac:dyDescent="0.2">
      <c r="Z70" s="325"/>
      <c r="AA70" s="325"/>
      <c r="AB70" s="325"/>
      <c r="AC70" s="327"/>
      <c r="AD70" s="327"/>
      <c r="AE70" s="327"/>
      <c r="AZ70" s="126"/>
      <c r="BA70" s="126"/>
      <c r="BB70" s="126"/>
    </row>
    <row r="71" spans="1:66" x14ac:dyDescent="0.2">
      <c r="AZ71" s="126"/>
      <c r="BA71" s="126"/>
      <c r="BB71" s="126"/>
    </row>
    <row r="72" spans="1:66" x14ac:dyDescent="0.2">
      <c r="AZ72" s="126"/>
      <c r="BA72" s="126"/>
      <c r="BB72" s="126"/>
    </row>
    <row r="73" spans="1:66" x14ac:dyDescent="0.2">
      <c r="AZ73" s="126"/>
      <c r="BA73" s="126"/>
      <c r="BB73" s="126"/>
    </row>
  </sheetData>
  <conditionalFormatting sqref="BF40:BF69 Y1:AE1048576">
    <cfRule type="containsText" dxfId="57" priority="10" operator="containsText" text="h">
      <formula>NOT(ISERROR(SEARCH("h",Y1)))</formula>
    </cfRule>
    <cfRule type="containsText" dxfId="56" priority="11" operator="containsText" text="n">
      <formula>NOT(ISERROR(SEARCH("n",Y1)))</formula>
    </cfRule>
    <cfRule type="containsText" dxfId="55" priority="12" operator="containsText" text="f">
      <formula>NOT(ISERROR(SEARCH("f",Y1)))</formula>
    </cfRule>
  </conditionalFormatting>
  <conditionalFormatting sqref="AF22">
    <cfRule type="containsText" dxfId="54" priority="1" operator="containsText" text="h">
      <formula>NOT(ISERROR(SEARCH("h",AF22)))</formula>
    </cfRule>
    <cfRule type="containsText" dxfId="53" priority="2" operator="containsText" text="n">
      <formula>NOT(ISERROR(SEARCH("n",AF22)))</formula>
    </cfRule>
    <cfRule type="containsText" dxfId="52" priority="3" operator="containsText" text="f">
      <formula>NOT(ISERROR(SEARCH("f",AF22)))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zoomScaleNormal="100" workbookViewId="0">
      <pane xSplit="10" ySplit="1" topLeftCell="W2" activePane="bottomRight" state="frozen"/>
      <selection pane="topRight" activeCell="K1" sqref="K1"/>
      <selection pane="bottomLeft" activeCell="A2" sqref="A2"/>
      <selection pane="bottomRight" activeCell="T20" sqref="T20"/>
    </sheetView>
  </sheetViews>
  <sheetFormatPr baseColWidth="10" defaultColWidth="9.1640625" defaultRowHeight="15" x14ac:dyDescent="0.2"/>
  <cols>
    <col min="1" max="1" width="4.1640625" style="43" bestFit="1" customWidth="1"/>
    <col min="2" max="2" width="8.6640625" style="43" bestFit="1" customWidth="1"/>
    <col min="3" max="3" width="6.33203125" style="43" bestFit="1" customWidth="1"/>
    <col min="4" max="4" width="9.1640625" style="329"/>
    <col min="5" max="5" width="12.5" style="161" hidden="1" customWidth="1"/>
    <col min="6" max="8" width="12.5" style="329" hidden="1" customWidth="1"/>
    <col min="9" max="9" width="7" style="32" hidden="1" customWidth="1"/>
    <col min="10" max="10" width="11.83203125" style="329" bestFit="1" customWidth="1"/>
    <col min="11" max="11" width="8.1640625" style="52" customWidth="1"/>
    <col min="12" max="12" width="19.5" style="52" bestFit="1" customWidth="1"/>
    <col min="13" max="13" width="11.83203125" style="329" bestFit="1" customWidth="1"/>
    <col min="14" max="14" width="11.83203125" style="329" customWidth="1"/>
    <col min="15" max="15" width="8" style="329" bestFit="1" customWidth="1"/>
    <col min="16" max="16" width="13.1640625" style="205" bestFit="1" customWidth="1"/>
    <col min="17" max="18" width="11.83203125" customWidth="1"/>
    <col min="19" max="19" width="11.83203125" style="340" customWidth="1"/>
    <col min="20" max="20" width="11.83203125" style="171" customWidth="1"/>
    <col min="21" max="21" width="11.83203125" style="319" customWidth="1"/>
    <col min="22" max="22" width="9.6640625" style="319" bestFit="1" customWidth="1"/>
    <col min="23" max="23" width="10.6640625" style="320" bestFit="1" customWidth="1"/>
    <col min="24" max="24" width="6.5" style="321" bestFit="1" customWidth="1"/>
    <col min="25" max="25" width="10.6640625" style="320" bestFit="1" customWidth="1"/>
    <col min="26" max="26" width="6.5" style="171" bestFit="1" customWidth="1"/>
    <col min="27" max="27" width="10.6640625" style="176" bestFit="1" customWidth="1"/>
    <col min="28" max="28" width="4.83203125" style="329" bestFit="1" customWidth="1"/>
    <col min="29" max="29" width="5.1640625" style="329" bestFit="1" customWidth="1"/>
    <col min="30" max="30" width="7.83203125" style="329" bestFit="1" customWidth="1"/>
    <col min="31" max="31" width="7.33203125" style="329" bestFit="1" customWidth="1"/>
    <col min="32" max="32" width="5.1640625" style="329" customWidth="1"/>
    <col min="33" max="33" width="10" style="329" bestFit="1" customWidth="1"/>
    <col min="34" max="35" width="10" style="329" customWidth="1"/>
    <col min="36" max="36" width="8.5" style="43" bestFit="1" customWidth="1"/>
    <col min="37" max="37" width="8.6640625" style="43" bestFit="1" customWidth="1"/>
    <col min="38" max="38" width="6.1640625" style="52" customWidth="1"/>
    <col min="39" max="39" width="7.5" style="329" bestFit="1" customWidth="1"/>
    <col min="40" max="40" width="5.33203125" style="329" customWidth="1"/>
    <col min="41" max="41" width="4.33203125" style="329" bestFit="1" customWidth="1"/>
    <col min="42" max="42" width="5.1640625" style="329" bestFit="1" customWidth="1"/>
    <col min="43" max="43" width="6.33203125" style="1" bestFit="1" customWidth="1"/>
    <col min="44" max="44" width="12.5" style="329" bestFit="1" customWidth="1"/>
    <col min="45" max="45" width="19.83203125" style="329" customWidth="1"/>
    <col min="46" max="46" width="10.6640625" style="329" bestFit="1" customWidth="1"/>
    <col min="47" max="16384" width="9.1640625" style="329"/>
  </cols>
  <sheetData>
    <row r="1" spans="1:62" s="335" customFormat="1" ht="16" thickBot="1" x14ac:dyDescent="0.25">
      <c r="A1" s="336" t="s">
        <v>16</v>
      </c>
      <c r="B1" s="336" t="s">
        <v>47</v>
      </c>
      <c r="C1" s="336" t="s">
        <v>52</v>
      </c>
      <c r="D1" s="335" t="s">
        <v>9</v>
      </c>
      <c r="E1" s="153" t="s">
        <v>194</v>
      </c>
      <c r="F1" s="335" t="s">
        <v>152</v>
      </c>
      <c r="G1" s="335" t="s">
        <v>158</v>
      </c>
      <c r="H1" s="335" t="s">
        <v>163</v>
      </c>
      <c r="I1" s="27" t="s">
        <v>29</v>
      </c>
      <c r="J1" s="335" t="s">
        <v>4</v>
      </c>
      <c r="K1" s="47" t="s">
        <v>377</v>
      </c>
      <c r="L1" s="47" t="s">
        <v>153</v>
      </c>
      <c r="M1" s="335" t="s">
        <v>330</v>
      </c>
      <c r="N1" s="335" t="s">
        <v>169</v>
      </c>
      <c r="O1" s="335" t="s">
        <v>221</v>
      </c>
      <c r="P1" s="198" t="s">
        <v>183</v>
      </c>
      <c r="Q1" s="335" t="s">
        <v>374</v>
      </c>
      <c r="R1" s="335" t="s">
        <v>375</v>
      </c>
      <c r="S1" s="335" t="s">
        <v>376</v>
      </c>
      <c r="T1" s="167" t="s">
        <v>186</v>
      </c>
      <c r="U1" s="303" t="s">
        <v>192</v>
      </c>
      <c r="V1" s="303" t="s">
        <v>193</v>
      </c>
      <c r="W1" s="304" t="s">
        <v>184</v>
      </c>
      <c r="X1" s="305" t="s">
        <v>187</v>
      </c>
      <c r="Y1" s="304" t="s">
        <v>185</v>
      </c>
      <c r="Z1" s="167" t="s">
        <v>188</v>
      </c>
      <c r="AA1" s="172" t="s">
        <v>189</v>
      </c>
      <c r="AB1" s="335" t="s">
        <v>2</v>
      </c>
      <c r="AC1" s="335" t="s">
        <v>3</v>
      </c>
      <c r="AD1" s="333" t="s">
        <v>213</v>
      </c>
      <c r="AE1" s="333" t="s">
        <v>214</v>
      </c>
      <c r="AF1" s="333" t="s">
        <v>215</v>
      </c>
      <c r="AG1" s="322" t="s">
        <v>371</v>
      </c>
      <c r="AH1" s="322" t="s">
        <v>372</v>
      </c>
      <c r="AI1" s="322" t="s">
        <v>373</v>
      </c>
      <c r="AJ1" s="336" t="s">
        <v>30</v>
      </c>
      <c r="AK1" s="336" t="s">
        <v>31</v>
      </c>
      <c r="AL1" s="47" t="s">
        <v>229</v>
      </c>
      <c r="AM1" s="335" t="s">
        <v>1</v>
      </c>
      <c r="AN1" s="335" t="s">
        <v>5</v>
      </c>
      <c r="AO1" s="335" t="s">
        <v>6</v>
      </c>
      <c r="AP1" s="335" t="s">
        <v>7</v>
      </c>
      <c r="AQ1" s="3" t="s">
        <v>11</v>
      </c>
      <c r="AR1" s="335" t="s">
        <v>12</v>
      </c>
      <c r="AS1" s="335" t="s">
        <v>34</v>
      </c>
      <c r="AT1" s="207" t="s">
        <v>196</v>
      </c>
      <c r="AU1" s="222" t="s">
        <v>197</v>
      </c>
      <c r="AV1" s="222" t="s">
        <v>198</v>
      </c>
      <c r="AW1" s="222" t="s">
        <v>199</v>
      </c>
      <c r="AX1" s="222" t="s">
        <v>200</v>
      </c>
      <c r="AY1" s="222" t="s">
        <v>201</v>
      </c>
      <c r="AZ1" s="222" t="s">
        <v>202</v>
      </c>
      <c r="BA1" s="222" t="s">
        <v>203</v>
      </c>
      <c r="BB1" s="222" t="s">
        <v>204</v>
      </c>
      <c r="BC1" s="222" t="s">
        <v>205</v>
      </c>
      <c r="BD1" s="222" t="s">
        <v>206</v>
      </c>
      <c r="BE1" s="222" t="s">
        <v>207</v>
      </c>
      <c r="BF1" s="222" t="s">
        <v>208</v>
      </c>
      <c r="BG1" s="222" t="s">
        <v>209</v>
      </c>
      <c r="BH1" s="222" t="s">
        <v>210</v>
      </c>
      <c r="BI1" s="222" t="s">
        <v>211</v>
      </c>
      <c r="BJ1" s="222" t="s">
        <v>212</v>
      </c>
    </row>
    <row r="2" spans="1:62" s="361" customFormat="1" x14ac:dyDescent="0.2">
      <c r="A2" s="360">
        <v>1</v>
      </c>
      <c r="B2" s="360" t="s">
        <v>32</v>
      </c>
      <c r="C2" s="360">
        <v>1</v>
      </c>
      <c r="D2" s="361" t="s">
        <v>26</v>
      </c>
      <c r="E2" s="361">
        <v>19</v>
      </c>
      <c r="F2" s="361" t="s">
        <v>8</v>
      </c>
      <c r="G2" s="345" t="s">
        <v>162</v>
      </c>
      <c r="H2" s="345" t="s">
        <v>162</v>
      </c>
      <c r="I2" s="362" t="s">
        <v>32</v>
      </c>
      <c r="J2" s="361" t="s">
        <v>48</v>
      </c>
      <c r="K2" s="371" t="s">
        <v>378</v>
      </c>
      <c r="L2" s="371" t="s">
        <v>155</v>
      </c>
      <c r="M2" s="361" t="s">
        <v>49</v>
      </c>
      <c r="O2" s="361" t="s">
        <v>15</v>
      </c>
      <c r="P2" s="363">
        <v>4</v>
      </c>
      <c r="Q2" s="346"/>
      <c r="R2" s="346"/>
      <c r="S2" s="346" t="str">
        <f>IF(ISBLANK(Q2),"",Q2/(SUM(Q2:R2)))</f>
        <v/>
      </c>
      <c r="T2" s="364">
        <v>19</v>
      </c>
      <c r="U2" s="365">
        <v>40728</v>
      </c>
      <c r="V2" s="352" t="str">
        <f>TEXT(DATEVALUE(TEXT(U2,"m/d/yyyy"))-DATEVALUE("1/1/2011")+1,"000")</f>
        <v>185</v>
      </c>
      <c r="W2" s="366">
        <v>4</v>
      </c>
      <c r="X2" s="367"/>
      <c r="Y2" s="368"/>
      <c r="Z2" s="369"/>
      <c r="AA2" s="370"/>
      <c r="AB2" s="361">
        <v>1</v>
      </c>
      <c r="AC2" s="361" t="s">
        <v>15</v>
      </c>
      <c r="AD2" s="346">
        <v>1.895</v>
      </c>
      <c r="AE2" s="346">
        <v>84.947999999999993</v>
      </c>
      <c r="AF2" s="346">
        <v>87.203999999999994</v>
      </c>
      <c r="AG2" s="346">
        <v>16.285</v>
      </c>
      <c r="AH2" s="346">
        <v>-62.789999999999992</v>
      </c>
      <c r="AI2" s="346">
        <v>12.444000000000003</v>
      </c>
      <c r="AJ2" s="360">
        <v>1</v>
      </c>
      <c r="AK2" s="360"/>
      <c r="AL2" s="371" t="s">
        <v>63</v>
      </c>
      <c r="AM2" s="372">
        <v>40669</v>
      </c>
      <c r="AQ2" s="373"/>
      <c r="AR2" s="361" t="s">
        <v>45</v>
      </c>
      <c r="AT2" s="374" t="s">
        <v>48</v>
      </c>
      <c r="AU2" s="375">
        <v>23046.8076666667</v>
      </c>
      <c r="AV2" s="376">
        <v>11.5407149056919</v>
      </c>
      <c r="AW2" s="376">
        <v>683.77</v>
      </c>
      <c r="AX2" s="376">
        <v>0.54764701158793705</v>
      </c>
      <c r="AY2" s="375">
        <v>36483.065666666698</v>
      </c>
      <c r="AZ2" s="376">
        <v>18.2689362376899</v>
      </c>
      <c r="BA2" s="376">
        <v>627.46</v>
      </c>
      <c r="BB2" s="376">
        <v>0.52794929488077402</v>
      </c>
      <c r="BC2" s="375">
        <v>40394.601333333303</v>
      </c>
      <c r="BD2" s="376">
        <v>20.227642129861501</v>
      </c>
      <c r="BE2" s="376">
        <v>627.46</v>
      </c>
      <c r="BF2" s="376">
        <v>0.52723445011479797</v>
      </c>
      <c r="BG2" s="375">
        <v>43713.928333333301</v>
      </c>
      <c r="BH2" s="376">
        <v>21.889798864964099</v>
      </c>
      <c r="BI2" s="376">
        <v>669.04666666666697</v>
      </c>
      <c r="BJ2" s="377">
        <v>0.48432674784549601</v>
      </c>
    </row>
    <row r="3" spans="1:62" s="65" customFormat="1" x14ac:dyDescent="0.2">
      <c r="A3" s="79">
        <v>4</v>
      </c>
      <c r="B3" s="79" t="s">
        <v>32</v>
      </c>
      <c r="C3" s="338">
        <v>2</v>
      </c>
      <c r="D3" s="337" t="s">
        <v>53</v>
      </c>
      <c r="E3" s="157">
        <v>40</v>
      </c>
      <c r="F3" s="92" t="s">
        <v>54</v>
      </c>
      <c r="G3" s="92">
        <v>37</v>
      </c>
      <c r="H3" s="337" t="s">
        <v>162</v>
      </c>
      <c r="I3" s="93" t="s">
        <v>15</v>
      </c>
      <c r="J3" s="337" t="s">
        <v>92</v>
      </c>
      <c r="K3" s="138" t="s">
        <v>379</v>
      </c>
      <c r="L3" s="138" t="s">
        <v>154</v>
      </c>
      <c r="M3" s="337" t="s">
        <v>91</v>
      </c>
      <c r="N3" s="337"/>
      <c r="O3" s="337" t="s">
        <v>32</v>
      </c>
      <c r="P3" s="200">
        <v>7</v>
      </c>
      <c r="Q3">
        <v>0</v>
      </c>
      <c r="R3">
        <v>8</v>
      </c>
      <c r="S3" s="340">
        <f t="shared" ref="S3:S35" si="0">IF(ISBLANK(Q3),"",Q3/(SUM(Q3:R3)))</f>
        <v>0</v>
      </c>
      <c r="T3" s="169">
        <v>40</v>
      </c>
      <c r="U3" s="311">
        <v>40702</v>
      </c>
      <c r="V3" s="307" t="str">
        <f>TEXT(DATEVALUE(TEXT(U3,"m/d/yyyy"))-DATEVALUE("1/1/2011")+1,"000")</f>
        <v>159</v>
      </c>
      <c r="W3" s="310">
        <v>2</v>
      </c>
      <c r="X3" s="309">
        <v>37</v>
      </c>
      <c r="Y3" s="310">
        <v>5</v>
      </c>
      <c r="Z3" s="169"/>
      <c r="AA3" s="173"/>
      <c r="AB3" s="65">
        <v>1</v>
      </c>
      <c r="AC3" s="65" t="s">
        <v>15</v>
      </c>
      <c r="AD3" s="330">
        <v>24.858000000000001</v>
      </c>
      <c r="AE3" s="330">
        <v>24.858000000000001</v>
      </c>
      <c r="AF3" s="334">
        <v>3.528</v>
      </c>
      <c r="AG3" s="334">
        <v>53.459999999999994</v>
      </c>
      <c r="AH3" s="334">
        <v>95.141999999999996</v>
      </c>
      <c r="AI3" s="334">
        <v>-2.4660000000000002</v>
      </c>
      <c r="AJ3" s="79">
        <v>2</v>
      </c>
      <c r="AK3" s="64"/>
      <c r="AL3" s="67" t="s">
        <v>56</v>
      </c>
      <c r="AM3" s="68">
        <v>40676</v>
      </c>
      <c r="AQ3" s="69"/>
      <c r="AR3" s="65">
        <v>1079</v>
      </c>
      <c r="AT3" s="208" t="s">
        <v>92</v>
      </c>
      <c r="AU3" s="209">
        <v>40364.548333333303</v>
      </c>
      <c r="AV3" s="210">
        <v>20.212593056250999</v>
      </c>
      <c r="AW3" s="210">
        <v>660.16</v>
      </c>
      <c r="AX3" s="210">
        <v>0.49371444048232999</v>
      </c>
      <c r="AY3" s="209">
        <v>57803.817000000003</v>
      </c>
      <c r="AZ3" s="210">
        <v>28.945326489734601</v>
      </c>
      <c r="BA3" s="210">
        <v>600.67999999999995</v>
      </c>
      <c r="BB3" s="210">
        <v>0.47539845851518198</v>
      </c>
      <c r="BC3" s="209">
        <v>65788.8523333333</v>
      </c>
      <c r="BD3" s="210">
        <v>32.943841929561003</v>
      </c>
      <c r="BE3" s="210">
        <v>578.37666666666701</v>
      </c>
      <c r="BF3" s="210">
        <v>0.42287602613209702</v>
      </c>
      <c r="BG3" s="209">
        <v>27038.814999999999</v>
      </c>
      <c r="BH3" s="210">
        <v>13.5397170756134</v>
      </c>
      <c r="BI3" s="210">
        <v>681.45</v>
      </c>
      <c r="BJ3" s="211">
        <v>0.56864576402328604</v>
      </c>
    </row>
    <row r="4" spans="1:62" s="59" customFormat="1" x14ac:dyDescent="0.2">
      <c r="A4" s="58">
        <v>6</v>
      </c>
      <c r="B4" s="58" t="s">
        <v>32</v>
      </c>
      <c r="C4" s="142">
        <v>3</v>
      </c>
      <c r="D4" s="59" t="s">
        <v>27</v>
      </c>
      <c r="E4" s="158">
        <v>5</v>
      </c>
      <c r="F4" s="78" t="s">
        <v>28</v>
      </c>
      <c r="G4" s="78" t="s">
        <v>159</v>
      </c>
      <c r="H4" s="337" t="s">
        <v>162</v>
      </c>
      <c r="I4" s="121" t="s">
        <v>15</v>
      </c>
      <c r="J4" s="59" t="s">
        <v>50</v>
      </c>
      <c r="K4" s="378" t="s">
        <v>380</v>
      </c>
      <c r="L4" s="378" t="s">
        <v>182</v>
      </c>
      <c r="M4" s="59" t="s">
        <v>51</v>
      </c>
      <c r="O4" s="337" t="s">
        <v>32</v>
      </c>
      <c r="P4" s="199">
        <v>9</v>
      </c>
      <c r="Q4">
        <v>4</v>
      </c>
      <c r="R4">
        <v>5</v>
      </c>
      <c r="S4" s="340">
        <f t="shared" si="0"/>
        <v>0.44444444444444442</v>
      </c>
      <c r="T4" s="168">
        <v>5</v>
      </c>
      <c r="U4" s="306">
        <v>40699</v>
      </c>
      <c r="V4" s="307" t="str">
        <f>TEXT(DATEVALUE(TEXT(U4,"m/d/yyyy"))-DATEVALUE("1/1/2011")+1,"000")</f>
        <v>156</v>
      </c>
      <c r="W4" s="308">
        <v>5</v>
      </c>
      <c r="X4" s="315" t="s">
        <v>190</v>
      </c>
      <c r="Y4" s="308">
        <v>4</v>
      </c>
      <c r="Z4" s="168"/>
      <c r="AA4" s="175"/>
      <c r="AB4" s="59">
        <v>1</v>
      </c>
      <c r="AC4" s="59" t="s">
        <v>13</v>
      </c>
      <c r="AD4" s="330">
        <v>2.5379999999999998</v>
      </c>
      <c r="AE4" s="330">
        <v>120</v>
      </c>
      <c r="AF4" s="330">
        <v>13.464</v>
      </c>
      <c r="AG4" s="330">
        <v>0.28799999999999981</v>
      </c>
      <c r="AH4" s="330">
        <v>0</v>
      </c>
      <c r="AI4" s="330">
        <v>4.4459999999999997</v>
      </c>
      <c r="AJ4" s="58">
        <v>2</v>
      </c>
      <c r="AK4" s="58"/>
      <c r="AL4" s="61" t="s">
        <v>57</v>
      </c>
      <c r="AM4" s="62">
        <v>40677</v>
      </c>
      <c r="AQ4" s="63"/>
      <c r="AR4" s="99">
        <v>1096</v>
      </c>
      <c r="AT4" s="208" t="s">
        <v>50</v>
      </c>
      <c r="AU4" s="209">
        <v>25708.8733333333</v>
      </c>
      <c r="AV4" s="210">
        <v>12.8737472875981</v>
      </c>
      <c r="AW4" s="210">
        <v>694.15</v>
      </c>
      <c r="AX4" s="210">
        <v>0.54992675799715696</v>
      </c>
      <c r="AY4" s="209">
        <v>34943.6743333333</v>
      </c>
      <c r="AZ4" s="210">
        <v>17.498084293106299</v>
      </c>
      <c r="BA4" s="210">
        <v>681.45</v>
      </c>
      <c r="BB4" s="210">
        <v>0.47882965447522002</v>
      </c>
      <c r="BC4" s="209">
        <v>52899.131000000001</v>
      </c>
      <c r="BD4" s="210">
        <v>26.489299449173799</v>
      </c>
      <c r="BE4" s="210">
        <v>592.04666666666697</v>
      </c>
      <c r="BF4" s="210">
        <v>0.42769627053711701</v>
      </c>
      <c r="BG4" s="209">
        <v>34747.750333333301</v>
      </c>
      <c r="BH4" s="210">
        <v>17.399975129360701</v>
      </c>
      <c r="BI4" s="210">
        <v>657.42333333333295</v>
      </c>
      <c r="BJ4" s="211">
        <v>0.51950017140733795</v>
      </c>
    </row>
    <row r="5" spans="1:62" s="59" customFormat="1" x14ac:dyDescent="0.2">
      <c r="A5" s="58">
        <v>8</v>
      </c>
      <c r="B5" s="58" t="s">
        <v>32</v>
      </c>
      <c r="C5" s="142">
        <v>4</v>
      </c>
      <c r="D5" s="77" t="s">
        <v>26</v>
      </c>
      <c r="E5" s="154">
        <v>32</v>
      </c>
      <c r="F5" s="59" t="s">
        <v>76</v>
      </c>
      <c r="G5" s="337" t="s">
        <v>162</v>
      </c>
      <c r="H5" s="337" t="s">
        <v>162</v>
      </c>
      <c r="I5" s="60" t="s">
        <v>15</v>
      </c>
      <c r="J5" s="77" t="s">
        <v>118</v>
      </c>
      <c r="K5" s="379"/>
      <c r="L5" s="379" t="s">
        <v>156</v>
      </c>
      <c r="M5" s="59" t="s">
        <v>119</v>
      </c>
      <c r="O5" s="59" t="s">
        <v>15</v>
      </c>
      <c r="P5" s="199">
        <v>0</v>
      </c>
      <c r="Q5" s="341"/>
      <c r="R5" s="341"/>
      <c r="S5" s="342" t="str">
        <f t="shared" si="0"/>
        <v/>
      </c>
      <c r="T5" s="168">
        <v>32</v>
      </c>
      <c r="U5" s="306">
        <v>40716</v>
      </c>
      <c r="V5" s="307" t="str">
        <f>TEXT(DATEVALUE(TEXT(U5,"m/d/yyyy"))-DATEVALUE("1/1/2011")+1,"000")</f>
        <v>173</v>
      </c>
      <c r="W5" s="308">
        <v>0</v>
      </c>
      <c r="X5" s="315"/>
      <c r="Y5" s="308"/>
      <c r="Z5" s="168"/>
      <c r="AA5" s="175"/>
      <c r="AB5" s="59">
        <v>1</v>
      </c>
      <c r="AC5" s="59" t="s">
        <v>15</v>
      </c>
      <c r="AD5" s="330">
        <v>1.5031000000000001</v>
      </c>
      <c r="AE5" s="330">
        <v>93.924000000000007</v>
      </c>
      <c r="AF5" s="330">
        <v>3.4380000000000002</v>
      </c>
      <c r="AG5" s="330">
        <v>-0.1351</v>
      </c>
      <c r="AH5" s="330">
        <v>-79.182000000000002</v>
      </c>
      <c r="AI5" s="330">
        <v>-1.2600000000000002</v>
      </c>
      <c r="AJ5" s="58">
        <v>2</v>
      </c>
      <c r="AK5" s="58"/>
      <c r="AL5" s="131" t="s">
        <v>79</v>
      </c>
      <c r="AM5" s="62">
        <v>40680</v>
      </c>
      <c r="AQ5" s="63"/>
      <c r="AR5" s="59" t="s">
        <v>83</v>
      </c>
      <c r="AS5" s="59" t="s">
        <v>81</v>
      </c>
      <c r="AT5" s="208" t="s">
        <v>118</v>
      </c>
      <c r="AU5" s="209">
        <v>27925.715333333301</v>
      </c>
      <c r="AV5" s="210">
        <v>13.983833416791899</v>
      </c>
      <c r="AW5" s="210">
        <v>688.756666666667</v>
      </c>
      <c r="AX5" s="210">
        <v>0.54917786473270203</v>
      </c>
      <c r="AY5" s="209">
        <v>41330.783333333296</v>
      </c>
      <c r="AZ5" s="210">
        <v>20.696436321148401</v>
      </c>
      <c r="BA5" s="210">
        <v>688.38333333333298</v>
      </c>
      <c r="BB5" s="210">
        <v>0.48772347309771302</v>
      </c>
      <c r="BC5" s="209">
        <v>38162.521666666697</v>
      </c>
      <c r="BD5" s="210">
        <v>19.109925721916198</v>
      </c>
      <c r="BE5" s="210">
        <v>638.743333333333</v>
      </c>
      <c r="BF5" s="210">
        <v>0.51031097812397497</v>
      </c>
      <c r="BG5" s="209">
        <v>29313.4296666667</v>
      </c>
      <c r="BH5" s="210">
        <v>14.6787329327324</v>
      </c>
      <c r="BI5" s="210">
        <v>684.08</v>
      </c>
      <c r="BJ5" s="211">
        <v>0.54675841868525599</v>
      </c>
    </row>
    <row r="6" spans="1:62" s="332" customFormat="1" x14ac:dyDescent="0.2">
      <c r="A6" s="64">
        <v>10</v>
      </c>
      <c r="B6" s="64" t="s">
        <v>32</v>
      </c>
      <c r="C6" s="338">
        <v>5</v>
      </c>
      <c r="D6" s="337" t="s">
        <v>24</v>
      </c>
      <c r="E6" s="155">
        <v>11</v>
      </c>
      <c r="F6" s="65">
        <v>11</v>
      </c>
      <c r="G6" s="65">
        <v>53</v>
      </c>
      <c r="H6" s="337" t="s">
        <v>162</v>
      </c>
      <c r="I6" s="66" t="s">
        <v>15</v>
      </c>
      <c r="J6" s="206" t="s">
        <v>134</v>
      </c>
      <c r="K6" s="138" t="s">
        <v>381</v>
      </c>
      <c r="L6" s="138" t="s">
        <v>157</v>
      </c>
      <c r="M6" s="337" t="s">
        <v>84</v>
      </c>
      <c r="N6" s="337"/>
      <c r="O6" s="337" t="s">
        <v>32</v>
      </c>
      <c r="P6" s="200">
        <v>8</v>
      </c>
      <c r="Q6">
        <v>2</v>
      </c>
      <c r="R6">
        <v>6</v>
      </c>
      <c r="S6" s="340">
        <f t="shared" si="0"/>
        <v>0.25</v>
      </c>
      <c r="T6" s="169">
        <v>11</v>
      </c>
      <c r="U6" s="311">
        <v>40699</v>
      </c>
      <c r="V6" s="307" t="str">
        <f>TEXT(DATEVALUE(TEXT(U6,"m/d/yyyy"))-DATEVALUE("1/1/2011")+1,"000")</f>
        <v>156</v>
      </c>
      <c r="W6" s="310">
        <v>4</v>
      </c>
      <c r="X6" s="309">
        <v>53</v>
      </c>
      <c r="Y6" s="310">
        <v>4</v>
      </c>
      <c r="Z6" s="169"/>
      <c r="AA6" s="173"/>
      <c r="AB6" s="337">
        <v>1</v>
      </c>
      <c r="AC6" s="337" t="s">
        <v>15</v>
      </c>
      <c r="AD6" s="330">
        <v>3.294</v>
      </c>
      <c r="AE6" s="330">
        <v>57.816000000000003</v>
      </c>
      <c r="AF6" s="330">
        <v>51.281999999999996</v>
      </c>
      <c r="AG6" s="330">
        <v>7.2899999999999991</v>
      </c>
      <c r="AH6" s="330">
        <v>62.183999999999997</v>
      </c>
      <c r="AI6" s="330">
        <v>-38.177999999999997</v>
      </c>
      <c r="AJ6" s="79">
        <v>1</v>
      </c>
      <c r="AK6" s="64"/>
      <c r="AL6" s="132" t="s">
        <v>85</v>
      </c>
      <c r="AM6" s="68">
        <v>40681</v>
      </c>
      <c r="AN6" s="65"/>
      <c r="AO6" s="65"/>
      <c r="AP6" s="65"/>
      <c r="AQ6" s="69"/>
      <c r="AR6" s="65">
        <v>1158</v>
      </c>
      <c r="AS6" s="65"/>
      <c r="AT6" s="208" t="s">
        <v>134</v>
      </c>
      <c r="AU6" s="209">
        <v>50988.06</v>
      </c>
      <c r="AV6" s="210">
        <v>25.532328492739101</v>
      </c>
      <c r="AW6" s="210">
        <v>1303.2150000000001</v>
      </c>
      <c r="AX6" s="210">
        <v>1.1440065046573931</v>
      </c>
      <c r="AY6" s="209">
        <v>40199.773666666697</v>
      </c>
      <c r="AZ6" s="210">
        <v>20.130081956267698</v>
      </c>
      <c r="BA6" s="210">
        <v>617.44666666666706</v>
      </c>
      <c r="BB6" s="210">
        <v>0.49949200998509902</v>
      </c>
      <c r="BC6" s="209">
        <v>44754.704333333299</v>
      </c>
      <c r="BD6" s="210">
        <v>22.410968619596101</v>
      </c>
      <c r="BE6" s="210">
        <v>598.71</v>
      </c>
      <c r="BF6" s="210">
        <v>0.47405591671403202</v>
      </c>
      <c r="BG6" s="209">
        <v>39079.697</v>
      </c>
      <c r="BH6" s="210">
        <v>19.569202303455199</v>
      </c>
      <c r="BI6" s="210">
        <v>645.06666666666695</v>
      </c>
      <c r="BJ6" s="211">
        <v>0.48921967722086201</v>
      </c>
    </row>
    <row r="7" spans="1:62" s="332" customFormat="1" x14ac:dyDescent="0.2">
      <c r="A7" s="64">
        <v>11</v>
      </c>
      <c r="B7" s="64" t="s">
        <v>32</v>
      </c>
      <c r="C7" s="338">
        <v>6</v>
      </c>
      <c r="D7" s="337" t="s">
        <v>60</v>
      </c>
      <c r="E7" s="155" t="s">
        <v>162</v>
      </c>
      <c r="F7" s="337" t="s">
        <v>147</v>
      </c>
      <c r="G7" s="337" t="s">
        <v>162</v>
      </c>
      <c r="H7" s="337" t="s">
        <v>162</v>
      </c>
      <c r="I7" s="66" t="s">
        <v>32</v>
      </c>
      <c r="J7" s="65" t="s">
        <v>89</v>
      </c>
      <c r="K7" s="67"/>
      <c r="L7" s="67" t="s">
        <v>156</v>
      </c>
      <c r="M7" s="337" t="s">
        <v>86</v>
      </c>
      <c r="N7" s="337"/>
      <c r="O7" s="337" t="s">
        <v>15</v>
      </c>
      <c r="P7" s="200"/>
      <c r="Q7" s="342"/>
      <c r="R7" s="342"/>
      <c r="S7" s="342" t="str">
        <f t="shared" si="0"/>
        <v/>
      </c>
      <c r="T7" s="169"/>
      <c r="U7" s="317"/>
      <c r="V7" s="307"/>
      <c r="W7" s="310"/>
      <c r="X7" s="309"/>
      <c r="Y7" s="310"/>
      <c r="Z7" s="169"/>
      <c r="AA7" s="173"/>
      <c r="AB7" s="337">
        <v>1</v>
      </c>
      <c r="AC7" s="337" t="s">
        <v>15</v>
      </c>
      <c r="AD7" s="330">
        <v>5.85</v>
      </c>
      <c r="AE7" s="330">
        <v>120</v>
      </c>
      <c r="AF7" s="330">
        <v>120</v>
      </c>
      <c r="AG7" s="330">
        <v>-1.2599999999999998</v>
      </c>
      <c r="AH7" s="330">
        <v>0</v>
      </c>
      <c r="AI7" s="330">
        <v>-59.304000000000002</v>
      </c>
      <c r="AJ7" s="79">
        <v>2</v>
      </c>
      <c r="AK7" s="64"/>
      <c r="AL7" s="132" t="s">
        <v>96</v>
      </c>
      <c r="AM7" s="68">
        <v>40684</v>
      </c>
      <c r="AN7" s="65"/>
      <c r="AO7" s="65"/>
      <c r="AP7" s="65"/>
      <c r="AQ7" s="69"/>
      <c r="AR7" s="65">
        <v>1179</v>
      </c>
      <c r="AS7" s="65"/>
      <c r="AT7" s="208" t="s">
        <v>89</v>
      </c>
      <c r="AU7" s="209">
        <v>22822.674999999999</v>
      </c>
      <c r="AV7" s="210">
        <v>11.428480220330499</v>
      </c>
      <c r="AW7" s="210">
        <v>657.76</v>
      </c>
      <c r="AX7" s="210">
        <v>0.58274460490795899</v>
      </c>
      <c r="AY7" s="209">
        <v>44957.020333333297</v>
      </c>
      <c r="AZ7" s="210">
        <v>22.512278584543498</v>
      </c>
      <c r="BA7" s="210">
        <v>618.78333333333296</v>
      </c>
      <c r="BB7" s="210">
        <v>0.52679236276052599</v>
      </c>
      <c r="BC7" s="209">
        <v>51843.344333333298</v>
      </c>
      <c r="BD7" s="210">
        <v>25.9606130862961</v>
      </c>
      <c r="BE7" s="210">
        <v>615.07666666666705</v>
      </c>
      <c r="BF7" s="210">
        <v>0.49214454362007698</v>
      </c>
      <c r="BG7" s="209">
        <v>30054.025333333298</v>
      </c>
      <c r="BH7" s="210">
        <v>15.0495870472375</v>
      </c>
      <c r="BI7" s="210">
        <v>644.44666666666706</v>
      </c>
      <c r="BJ7" s="211">
        <v>0.57660854914995596</v>
      </c>
    </row>
    <row r="8" spans="1:62" s="332" customFormat="1" x14ac:dyDescent="0.2">
      <c r="A8" s="84">
        <v>12</v>
      </c>
      <c r="B8" s="84" t="s">
        <v>32</v>
      </c>
      <c r="C8" s="145">
        <v>7</v>
      </c>
      <c r="D8" s="337" t="s">
        <v>60</v>
      </c>
      <c r="E8" s="155">
        <v>2</v>
      </c>
      <c r="F8" s="337" t="s">
        <v>61</v>
      </c>
      <c r="G8" s="337">
        <v>15</v>
      </c>
      <c r="H8" s="337">
        <v>1</v>
      </c>
      <c r="I8" s="85" t="s">
        <v>32</v>
      </c>
      <c r="J8" s="332" t="s">
        <v>73</v>
      </c>
      <c r="K8" s="87" t="s">
        <v>382</v>
      </c>
      <c r="L8" s="87" t="s">
        <v>160</v>
      </c>
      <c r="M8" s="337" t="s">
        <v>74</v>
      </c>
      <c r="N8" s="337"/>
      <c r="O8" s="337" t="s">
        <v>32</v>
      </c>
      <c r="P8" s="200">
        <v>2</v>
      </c>
      <c r="Q8">
        <v>2</v>
      </c>
      <c r="R8">
        <v>0</v>
      </c>
      <c r="S8" s="340">
        <f t="shared" si="0"/>
        <v>1</v>
      </c>
      <c r="T8" s="169">
        <v>2</v>
      </c>
      <c r="U8" s="311">
        <v>40692</v>
      </c>
      <c r="V8" s="307" t="str">
        <f>TEXT(DATEVALUE(TEXT(U8,"m/d/yyyy"))-DATEVALUE("1/1/2011")+1,"000")</f>
        <v>149</v>
      </c>
      <c r="W8" s="310">
        <v>0</v>
      </c>
      <c r="X8" s="309">
        <v>15</v>
      </c>
      <c r="Y8" s="310">
        <v>2</v>
      </c>
      <c r="Z8" s="169">
        <v>1</v>
      </c>
      <c r="AA8" s="173">
        <v>0</v>
      </c>
      <c r="AB8" s="337">
        <v>1</v>
      </c>
      <c r="AC8" s="337" t="s">
        <v>13</v>
      </c>
      <c r="AD8" s="330">
        <v>0.93600000000000005</v>
      </c>
      <c r="AE8" s="330">
        <v>7.74</v>
      </c>
      <c r="AF8" s="330">
        <v>1.9079999999999999</v>
      </c>
      <c r="AG8" s="330">
        <v>-1.476</v>
      </c>
      <c r="AH8" s="330">
        <v>-38.123999999999995</v>
      </c>
      <c r="AI8" s="330">
        <v>-72.45</v>
      </c>
      <c r="AJ8" s="79">
        <v>1</v>
      </c>
      <c r="AK8" s="84"/>
      <c r="AL8" s="87">
        <v>14</v>
      </c>
      <c r="AM8" s="88">
        <v>40684</v>
      </c>
      <c r="AQ8" s="89"/>
      <c r="AR8" s="332">
        <v>1202</v>
      </c>
      <c r="AT8" s="208" t="s">
        <v>73</v>
      </c>
      <c r="AU8" s="209">
        <v>39424.066666666702</v>
      </c>
      <c r="AV8" s="210">
        <v>19.741645802036398</v>
      </c>
      <c r="AW8" s="210">
        <v>621.70666666666705</v>
      </c>
      <c r="AX8" s="210">
        <v>0.50135123039110996</v>
      </c>
      <c r="AY8" s="209">
        <v>42699.875999999997</v>
      </c>
      <c r="AZ8" s="210">
        <v>21.3820110165248</v>
      </c>
      <c r="BA8" s="210">
        <v>660.16333333333296</v>
      </c>
      <c r="BB8" s="210">
        <v>0.50756069154831196</v>
      </c>
      <c r="BC8" s="209">
        <v>35596.108</v>
      </c>
      <c r="BD8" s="210">
        <v>17.8247911867802</v>
      </c>
      <c r="BE8" s="210">
        <v>654.78666666666697</v>
      </c>
      <c r="BF8" s="210">
        <v>0.52114163666106705</v>
      </c>
      <c r="BG8" s="209">
        <v>30552.544999999998</v>
      </c>
      <c r="BH8" s="210">
        <v>15.299221331998</v>
      </c>
      <c r="BI8" s="210">
        <v>665.73333333333301</v>
      </c>
      <c r="BJ8" s="211">
        <v>0.55830604189247701</v>
      </c>
    </row>
    <row r="9" spans="1:62" s="332" customFormat="1" x14ac:dyDescent="0.2">
      <c r="A9" s="64">
        <v>13</v>
      </c>
      <c r="B9" s="64" t="s">
        <v>32</v>
      </c>
      <c r="C9" s="338">
        <v>8</v>
      </c>
      <c r="D9" s="337" t="s">
        <v>60</v>
      </c>
      <c r="E9" s="155">
        <v>14</v>
      </c>
      <c r="F9" s="65" t="s">
        <v>87</v>
      </c>
      <c r="G9" s="65">
        <v>14</v>
      </c>
      <c r="H9" s="337" t="s">
        <v>162</v>
      </c>
      <c r="I9" s="66" t="s">
        <v>32</v>
      </c>
      <c r="J9" s="65" t="s">
        <v>90</v>
      </c>
      <c r="K9" s="67"/>
      <c r="L9" s="67" t="s">
        <v>161</v>
      </c>
      <c r="M9" s="337" t="s">
        <v>164</v>
      </c>
      <c r="N9" s="337"/>
      <c r="O9" s="337" t="s">
        <v>15</v>
      </c>
      <c r="P9" s="200">
        <v>8</v>
      </c>
      <c r="Q9" s="342"/>
      <c r="R9" s="342"/>
      <c r="S9" s="342" t="str">
        <f t="shared" si="0"/>
        <v/>
      </c>
      <c r="T9" s="169">
        <v>14</v>
      </c>
      <c r="U9" s="311">
        <v>40700</v>
      </c>
      <c r="V9" s="307" t="str">
        <f>TEXT(DATEVALUE(TEXT(U9,"m/d/yyyy"))-DATEVALUE("1/1/2011")+1,"000")</f>
        <v>157</v>
      </c>
      <c r="W9" s="310">
        <v>4</v>
      </c>
      <c r="X9" s="309">
        <v>14</v>
      </c>
      <c r="Y9" s="310">
        <v>4</v>
      </c>
      <c r="Z9" s="169"/>
      <c r="AA9" s="173"/>
      <c r="AB9" s="337">
        <v>1</v>
      </c>
      <c r="AC9" s="337" t="s">
        <v>15</v>
      </c>
      <c r="AD9" s="330">
        <v>1.98</v>
      </c>
      <c r="AE9" s="330">
        <v>120</v>
      </c>
      <c r="AF9" s="330">
        <v>0.79200000000000004</v>
      </c>
      <c r="AG9" s="330">
        <v>1.8000000000000016E-2</v>
      </c>
      <c r="AH9" s="330">
        <v>0</v>
      </c>
      <c r="AI9" s="330">
        <v>0.19799999999999995</v>
      </c>
      <c r="AJ9" s="79">
        <v>3</v>
      </c>
      <c r="AK9" s="64"/>
      <c r="AL9" s="67">
        <v>21</v>
      </c>
      <c r="AM9" s="68">
        <v>40684</v>
      </c>
      <c r="AN9" s="65"/>
      <c r="AO9" s="65"/>
      <c r="AP9" s="65"/>
      <c r="AQ9" s="69"/>
      <c r="AR9" s="65">
        <v>1194</v>
      </c>
      <c r="AS9" s="65"/>
      <c r="AT9" s="208" t="s">
        <v>90</v>
      </c>
      <c r="AU9" s="209">
        <v>18848.002333333301</v>
      </c>
      <c r="AV9" s="210">
        <v>9.4381584042730804</v>
      </c>
      <c r="AW9" s="210">
        <v>694.15</v>
      </c>
      <c r="AX9" s="210">
        <v>0.56448006335346101</v>
      </c>
      <c r="AY9" s="209">
        <v>54362.6063333333</v>
      </c>
      <c r="AZ9" s="210">
        <v>27.222136371223499</v>
      </c>
      <c r="BA9" s="210">
        <v>675.1</v>
      </c>
      <c r="BB9" s="210">
        <v>0.43984600048519101</v>
      </c>
      <c r="BC9" s="209">
        <v>39852.525666666697</v>
      </c>
      <c r="BD9" s="210">
        <v>19.956197129026901</v>
      </c>
      <c r="BE9" s="210">
        <v>687.8</v>
      </c>
      <c r="BF9" s="210">
        <v>0.50066359790636406</v>
      </c>
      <c r="BG9" s="209">
        <v>28211.59</v>
      </c>
      <c r="BH9" s="210">
        <v>14.1269854782173</v>
      </c>
      <c r="BI9" s="210">
        <v>694.15</v>
      </c>
      <c r="BJ9" s="211">
        <v>0.60139160117077795</v>
      </c>
    </row>
    <row r="10" spans="1:62" s="332" customFormat="1" x14ac:dyDescent="0.2">
      <c r="A10" s="64">
        <v>13.6</v>
      </c>
      <c r="B10" s="64" t="s">
        <v>32</v>
      </c>
      <c r="C10" s="338">
        <v>9</v>
      </c>
      <c r="D10" s="337" t="s">
        <v>53</v>
      </c>
      <c r="E10" s="155">
        <v>56</v>
      </c>
      <c r="F10" s="337" t="s">
        <v>94</v>
      </c>
      <c r="G10" s="337">
        <v>51</v>
      </c>
      <c r="H10" s="337" t="s">
        <v>162</v>
      </c>
      <c r="I10" s="66" t="s">
        <v>32</v>
      </c>
      <c r="J10" s="149" t="s">
        <v>195</v>
      </c>
      <c r="K10" s="67" t="s">
        <v>383</v>
      </c>
      <c r="L10" s="67" t="s">
        <v>165</v>
      </c>
      <c r="M10" s="149" t="s">
        <v>95</v>
      </c>
      <c r="N10" s="337"/>
      <c r="O10" s="337" t="s">
        <v>32</v>
      </c>
      <c r="P10" s="200">
        <v>7</v>
      </c>
      <c r="Q10">
        <v>0</v>
      </c>
      <c r="R10">
        <v>7</v>
      </c>
      <c r="S10" s="340">
        <f t="shared" si="0"/>
        <v>0</v>
      </c>
      <c r="T10" s="169">
        <v>56</v>
      </c>
      <c r="U10" s="311">
        <v>40705</v>
      </c>
      <c r="V10" s="307" t="str">
        <f>TEXT(DATEVALUE(TEXT(U10,"m/d/yyyy"))-DATEVALUE("1/1/2011")+1,"000")</f>
        <v>162</v>
      </c>
      <c r="W10" s="310">
        <v>4</v>
      </c>
      <c r="X10" s="309">
        <v>51</v>
      </c>
      <c r="Y10" s="310">
        <v>3</v>
      </c>
      <c r="Z10" s="169"/>
      <c r="AA10" s="173"/>
      <c r="AB10" s="337">
        <v>1</v>
      </c>
      <c r="AC10" s="65" t="s">
        <v>13</v>
      </c>
      <c r="AD10" s="330">
        <v>61.218000000000004</v>
      </c>
      <c r="AE10" s="330">
        <v>120</v>
      </c>
      <c r="AF10" s="330">
        <v>1.08</v>
      </c>
      <c r="AG10" s="330">
        <v>57.330000000000005</v>
      </c>
      <c r="AH10" s="330">
        <v>0</v>
      </c>
      <c r="AI10" s="330">
        <v>-1.4039999999999999</v>
      </c>
      <c r="AJ10" s="79">
        <v>2</v>
      </c>
      <c r="AK10" s="64"/>
      <c r="AL10" s="67">
        <v>15</v>
      </c>
      <c r="AM10" s="68">
        <v>40685</v>
      </c>
      <c r="AN10" s="65"/>
      <c r="AO10" s="65"/>
      <c r="AP10" s="65"/>
      <c r="AQ10" s="69"/>
      <c r="AR10" s="65">
        <v>1214</v>
      </c>
      <c r="AS10" s="65" t="s">
        <v>98</v>
      </c>
      <c r="AT10" s="208"/>
      <c r="AU10" s="209"/>
      <c r="AV10" s="210"/>
      <c r="AW10" s="210"/>
      <c r="AX10" s="210"/>
      <c r="AY10" s="209"/>
      <c r="AZ10" s="210"/>
      <c r="BA10" s="210"/>
      <c r="BB10" s="210"/>
      <c r="BC10" s="209"/>
      <c r="BD10" s="210"/>
      <c r="BE10" s="210"/>
      <c r="BF10" s="210"/>
      <c r="BG10" s="209"/>
      <c r="BH10" s="210"/>
      <c r="BI10" s="210"/>
      <c r="BJ10" s="211"/>
    </row>
    <row r="11" spans="1:62" s="182" customFormat="1" x14ac:dyDescent="0.2">
      <c r="A11" s="179">
        <v>14.5142857142857</v>
      </c>
      <c r="B11" s="179" t="s">
        <v>32</v>
      </c>
      <c r="C11" s="179">
        <v>10</v>
      </c>
      <c r="D11" s="180" t="s">
        <v>53</v>
      </c>
      <c r="E11" s="180"/>
      <c r="F11" s="180" t="s">
        <v>93</v>
      </c>
      <c r="G11" s="180"/>
      <c r="H11" s="180"/>
      <c r="I11" s="181" t="s">
        <v>15</v>
      </c>
      <c r="K11" s="380"/>
      <c r="L11" s="380"/>
      <c r="M11" s="180" t="s">
        <v>112</v>
      </c>
      <c r="N11" s="180"/>
      <c r="O11" s="180"/>
      <c r="P11" s="202"/>
      <c r="Q11" s="342"/>
      <c r="R11" s="342"/>
      <c r="S11" s="342" t="str">
        <f t="shared" si="0"/>
        <v/>
      </c>
      <c r="T11" s="169"/>
      <c r="U11" s="317"/>
      <c r="V11" s="307"/>
      <c r="W11" s="310"/>
      <c r="X11" s="309"/>
      <c r="Y11" s="310"/>
      <c r="Z11" s="169"/>
      <c r="AA11" s="173"/>
      <c r="AB11" s="180">
        <v>1</v>
      </c>
      <c r="AC11" s="182" t="s">
        <v>15</v>
      </c>
      <c r="AD11" s="330">
        <v>2.7719999999999998</v>
      </c>
      <c r="AE11" s="330">
        <v>120</v>
      </c>
      <c r="AF11" s="330">
        <v>2.0699999999999998</v>
      </c>
      <c r="AG11" s="330">
        <v>117.22799999999999</v>
      </c>
      <c r="AH11" s="330">
        <v>0</v>
      </c>
      <c r="AI11" s="330">
        <v>-0.41399999999999992</v>
      </c>
      <c r="AJ11" s="291">
        <v>1</v>
      </c>
      <c r="AK11" s="179"/>
      <c r="AL11" s="186" t="s">
        <v>97</v>
      </c>
      <c r="AM11" s="187">
        <v>40685</v>
      </c>
      <c r="AQ11" s="188"/>
      <c r="AR11" s="182">
        <v>1221</v>
      </c>
      <c r="AS11" s="182" t="s">
        <v>113</v>
      </c>
      <c r="AT11" s="208"/>
      <c r="AU11" s="208"/>
      <c r="AV11" s="329"/>
      <c r="AW11" s="329"/>
      <c r="AX11" s="329"/>
      <c r="AY11" s="208"/>
      <c r="AZ11" s="329"/>
      <c r="BA11" s="329"/>
      <c r="BB11" s="329"/>
      <c r="BC11" s="208"/>
      <c r="BD11" s="329"/>
      <c r="BE11" s="329"/>
      <c r="BF11" s="329"/>
      <c r="BG11" s="208"/>
      <c r="BH11" s="329"/>
      <c r="BI11" s="329"/>
      <c r="BJ11" s="217"/>
    </row>
    <row r="12" spans="1:62" s="332" customFormat="1" x14ac:dyDescent="0.2">
      <c r="A12" s="84">
        <v>17</v>
      </c>
      <c r="B12" s="84" t="s">
        <v>32</v>
      </c>
      <c r="C12" s="145">
        <v>11</v>
      </c>
      <c r="D12" s="337" t="s">
        <v>24</v>
      </c>
      <c r="E12" s="160">
        <v>34</v>
      </c>
      <c r="F12" s="332">
        <v>34</v>
      </c>
      <c r="G12" s="332">
        <v>34</v>
      </c>
      <c r="H12" s="337" t="s">
        <v>162</v>
      </c>
      <c r="I12" s="85" t="s">
        <v>32</v>
      </c>
      <c r="J12" s="137" t="s">
        <v>136</v>
      </c>
      <c r="K12" s="381" t="s">
        <v>384</v>
      </c>
      <c r="L12" s="381" t="s">
        <v>166</v>
      </c>
      <c r="M12" s="332" t="s">
        <v>99</v>
      </c>
      <c r="N12" s="332" t="s">
        <v>181</v>
      </c>
      <c r="O12" s="332" t="s">
        <v>32</v>
      </c>
      <c r="P12" s="204">
        <v>7</v>
      </c>
      <c r="Q12">
        <v>4</v>
      </c>
      <c r="R12">
        <v>3</v>
      </c>
      <c r="S12" s="340">
        <f t="shared" si="0"/>
        <v>0.5714285714285714</v>
      </c>
      <c r="T12" s="169">
        <v>34</v>
      </c>
      <c r="U12" s="311">
        <v>40692</v>
      </c>
      <c r="V12" s="307" t="str">
        <f t="shared" ref="V12:V20" si="1">TEXT(DATEVALUE(TEXT(U12,"m/d/yyyy"))-DATEVALUE("1/1/2011")+1,"000")</f>
        <v>149</v>
      </c>
      <c r="W12" s="310">
        <v>5</v>
      </c>
      <c r="X12" s="309">
        <v>34</v>
      </c>
      <c r="Y12" s="310">
        <v>2</v>
      </c>
      <c r="Z12" s="169"/>
      <c r="AA12" s="173"/>
      <c r="AB12" s="337">
        <v>1</v>
      </c>
      <c r="AC12" s="337" t="s">
        <v>15</v>
      </c>
      <c r="AD12" s="330">
        <v>120</v>
      </c>
      <c r="AE12" s="330">
        <v>120</v>
      </c>
      <c r="AF12" s="330">
        <v>1.782</v>
      </c>
      <c r="AG12" s="330">
        <v>0</v>
      </c>
      <c r="AH12" s="330">
        <v>0</v>
      </c>
      <c r="AI12" s="330">
        <v>0.93599999999999994</v>
      </c>
      <c r="AJ12" s="79">
        <v>3</v>
      </c>
      <c r="AK12" s="84"/>
      <c r="AL12" s="87" t="s">
        <v>101</v>
      </c>
      <c r="AM12" s="88">
        <v>40686</v>
      </c>
      <c r="AQ12" s="89"/>
      <c r="AR12" s="337">
        <v>1249</v>
      </c>
      <c r="AT12" s="208" t="s">
        <v>136</v>
      </c>
      <c r="AU12" s="209">
        <v>20894.008333333299</v>
      </c>
      <c r="AV12" s="210">
        <v>10.462698213987601</v>
      </c>
      <c r="AW12" s="210">
        <v>688.01</v>
      </c>
      <c r="AX12" s="210">
        <v>0.55158359263363699</v>
      </c>
      <c r="AY12" s="209">
        <v>64101.877999999997</v>
      </c>
      <c r="AZ12" s="210">
        <v>32.099087631447198</v>
      </c>
      <c r="BA12" s="210">
        <v>610.78333333333296</v>
      </c>
      <c r="BB12" s="210">
        <v>0.44845022018581998</v>
      </c>
      <c r="BC12" s="209">
        <v>38089.081333333299</v>
      </c>
      <c r="BD12" s="210">
        <v>19.073150392255101</v>
      </c>
      <c r="BE12" s="210">
        <v>610.39666666666699</v>
      </c>
      <c r="BF12" s="210">
        <v>0.48635207200644598</v>
      </c>
      <c r="BG12" s="209">
        <v>53791.6626666667</v>
      </c>
      <c r="BH12" s="210">
        <v>26.936235686863601</v>
      </c>
      <c r="BI12" s="210">
        <v>636.79333333333295</v>
      </c>
      <c r="BJ12" s="211">
        <v>0.46044919628500303</v>
      </c>
    </row>
    <row r="13" spans="1:62" s="332" customFormat="1" x14ac:dyDescent="0.2">
      <c r="A13" s="64">
        <v>19</v>
      </c>
      <c r="B13" s="64" t="s">
        <v>32</v>
      </c>
      <c r="C13" s="338">
        <v>12</v>
      </c>
      <c r="D13" s="65" t="s">
        <v>26</v>
      </c>
      <c r="E13" s="155">
        <v>74</v>
      </c>
      <c r="F13" s="337">
        <v>52</v>
      </c>
      <c r="G13" s="337" t="s">
        <v>162</v>
      </c>
      <c r="H13" s="337" t="s">
        <v>162</v>
      </c>
      <c r="I13" s="66" t="s">
        <v>32</v>
      </c>
      <c r="J13" s="65" t="s">
        <v>117</v>
      </c>
      <c r="K13" s="67" t="s">
        <v>385</v>
      </c>
      <c r="L13" s="67" t="s">
        <v>168</v>
      </c>
      <c r="M13" s="65" t="s">
        <v>104</v>
      </c>
      <c r="N13" s="65"/>
      <c r="O13" s="65" t="s">
        <v>32</v>
      </c>
      <c r="P13" s="200">
        <v>2</v>
      </c>
      <c r="Q13" s="222">
        <v>2</v>
      </c>
      <c r="R13" s="222">
        <v>0</v>
      </c>
      <c r="S13" s="340">
        <f t="shared" si="0"/>
        <v>1</v>
      </c>
      <c r="T13" s="169">
        <v>74</v>
      </c>
      <c r="U13" s="311">
        <v>40719</v>
      </c>
      <c r="V13" s="307" t="str">
        <f t="shared" si="1"/>
        <v>176</v>
      </c>
      <c r="W13" s="310">
        <v>2</v>
      </c>
      <c r="X13" s="309"/>
      <c r="Y13" s="310"/>
      <c r="Z13" s="169"/>
      <c r="AA13" s="173"/>
      <c r="AB13" s="337">
        <v>1</v>
      </c>
      <c r="AC13" s="337" t="s">
        <v>15</v>
      </c>
      <c r="AD13" s="330">
        <v>4.6980000000000004</v>
      </c>
      <c r="AE13" s="330">
        <v>120</v>
      </c>
      <c r="AF13" s="330">
        <v>120</v>
      </c>
      <c r="AG13" s="330">
        <v>3.5280000000000005</v>
      </c>
      <c r="AH13" s="330">
        <v>0</v>
      </c>
      <c r="AI13" s="330">
        <v>0</v>
      </c>
      <c r="AJ13" s="79">
        <v>3</v>
      </c>
      <c r="AK13" s="64"/>
      <c r="AL13" s="67">
        <v>17</v>
      </c>
      <c r="AM13" s="68">
        <v>40688</v>
      </c>
      <c r="AN13" s="65"/>
      <c r="AO13" s="65"/>
      <c r="AP13" s="65"/>
      <c r="AQ13" s="69"/>
      <c r="AR13" s="65">
        <v>1259</v>
      </c>
      <c r="AS13" s="65"/>
      <c r="AT13" s="208"/>
      <c r="AU13" s="209"/>
      <c r="AV13" s="210"/>
      <c r="AW13" s="210"/>
      <c r="AX13" s="210"/>
      <c r="AY13" s="209"/>
      <c r="AZ13" s="210"/>
      <c r="BA13" s="210"/>
      <c r="BB13" s="210"/>
      <c r="BC13" s="209"/>
      <c r="BD13" s="210"/>
      <c r="BE13" s="210"/>
      <c r="BF13" s="210"/>
      <c r="BG13" s="209"/>
      <c r="BH13" s="210"/>
      <c r="BI13" s="210"/>
      <c r="BJ13" s="211"/>
    </row>
    <row r="14" spans="1:62" s="332" customFormat="1" x14ac:dyDescent="0.2">
      <c r="A14" s="64">
        <v>21</v>
      </c>
      <c r="B14" s="64" t="s">
        <v>32</v>
      </c>
      <c r="C14" s="338">
        <v>13</v>
      </c>
      <c r="D14" s="337" t="s">
        <v>53</v>
      </c>
      <c r="E14" s="155">
        <v>27</v>
      </c>
      <c r="F14" s="65">
        <v>27</v>
      </c>
      <c r="G14" s="65">
        <v>34</v>
      </c>
      <c r="H14" s="337">
        <v>34</v>
      </c>
      <c r="I14" s="66" t="s">
        <v>32</v>
      </c>
      <c r="J14" s="65" t="s">
        <v>109</v>
      </c>
      <c r="K14" s="67" t="s">
        <v>386</v>
      </c>
      <c r="L14" s="67" t="s">
        <v>222</v>
      </c>
      <c r="M14" s="337" t="s">
        <v>110</v>
      </c>
      <c r="N14" s="337"/>
      <c r="O14" s="337" t="s">
        <v>32</v>
      </c>
      <c r="P14" s="200">
        <v>9</v>
      </c>
      <c r="Q14" s="222">
        <v>9</v>
      </c>
      <c r="R14" s="222">
        <v>0</v>
      </c>
      <c r="S14" s="340">
        <f t="shared" si="0"/>
        <v>1</v>
      </c>
      <c r="T14" s="169">
        <v>27</v>
      </c>
      <c r="U14" s="311">
        <v>40696</v>
      </c>
      <c r="V14" s="307" t="str">
        <f t="shared" si="1"/>
        <v>153</v>
      </c>
      <c r="W14" s="310">
        <v>0</v>
      </c>
      <c r="X14" s="309">
        <v>34</v>
      </c>
      <c r="Y14" s="310">
        <v>5</v>
      </c>
      <c r="Z14" s="169">
        <v>34</v>
      </c>
      <c r="AA14" s="173">
        <v>4</v>
      </c>
      <c r="AB14" s="337">
        <v>1</v>
      </c>
      <c r="AC14" s="337" t="s">
        <v>13</v>
      </c>
      <c r="AD14" s="330">
        <v>120</v>
      </c>
      <c r="AE14" s="330">
        <v>120</v>
      </c>
      <c r="AF14" s="330">
        <v>1.1519999999999999</v>
      </c>
      <c r="AG14" s="330">
        <v>117.12</v>
      </c>
      <c r="AH14" s="330">
        <v>63.588000000000001</v>
      </c>
      <c r="AI14" s="330">
        <v>1.1519999999999999</v>
      </c>
      <c r="AJ14" s="79">
        <v>2</v>
      </c>
      <c r="AK14" s="79"/>
      <c r="AL14" s="138">
        <v>12</v>
      </c>
      <c r="AM14" s="68">
        <v>40689</v>
      </c>
      <c r="AN14" s="65"/>
      <c r="AO14" s="65"/>
      <c r="AP14" s="65"/>
      <c r="AQ14" s="69"/>
      <c r="AR14" s="337">
        <v>1329</v>
      </c>
      <c r="AS14" s="65"/>
      <c r="AT14" s="208" t="s">
        <v>109</v>
      </c>
      <c r="AU14" s="209">
        <v>21292.7686666667</v>
      </c>
      <c r="AV14" s="210">
        <v>10.6623779001836</v>
      </c>
      <c r="AW14" s="210">
        <v>664.11</v>
      </c>
      <c r="AX14" s="210">
        <v>0.59032626084587003</v>
      </c>
      <c r="AY14" s="209">
        <v>45654.339</v>
      </c>
      <c r="AZ14" s="210">
        <v>22.8614616925388</v>
      </c>
      <c r="BA14" s="210">
        <v>641.73333333333301</v>
      </c>
      <c r="BB14" s="210">
        <v>0.50813233413888204</v>
      </c>
      <c r="BC14" s="209">
        <v>34789.600666666702</v>
      </c>
      <c r="BD14" s="210">
        <v>17.420931730929698</v>
      </c>
      <c r="BE14" s="210">
        <v>622.12666666666701</v>
      </c>
      <c r="BF14" s="210">
        <v>0.52427390742941704</v>
      </c>
      <c r="BG14" s="209">
        <v>29558.552</v>
      </c>
      <c r="BH14" s="210">
        <v>14.801478217326</v>
      </c>
      <c r="BI14" s="210">
        <v>687.8</v>
      </c>
      <c r="BJ14" s="211">
        <v>0.57636044370810902</v>
      </c>
    </row>
    <row r="15" spans="1:62" s="332" customFormat="1" x14ac:dyDescent="0.2">
      <c r="A15" s="84">
        <v>22</v>
      </c>
      <c r="B15" s="84" t="s">
        <v>32</v>
      </c>
      <c r="C15" s="145">
        <v>14</v>
      </c>
      <c r="D15" s="337" t="s">
        <v>53</v>
      </c>
      <c r="E15" s="160">
        <v>20</v>
      </c>
      <c r="F15" s="332" t="s">
        <v>108</v>
      </c>
      <c r="G15" s="65">
        <v>20</v>
      </c>
      <c r="H15" s="337" t="s">
        <v>162</v>
      </c>
      <c r="I15" s="85" t="s">
        <v>15</v>
      </c>
      <c r="J15" s="133" t="s">
        <v>132</v>
      </c>
      <c r="K15" s="382" t="s">
        <v>387</v>
      </c>
      <c r="L15" s="382" t="s">
        <v>170</v>
      </c>
      <c r="M15" s="337" t="s">
        <v>133</v>
      </c>
      <c r="N15" s="337" t="s">
        <v>171</v>
      </c>
      <c r="O15" s="337" t="s">
        <v>32</v>
      </c>
      <c r="P15" s="200">
        <v>7</v>
      </c>
      <c r="Q15" s="222">
        <v>3</v>
      </c>
      <c r="R15" s="222">
        <v>4</v>
      </c>
      <c r="S15" s="340">
        <f t="shared" si="0"/>
        <v>0.42857142857142855</v>
      </c>
      <c r="T15" s="169">
        <v>20</v>
      </c>
      <c r="U15" s="311">
        <v>40701</v>
      </c>
      <c r="V15" s="307" t="str">
        <f t="shared" si="1"/>
        <v>158</v>
      </c>
      <c r="W15" s="310">
        <v>4</v>
      </c>
      <c r="X15" s="309">
        <v>20</v>
      </c>
      <c r="Y15" s="310">
        <v>3</v>
      </c>
      <c r="Z15" s="169"/>
      <c r="AA15" s="173"/>
      <c r="AB15" s="337">
        <v>1</v>
      </c>
      <c r="AC15" s="337" t="s">
        <v>15</v>
      </c>
      <c r="AD15" s="330">
        <v>1.476</v>
      </c>
      <c r="AE15" s="330">
        <v>120</v>
      </c>
      <c r="AF15" s="330">
        <v>1.1339999999999999</v>
      </c>
      <c r="AG15" s="330">
        <v>3.0960000000000001</v>
      </c>
      <c r="AH15" s="330">
        <v>-106.464</v>
      </c>
      <c r="AI15" s="330">
        <v>-0.64799999999999991</v>
      </c>
      <c r="AJ15" s="79">
        <v>3</v>
      </c>
      <c r="AK15" s="292"/>
      <c r="AL15" s="139" t="s">
        <v>105</v>
      </c>
      <c r="AM15" s="88">
        <v>40689</v>
      </c>
      <c r="AQ15" s="89"/>
      <c r="AR15" s="65">
        <v>1336</v>
      </c>
      <c r="AS15" s="332" t="s">
        <v>111</v>
      </c>
      <c r="AT15" s="208" t="s">
        <v>132</v>
      </c>
      <c r="AU15" s="209">
        <v>34993.9126666667</v>
      </c>
      <c r="AV15" s="210">
        <v>17.523241195126001</v>
      </c>
      <c r="AW15" s="210">
        <v>678.10666666666702</v>
      </c>
      <c r="AX15" s="210">
        <v>0.53545329188906698</v>
      </c>
      <c r="AY15" s="209">
        <v>76944.763999999996</v>
      </c>
      <c r="AZ15" s="210">
        <v>38.5301772658988</v>
      </c>
      <c r="BA15" s="210">
        <v>603.71</v>
      </c>
      <c r="BB15" s="210">
        <v>0.41328817945670898</v>
      </c>
      <c r="BC15" s="209">
        <v>62438.416666666701</v>
      </c>
      <c r="BD15" s="210">
        <v>31.266107494575198</v>
      </c>
      <c r="BE15" s="210">
        <v>577.41999999999996</v>
      </c>
      <c r="BF15" s="210">
        <v>0.435875959450299</v>
      </c>
      <c r="BG15" s="209">
        <v>49563.336333333304</v>
      </c>
      <c r="BH15" s="210">
        <v>24.818896511433799</v>
      </c>
      <c r="BI15" s="210">
        <v>607.80999999999995</v>
      </c>
      <c r="BJ15" s="211">
        <v>0.50280112027907398</v>
      </c>
    </row>
    <row r="16" spans="1:62" s="332" customFormat="1" x14ac:dyDescent="0.2">
      <c r="A16" s="64">
        <v>24</v>
      </c>
      <c r="B16" s="64" t="s">
        <v>32</v>
      </c>
      <c r="C16" s="338">
        <v>15</v>
      </c>
      <c r="D16" s="337" t="s">
        <v>26</v>
      </c>
      <c r="E16" s="155">
        <v>27</v>
      </c>
      <c r="F16" s="337" t="s">
        <v>106</v>
      </c>
      <c r="G16" s="337">
        <v>29</v>
      </c>
      <c r="H16" s="337" t="s">
        <v>162</v>
      </c>
      <c r="I16" s="66" t="s">
        <v>32</v>
      </c>
      <c r="J16" s="65" t="s">
        <v>115</v>
      </c>
      <c r="K16" s="67" t="s">
        <v>388</v>
      </c>
      <c r="L16" s="67" t="s">
        <v>172</v>
      </c>
      <c r="M16" s="337" t="s">
        <v>107</v>
      </c>
      <c r="N16" s="337"/>
      <c r="O16" s="337" t="s">
        <v>32</v>
      </c>
      <c r="P16" s="200">
        <v>2</v>
      </c>
      <c r="Q16" s="222">
        <v>3</v>
      </c>
      <c r="R16" s="222">
        <v>0</v>
      </c>
      <c r="S16" s="340">
        <f t="shared" si="0"/>
        <v>1</v>
      </c>
      <c r="T16" s="169">
        <v>27</v>
      </c>
      <c r="U16" s="311">
        <v>40727</v>
      </c>
      <c r="V16" s="307" t="str">
        <f t="shared" si="1"/>
        <v>184</v>
      </c>
      <c r="W16" s="310">
        <v>0</v>
      </c>
      <c r="X16" s="309">
        <v>29</v>
      </c>
      <c r="Y16" s="310">
        <v>3</v>
      </c>
      <c r="Z16" s="169"/>
      <c r="AA16" s="173"/>
      <c r="AB16" s="337">
        <v>1</v>
      </c>
      <c r="AC16" s="337" t="s">
        <v>15</v>
      </c>
      <c r="AD16" s="330">
        <v>120</v>
      </c>
      <c r="AE16" s="330">
        <v>120</v>
      </c>
      <c r="AF16" s="330">
        <v>120</v>
      </c>
      <c r="AG16" s="330">
        <v>0</v>
      </c>
      <c r="AH16" s="330">
        <v>0</v>
      </c>
      <c r="AI16" s="330">
        <v>0</v>
      </c>
      <c r="AJ16" s="79">
        <v>2</v>
      </c>
      <c r="AK16" s="64"/>
      <c r="AL16" s="67">
        <v>20</v>
      </c>
      <c r="AM16" s="68">
        <v>40690</v>
      </c>
      <c r="AN16" s="65"/>
      <c r="AO16" s="65"/>
      <c r="AP16" s="65"/>
      <c r="AQ16" s="69"/>
      <c r="AR16" s="65">
        <v>1352</v>
      </c>
      <c r="AS16" s="65"/>
      <c r="AT16" s="208" t="s">
        <v>115</v>
      </c>
      <c r="AU16" s="209">
        <v>22858.615000000002</v>
      </c>
      <c r="AV16" s="210">
        <v>11.4464772158237</v>
      </c>
      <c r="AW16" s="210">
        <v>640.48333333333301</v>
      </c>
      <c r="AX16" s="210">
        <v>0.58252639669928197</v>
      </c>
      <c r="AY16" s="209">
        <v>45889.703333333302</v>
      </c>
      <c r="AZ16" s="210">
        <v>22.979320647638101</v>
      </c>
      <c r="BA16" s="210">
        <v>629.09</v>
      </c>
      <c r="BB16" s="210">
        <v>0.52002485402310905</v>
      </c>
      <c r="BC16" s="209">
        <v>39184.530333333299</v>
      </c>
      <c r="BD16" s="210">
        <v>19.6216977132365</v>
      </c>
      <c r="BE16" s="210">
        <v>598.78333333333296</v>
      </c>
      <c r="BF16" s="210">
        <v>0.50088095877098104</v>
      </c>
      <c r="BG16" s="209">
        <v>31673.075000000001</v>
      </c>
      <c r="BH16" s="210">
        <v>15.860327991987999</v>
      </c>
      <c r="BI16" s="210">
        <v>620.44666666666706</v>
      </c>
      <c r="BJ16" s="211">
        <v>0.51961854963109499</v>
      </c>
    </row>
    <row r="17" spans="1:70" s="332" customFormat="1" ht="16" x14ac:dyDescent="0.2">
      <c r="A17" s="84">
        <v>25</v>
      </c>
      <c r="B17" s="84" t="s">
        <v>32</v>
      </c>
      <c r="C17" s="145">
        <v>16</v>
      </c>
      <c r="D17" s="337" t="s">
        <v>26</v>
      </c>
      <c r="E17" s="155">
        <v>77</v>
      </c>
      <c r="F17" s="337" t="s">
        <v>149</v>
      </c>
      <c r="G17" s="337" t="s">
        <v>162</v>
      </c>
      <c r="H17" s="337" t="s">
        <v>162</v>
      </c>
      <c r="I17" s="85" t="s">
        <v>15</v>
      </c>
      <c r="J17" s="140" t="s">
        <v>150</v>
      </c>
      <c r="K17" s="383" t="s">
        <v>389</v>
      </c>
      <c r="L17" s="383" t="s">
        <v>173</v>
      </c>
      <c r="M17" s="332" t="s">
        <v>133</v>
      </c>
      <c r="N17" s="332" t="s">
        <v>180</v>
      </c>
      <c r="O17" s="332" t="s">
        <v>32</v>
      </c>
      <c r="P17" s="204">
        <v>2</v>
      </c>
      <c r="Q17" s="222">
        <v>2</v>
      </c>
      <c r="R17" s="222">
        <v>0</v>
      </c>
      <c r="S17" s="340">
        <f t="shared" si="0"/>
        <v>1</v>
      </c>
      <c r="T17" s="169">
        <v>77</v>
      </c>
      <c r="U17" s="311">
        <v>40721</v>
      </c>
      <c r="V17" s="307" t="str">
        <f t="shared" si="1"/>
        <v>178</v>
      </c>
      <c r="W17" s="310">
        <v>2</v>
      </c>
      <c r="X17" s="309"/>
      <c r="Y17" s="310"/>
      <c r="Z17" s="169"/>
      <c r="AA17" s="173"/>
      <c r="AB17" s="337">
        <v>1</v>
      </c>
      <c r="AC17" s="337" t="s">
        <v>13</v>
      </c>
      <c r="AD17" s="330">
        <v>92.951999999999998</v>
      </c>
      <c r="AE17" s="330">
        <v>92.951999999999998</v>
      </c>
      <c r="AF17" s="330">
        <v>71.784000000000006</v>
      </c>
      <c r="AG17" s="330">
        <v>-27.048000000000002</v>
      </c>
      <c r="AH17" s="330">
        <v>-27.048000000000002</v>
      </c>
      <c r="AI17" s="330">
        <v>50.88600000000001</v>
      </c>
      <c r="AJ17" s="79">
        <v>2</v>
      </c>
      <c r="AK17" s="84"/>
      <c r="AL17" s="87">
        <v>16</v>
      </c>
      <c r="AM17" s="88">
        <v>40690</v>
      </c>
      <c r="AQ17" s="89"/>
      <c r="AR17" s="332">
        <v>1383</v>
      </c>
      <c r="AT17" s="208" t="s">
        <v>150</v>
      </c>
      <c r="AU17" s="209">
        <v>32729.9983333333</v>
      </c>
      <c r="AV17" s="210">
        <v>16.389583541979601</v>
      </c>
      <c r="AW17" s="210">
        <v>681.45</v>
      </c>
      <c r="AX17" s="210">
        <v>0.50082720571151096</v>
      </c>
      <c r="AY17" s="209">
        <v>61168.896000000001</v>
      </c>
      <c r="AZ17" s="210">
        <v>30.630393590385601</v>
      </c>
      <c r="BA17" s="210">
        <v>660.78</v>
      </c>
      <c r="BB17" s="210">
        <v>0.43206440826433001</v>
      </c>
      <c r="BC17" s="209">
        <v>20262.310000000001</v>
      </c>
      <c r="BD17" s="210">
        <v>10.1463745618428</v>
      </c>
      <c r="BE17" s="210">
        <v>675.72666666666703</v>
      </c>
      <c r="BF17" s="210">
        <v>0.53940501952182096</v>
      </c>
      <c r="BG17" s="209">
        <v>49065.810666666701</v>
      </c>
      <c r="BH17" s="210">
        <v>24.569759973293301</v>
      </c>
      <c r="BI17" s="210">
        <v>681.45</v>
      </c>
      <c r="BJ17" s="211">
        <v>0.46622287531005802</v>
      </c>
    </row>
    <row r="18" spans="1:70" s="332" customFormat="1" x14ac:dyDescent="0.2">
      <c r="A18" s="64">
        <v>26</v>
      </c>
      <c r="B18" s="64" t="s">
        <v>32</v>
      </c>
      <c r="C18" s="338">
        <v>17</v>
      </c>
      <c r="D18" s="337" t="s">
        <v>125</v>
      </c>
      <c r="E18" s="155">
        <v>4</v>
      </c>
      <c r="F18" s="337" t="s">
        <v>140</v>
      </c>
      <c r="G18" s="337" t="s">
        <v>162</v>
      </c>
      <c r="H18" s="337" t="s">
        <v>162</v>
      </c>
      <c r="I18" s="66" t="s">
        <v>15</v>
      </c>
      <c r="J18" s="65" t="s">
        <v>144</v>
      </c>
      <c r="K18" s="67" t="s">
        <v>390</v>
      </c>
      <c r="L18" s="67" t="s">
        <v>176</v>
      </c>
      <c r="M18" s="65" t="s">
        <v>177</v>
      </c>
      <c r="N18" s="65"/>
      <c r="O18" s="332" t="s">
        <v>32</v>
      </c>
      <c r="P18" s="200">
        <v>5</v>
      </c>
      <c r="Q18" s="222">
        <v>5</v>
      </c>
      <c r="R18" s="222">
        <v>0</v>
      </c>
      <c r="S18" s="340">
        <f t="shared" si="0"/>
        <v>1</v>
      </c>
      <c r="T18" s="169">
        <v>4</v>
      </c>
      <c r="U18" s="311">
        <v>40701</v>
      </c>
      <c r="V18" s="307" t="str">
        <f t="shared" si="1"/>
        <v>158</v>
      </c>
      <c r="W18" s="310">
        <v>5</v>
      </c>
      <c r="X18" s="309"/>
      <c r="Y18" s="310"/>
      <c r="Z18" s="169"/>
      <c r="AA18" s="173"/>
      <c r="AB18" s="77">
        <v>1</v>
      </c>
      <c r="AC18" s="337" t="s">
        <v>13</v>
      </c>
      <c r="AD18" s="330">
        <v>2.1240000000000001</v>
      </c>
      <c r="AE18" s="330">
        <v>120</v>
      </c>
      <c r="AF18" s="330">
        <v>6.516</v>
      </c>
      <c r="AG18" s="330">
        <v>-117.876</v>
      </c>
      <c r="AH18" s="330">
        <v>0</v>
      </c>
      <c r="AI18" s="330">
        <v>-24.299999999999997</v>
      </c>
      <c r="AJ18" s="79">
        <v>1</v>
      </c>
      <c r="AK18" s="64"/>
      <c r="AL18" s="67">
        <v>13</v>
      </c>
      <c r="AM18" s="68">
        <v>40692</v>
      </c>
      <c r="AN18" s="65"/>
      <c r="AO18" s="65"/>
      <c r="AP18" s="65"/>
      <c r="AQ18" s="69"/>
      <c r="AR18" s="337">
        <v>1394</v>
      </c>
      <c r="AS18" s="65"/>
      <c r="AT18" s="208" t="s">
        <v>144</v>
      </c>
      <c r="AU18" s="209">
        <v>21739.506333333298</v>
      </c>
      <c r="AV18" s="216">
        <v>10.8860822901018</v>
      </c>
      <c r="AW18" s="216">
        <v>670.09</v>
      </c>
      <c r="AX18" s="216">
        <v>0.59820434440136705</v>
      </c>
      <c r="AY18" s="209">
        <v>50270.951666666697</v>
      </c>
      <c r="AZ18" s="216">
        <v>25.173235686863599</v>
      </c>
      <c r="BA18" s="216">
        <v>639.71</v>
      </c>
      <c r="BB18" s="216">
        <v>0.509081700377084</v>
      </c>
      <c r="BC18" s="209">
        <v>44485.423999999999</v>
      </c>
      <c r="BD18" s="216">
        <v>22.2761261892839</v>
      </c>
      <c r="BE18" s="216">
        <v>613.113333333333</v>
      </c>
      <c r="BF18" s="216">
        <v>0.50567327202800205</v>
      </c>
      <c r="BG18" s="209">
        <v>41155.457666666698</v>
      </c>
      <c r="BH18" s="216">
        <v>20.608641796027399</v>
      </c>
      <c r="BI18" s="216">
        <v>581.07000000000005</v>
      </c>
      <c r="BJ18" s="211">
        <v>0.53761786332825701</v>
      </c>
    </row>
    <row r="19" spans="1:70" s="59" customFormat="1" x14ac:dyDescent="0.2">
      <c r="A19" s="58">
        <v>29</v>
      </c>
      <c r="B19" s="58" t="s">
        <v>32</v>
      </c>
      <c r="C19" s="142">
        <v>18</v>
      </c>
      <c r="D19" s="59" t="s">
        <v>24</v>
      </c>
      <c r="E19" s="154">
        <v>5</v>
      </c>
      <c r="F19" s="59">
        <v>5</v>
      </c>
      <c r="G19" s="59">
        <v>54</v>
      </c>
      <c r="H19" s="337" t="s">
        <v>162</v>
      </c>
      <c r="I19" s="60" t="s">
        <v>32</v>
      </c>
      <c r="J19" s="59" t="s">
        <v>146</v>
      </c>
      <c r="K19" s="61" t="s">
        <v>391</v>
      </c>
      <c r="L19" s="61" t="s">
        <v>179</v>
      </c>
      <c r="M19" s="59" t="s">
        <v>129</v>
      </c>
      <c r="N19" s="65" t="s">
        <v>178</v>
      </c>
      <c r="O19" s="332" t="s">
        <v>32</v>
      </c>
      <c r="P19" s="200">
        <v>7</v>
      </c>
      <c r="Q19" s="222">
        <v>2</v>
      </c>
      <c r="R19" s="222">
        <v>5</v>
      </c>
      <c r="S19" s="340">
        <f t="shared" si="0"/>
        <v>0.2857142857142857</v>
      </c>
      <c r="T19" s="169">
        <v>5</v>
      </c>
      <c r="U19" s="311">
        <v>40703</v>
      </c>
      <c r="V19" s="307" t="str">
        <f t="shared" si="1"/>
        <v>160</v>
      </c>
      <c r="W19" s="310">
        <v>2</v>
      </c>
      <c r="X19" s="309">
        <v>54</v>
      </c>
      <c r="Y19" s="310">
        <v>5</v>
      </c>
      <c r="Z19" s="169"/>
      <c r="AA19" s="173"/>
      <c r="AB19" s="337">
        <v>1</v>
      </c>
      <c r="AC19" s="59" t="s">
        <v>13</v>
      </c>
      <c r="AD19" s="330">
        <v>33.335999999999999</v>
      </c>
      <c r="AE19" s="330">
        <v>120</v>
      </c>
      <c r="AF19" s="330">
        <v>102.90600000000001</v>
      </c>
      <c r="AG19" s="330">
        <v>4.9139999999999979</v>
      </c>
      <c r="AH19" s="330">
        <v>0</v>
      </c>
      <c r="AI19" s="330">
        <v>45.666000000000004</v>
      </c>
      <c r="AJ19" s="58">
        <v>3</v>
      </c>
      <c r="AK19" s="58"/>
      <c r="AL19" s="61">
        <v>18</v>
      </c>
      <c r="AM19" s="62">
        <v>40693</v>
      </c>
      <c r="AQ19" s="63"/>
      <c r="AR19" s="65">
        <v>1425</v>
      </c>
      <c r="AT19" s="208" t="s">
        <v>146</v>
      </c>
      <c r="AU19" s="209">
        <v>34281.189333333299</v>
      </c>
      <c r="AV19" s="210">
        <v>17.166344182941099</v>
      </c>
      <c r="AW19" s="210">
        <v>604.113333333333</v>
      </c>
      <c r="AX19" s="210">
        <v>0.52832467191772503</v>
      </c>
      <c r="AY19" s="209">
        <v>62019.990666666701</v>
      </c>
      <c r="AZ19" s="210">
        <v>31.056580203638799</v>
      </c>
      <c r="BA19" s="210">
        <v>608.41999999999996</v>
      </c>
      <c r="BB19" s="210">
        <v>0.46188916340657499</v>
      </c>
      <c r="BC19" s="209">
        <v>57459.843999999997</v>
      </c>
      <c r="BD19" s="210">
        <v>28.7730816224337</v>
      </c>
      <c r="BE19" s="210">
        <v>634.40666666666698</v>
      </c>
      <c r="BF19" s="210">
        <v>0.457811494274042</v>
      </c>
      <c r="BG19" s="209">
        <v>29025.567999999999</v>
      </c>
      <c r="BH19" s="210">
        <v>14.5345858788182</v>
      </c>
      <c r="BI19" s="210">
        <v>680.07666666666705</v>
      </c>
      <c r="BJ19" s="211">
        <v>0.57258214895677295</v>
      </c>
    </row>
    <row r="20" spans="1:70" s="59" customFormat="1" x14ac:dyDescent="0.2">
      <c r="A20" s="58">
        <v>31</v>
      </c>
      <c r="B20" s="58" t="s">
        <v>32</v>
      </c>
      <c r="C20" s="142">
        <v>19</v>
      </c>
      <c r="D20" s="59" t="s">
        <v>125</v>
      </c>
      <c r="E20" s="155">
        <v>3</v>
      </c>
      <c r="F20" s="65" t="s">
        <v>138</v>
      </c>
      <c r="G20" s="65">
        <v>8</v>
      </c>
      <c r="H20" s="337" t="s">
        <v>162</v>
      </c>
      <c r="I20" s="60" t="s">
        <v>32</v>
      </c>
      <c r="J20" s="59" t="s">
        <v>142</v>
      </c>
      <c r="K20" s="61" t="s">
        <v>392</v>
      </c>
      <c r="L20" s="61" t="s">
        <v>174</v>
      </c>
      <c r="M20" s="59" t="s">
        <v>130</v>
      </c>
      <c r="N20" s="59" t="s">
        <v>175</v>
      </c>
      <c r="O20" s="59" t="s">
        <v>32</v>
      </c>
      <c r="P20" s="199">
        <v>5</v>
      </c>
      <c r="Q20" s="222">
        <v>6</v>
      </c>
      <c r="R20" s="222">
        <v>0</v>
      </c>
      <c r="S20" s="340">
        <f t="shared" si="0"/>
        <v>1</v>
      </c>
      <c r="T20" s="168">
        <v>3</v>
      </c>
      <c r="U20" s="306">
        <v>40696</v>
      </c>
      <c r="V20" s="307" t="str">
        <f t="shared" si="1"/>
        <v>153</v>
      </c>
      <c r="W20" s="308">
        <v>3</v>
      </c>
      <c r="X20" s="315">
        <v>8</v>
      </c>
      <c r="Y20" s="308">
        <v>2</v>
      </c>
      <c r="Z20" s="168"/>
      <c r="AA20" s="175"/>
      <c r="AB20" s="77">
        <v>1</v>
      </c>
      <c r="AC20" s="59" t="s">
        <v>13</v>
      </c>
      <c r="AD20" s="330">
        <v>4.5179999999999998</v>
      </c>
      <c r="AE20" s="330">
        <v>12.545999999999999</v>
      </c>
      <c r="AF20" s="330">
        <v>3.4740000000000002</v>
      </c>
      <c r="AG20" s="330">
        <v>-3.6360000000000001</v>
      </c>
      <c r="AH20" s="330">
        <v>-46.908000000000001</v>
      </c>
      <c r="AI20" s="330">
        <v>-116.526</v>
      </c>
      <c r="AJ20" s="58">
        <v>2</v>
      </c>
      <c r="AK20" s="58"/>
      <c r="AL20" s="61">
        <v>10</v>
      </c>
      <c r="AM20" s="62">
        <v>40694</v>
      </c>
      <c r="AQ20" s="63"/>
      <c r="AR20" s="65">
        <v>1452</v>
      </c>
      <c r="AT20" s="212" t="s">
        <v>142</v>
      </c>
      <c r="AU20" s="213">
        <v>22062.168666666701</v>
      </c>
      <c r="AV20" s="214">
        <v>11.047655817058899</v>
      </c>
      <c r="AW20" s="214">
        <v>688.38333333333298</v>
      </c>
      <c r="AX20" s="214">
        <v>0.57840280849321402</v>
      </c>
      <c r="AY20" s="213">
        <v>79477.494000000006</v>
      </c>
      <c r="AZ20" s="214">
        <v>39.798444667000503</v>
      </c>
      <c r="BA20" s="214">
        <v>611.16999999999996</v>
      </c>
      <c r="BB20" s="214">
        <v>0.43000103903628401</v>
      </c>
      <c r="BC20" s="213">
        <v>56455.298999999999</v>
      </c>
      <c r="BD20" s="214">
        <v>28.270054581872799</v>
      </c>
      <c r="BE20" s="214">
        <v>634.09333333333302</v>
      </c>
      <c r="BF20" s="214">
        <v>0.43209866813073899</v>
      </c>
      <c r="BG20" s="213">
        <v>48545.519333333301</v>
      </c>
      <c r="BH20" s="214">
        <v>24.309223501919501</v>
      </c>
      <c r="BI20" s="214">
        <v>627.07333333333304</v>
      </c>
      <c r="BJ20" s="215">
        <v>0.46130592367531698</v>
      </c>
    </row>
    <row r="21" spans="1:70" ht="16" x14ac:dyDescent="0.2">
      <c r="A21" s="43">
        <v>33</v>
      </c>
      <c r="B21" s="43" t="s">
        <v>32</v>
      </c>
      <c r="C21" s="338">
        <v>20</v>
      </c>
      <c r="D21" s="337" t="s">
        <v>223</v>
      </c>
      <c r="E21" s="161">
        <v>64</v>
      </c>
      <c r="F21" s="329">
        <v>64</v>
      </c>
      <c r="G21" s="43"/>
      <c r="H21" s="43"/>
      <c r="I21" s="32" t="s">
        <v>32</v>
      </c>
      <c r="J21" s="43" t="s">
        <v>342</v>
      </c>
      <c r="K21" s="52" t="s">
        <v>393</v>
      </c>
      <c r="L21" s="52" t="s">
        <v>368</v>
      </c>
      <c r="M21" s="234" t="s">
        <v>224</v>
      </c>
      <c r="N21" s="43" t="s">
        <v>331</v>
      </c>
      <c r="O21" s="43"/>
      <c r="P21" s="205">
        <v>9</v>
      </c>
      <c r="Q21" s="222">
        <v>8</v>
      </c>
      <c r="R21" s="222">
        <v>1</v>
      </c>
      <c r="S21" s="340">
        <f t="shared" si="0"/>
        <v>0.88888888888888884</v>
      </c>
      <c r="T21" s="171">
        <v>64</v>
      </c>
      <c r="U21" s="300">
        <v>41055</v>
      </c>
      <c r="V21" s="307" t="str">
        <f>TEXT(DATEVALUE(TEXT(U21,"m/d/yyyy"))-DATEVALUE("1/1/2012")+1,"000")</f>
        <v>147</v>
      </c>
      <c r="W21" s="298">
        <v>5</v>
      </c>
      <c r="X21" s="298">
        <v>29</v>
      </c>
      <c r="Y21" s="298">
        <v>4</v>
      </c>
      <c r="Z21" s="298"/>
      <c r="AA21" s="298"/>
      <c r="AB21" s="337">
        <v>1</v>
      </c>
      <c r="AC21" s="337" t="s">
        <v>13</v>
      </c>
      <c r="AD21" s="330">
        <v>1.1850000000000001</v>
      </c>
      <c r="AE21" s="330">
        <v>120</v>
      </c>
      <c r="AF21" s="330">
        <v>13.36</v>
      </c>
      <c r="AG21" s="330">
        <v>-3.9750000000000001</v>
      </c>
      <c r="AH21" s="330">
        <v>112.35</v>
      </c>
      <c r="AI21" s="330">
        <v>-15.275000000000002</v>
      </c>
      <c r="AJ21" s="79">
        <v>2</v>
      </c>
      <c r="AK21" s="329"/>
      <c r="AL21" s="43">
        <v>11</v>
      </c>
      <c r="AM21" s="4">
        <v>41039</v>
      </c>
      <c r="AN21" s="223">
        <v>0.25833333333333336</v>
      </c>
      <c r="BA21" s="337"/>
      <c r="BD21" s="130"/>
      <c r="BE21" s="105"/>
      <c r="BF21" s="126"/>
      <c r="BG21" s="171"/>
      <c r="BH21" s="176"/>
      <c r="BM21" s="52"/>
      <c r="BR21" s="1"/>
    </row>
    <row r="22" spans="1:70" ht="32" x14ac:dyDescent="0.2">
      <c r="A22" s="43">
        <v>35</v>
      </c>
      <c r="B22" s="43" t="s">
        <v>32</v>
      </c>
      <c r="C22" s="338">
        <v>21</v>
      </c>
      <c r="D22" s="337" t="s">
        <v>223</v>
      </c>
      <c r="E22" s="161">
        <v>4</v>
      </c>
      <c r="F22" s="329">
        <v>4</v>
      </c>
      <c r="G22" s="43"/>
      <c r="H22" s="43"/>
      <c r="I22" s="32" t="s">
        <v>32</v>
      </c>
      <c r="J22" s="43" t="s">
        <v>343</v>
      </c>
      <c r="K22" s="52" t="s">
        <v>394</v>
      </c>
      <c r="L22" s="52" t="s">
        <v>367</v>
      </c>
      <c r="M22" s="234" t="s">
        <v>226</v>
      </c>
      <c r="N22" s="43" t="s">
        <v>332</v>
      </c>
      <c r="O22" s="43"/>
      <c r="P22" s="205">
        <v>2</v>
      </c>
      <c r="Q22" s="222">
        <v>2</v>
      </c>
      <c r="R22" s="222">
        <v>0</v>
      </c>
      <c r="S22" s="340">
        <f t="shared" si="0"/>
        <v>1</v>
      </c>
      <c r="T22" s="171">
        <v>4</v>
      </c>
      <c r="U22" s="300">
        <v>41056</v>
      </c>
      <c r="V22" s="307" t="str">
        <f t="shared" ref="V22:V35" si="2">TEXT(DATEVALUE(TEXT(U22,"m/d/yyyy"))-DATEVALUE("1/1/2012")+1,"000")</f>
        <v>148</v>
      </c>
      <c r="W22" s="298">
        <v>1</v>
      </c>
      <c r="X22" s="298">
        <v>61</v>
      </c>
      <c r="Y22" s="298">
        <v>1</v>
      </c>
      <c r="Z22" s="298"/>
      <c r="AA22" s="298"/>
      <c r="AB22" s="337">
        <v>1</v>
      </c>
      <c r="AC22" s="337" t="s">
        <v>15</v>
      </c>
      <c r="AD22" s="330">
        <v>16.47</v>
      </c>
      <c r="AE22" s="330">
        <v>114.15</v>
      </c>
      <c r="AF22" s="330">
        <v>6.03</v>
      </c>
      <c r="AG22" s="330">
        <v>22.245000000000005</v>
      </c>
      <c r="AH22" s="330">
        <v>-56.490000000000009</v>
      </c>
      <c r="AI22" s="330">
        <v>0.98999999999999932</v>
      </c>
      <c r="AJ22" s="79">
        <v>1</v>
      </c>
      <c r="AK22" s="329"/>
      <c r="AL22" s="43">
        <v>14</v>
      </c>
      <c r="AM22" s="4">
        <v>41045</v>
      </c>
      <c r="AN22" s="223">
        <v>0.24583333333333335</v>
      </c>
      <c r="BA22" s="337"/>
      <c r="BD22" s="130"/>
      <c r="BE22" s="126"/>
      <c r="BF22" s="126"/>
      <c r="BG22" s="171"/>
      <c r="BH22" s="176"/>
      <c r="BM22" s="52"/>
      <c r="BR22" s="1"/>
    </row>
    <row r="23" spans="1:70" ht="16" x14ac:dyDescent="0.2">
      <c r="A23" s="43">
        <v>36</v>
      </c>
      <c r="B23" s="43" t="s">
        <v>32</v>
      </c>
      <c r="C23" s="338">
        <v>22</v>
      </c>
      <c r="D23" s="337" t="s">
        <v>223</v>
      </c>
      <c r="E23" s="161">
        <v>7</v>
      </c>
      <c r="F23" s="329">
        <v>7</v>
      </c>
      <c r="G23" s="43"/>
      <c r="H23" s="43"/>
      <c r="I23" s="32" t="s">
        <v>32</v>
      </c>
      <c r="J23" s="43" t="s">
        <v>344</v>
      </c>
      <c r="K23" s="52" t="s">
        <v>395</v>
      </c>
      <c r="L23" s="52" t="s">
        <v>366</v>
      </c>
      <c r="M23" s="230" t="s">
        <v>235</v>
      </c>
      <c r="N23" s="43" t="s">
        <v>333</v>
      </c>
      <c r="O23" s="43"/>
      <c r="P23" s="205">
        <v>9</v>
      </c>
      <c r="Q23" s="222">
        <v>9</v>
      </c>
      <c r="R23" s="222">
        <v>0</v>
      </c>
      <c r="S23" s="340">
        <f t="shared" si="0"/>
        <v>1</v>
      </c>
      <c r="T23" s="171">
        <v>7</v>
      </c>
      <c r="U23" s="300">
        <v>41056</v>
      </c>
      <c r="V23" s="307" t="str">
        <f t="shared" si="2"/>
        <v>148</v>
      </c>
      <c r="W23" s="298">
        <v>5</v>
      </c>
      <c r="X23" s="298">
        <v>7</v>
      </c>
      <c r="Y23" s="298">
        <v>4</v>
      </c>
      <c r="Z23" s="298"/>
      <c r="AA23" s="298"/>
      <c r="AB23" s="337">
        <v>1</v>
      </c>
      <c r="AC23" s="337" t="s">
        <v>15</v>
      </c>
      <c r="AD23" s="330">
        <v>20.684999999999999</v>
      </c>
      <c r="AE23" s="330">
        <v>22.245000000000001</v>
      </c>
      <c r="AF23" s="330">
        <v>7.44</v>
      </c>
      <c r="AG23" s="330">
        <v>8.6850000000000023</v>
      </c>
      <c r="AH23" s="330">
        <v>97.754999999999995</v>
      </c>
      <c r="AI23" s="330">
        <v>25.004999999999999</v>
      </c>
      <c r="AJ23" s="79">
        <v>3</v>
      </c>
      <c r="AK23" s="329"/>
      <c r="AL23" s="43">
        <v>9</v>
      </c>
      <c r="AM23" s="4">
        <v>41045</v>
      </c>
      <c r="AN23" s="223">
        <v>0.27430555555555552</v>
      </c>
      <c r="BD23" s="130"/>
      <c r="BE23" s="126"/>
      <c r="BF23" s="126"/>
      <c r="BG23" s="171"/>
      <c r="BH23" s="176"/>
      <c r="BM23" s="52"/>
      <c r="BR23" s="1"/>
    </row>
    <row r="24" spans="1:70" ht="16" x14ac:dyDescent="0.2">
      <c r="A24" s="43">
        <v>39</v>
      </c>
      <c r="B24" s="43" t="s">
        <v>32</v>
      </c>
      <c r="C24" s="338">
        <v>23</v>
      </c>
      <c r="D24" s="337" t="s">
        <v>24</v>
      </c>
      <c r="E24" s="161">
        <v>1</v>
      </c>
      <c r="F24" s="329">
        <v>1</v>
      </c>
      <c r="G24" s="43"/>
      <c r="H24" s="43"/>
      <c r="I24" s="32" t="s">
        <v>32</v>
      </c>
      <c r="J24" s="43" t="s">
        <v>327</v>
      </c>
      <c r="K24" s="52" t="s">
        <v>396</v>
      </c>
      <c r="L24" s="52" t="s">
        <v>365</v>
      </c>
      <c r="M24" s="230" t="s">
        <v>130</v>
      </c>
      <c r="N24" s="43" t="s">
        <v>334</v>
      </c>
      <c r="O24" s="43"/>
      <c r="P24" s="205">
        <v>4</v>
      </c>
      <c r="Q24" s="222">
        <v>3</v>
      </c>
      <c r="R24" s="222">
        <v>0</v>
      </c>
      <c r="S24" s="340">
        <f t="shared" si="0"/>
        <v>1</v>
      </c>
      <c r="T24" s="171">
        <v>1</v>
      </c>
      <c r="U24" s="300">
        <v>41063</v>
      </c>
      <c r="V24" s="307" t="str">
        <f t="shared" si="2"/>
        <v>155</v>
      </c>
      <c r="W24" s="298">
        <v>4</v>
      </c>
      <c r="X24" s="298"/>
      <c r="Y24" s="298"/>
      <c r="Z24" s="298"/>
      <c r="AA24" s="298"/>
      <c r="AB24" s="337">
        <v>1</v>
      </c>
      <c r="AC24" s="337" t="s">
        <v>13</v>
      </c>
      <c r="AD24" s="330">
        <v>8.0399999999999991</v>
      </c>
      <c r="AE24" s="330">
        <v>8.0399999999999991</v>
      </c>
      <c r="AF24" s="330">
        <v>0.99</v>
      </c>
      <c r="AG24" s="330">
        <v>-5.0250000000000004</v>
      </c>
      <c r="AH24" s="330">
        <v>-111.96000000000001</v>
      </c>
      <c r="AI24" s="330">
        <v>0.19499999999999995</v>
      </c>
      <c r="AJ24" s="79">
        <v>1</v>
      </c>
      <c r="AK24" s="329"/>
      <c r="AL24" s="43">
        <v>17</v>
      </c>
      <c r="AM24" s="4">
        <v>41046</v>
      </c>
      <c r="AN24" s="223">
        <v>0.36944444444444446</v>
      </c>
      <c r="BD24" s="130"/>
      <c r="BE24" s="126"/>
      <c r="BF24" s="126"/>
      <c r="BG24" s="171"/>
      <c r="BH24" s="176"/>
      <c r="BM24" s="52"/>
      <c r="BR24" s="1"/>
    </row>
    <row r="25" spans="1:70" ht="16" x14ac:dyDescent="0.2">
      <c r="A25" s="43">
        <v>41</v>
      </c>
      <c r="B25" s="43" t="s">
        <v>32</v>
      </c>
      <c r="C25" s="338">
        <v>24</v>
      </c>
      <c r="D25" s="337" t="s">
        <v>24</v>
      </c>
      <c r="E25" s="161">
        <v>26</v>
      </c>
      <c r="F25" s="329">
        <v>26</v>
      </c>
      <c r="G25" s="43"/>
      <c r="H25" s="43"/>
      <c r="I25" s="32" t="s">
        <v>32</v>
      </c>
      <c r="J25" s="43" t="s">
        <v>345</v>
      </c>
      <c r="K25" s="52" t="s">
        <v>397</v>
      </c>
      <c r="L25" s="52" t="s">
        <v>364</v>
      </c>
      <c r="M25" s="230" t="s">
        <v>240</v>
      </c>
      <c r="N25" s="43" t="s">
        <v>240</v>
      </c>
      <c r="O25" s="43"/>
      <c r="P25" s="205">
        <v>5</v>
      </c>
      <c r="Q25" s="222">
        <v>3</v>
      </c>
      <c r="R25" s="222">
        <v>2</v>
      </c>
      <c r="S25" s="340">
        <f t="shared" si="0"/>
        <v>0.6</v>
      </c>
      <c r="T25" s="171">
        <v>26</v>
      </c>
      <c r="U25" s="300">
        <v>41055</v>
      </c>
      <c r="V25" s="307" t="str">
        <f t="shared" si="2"/>
        <v>147</v>
      </c>
      <c r="W25" s="298">
        <v>5</v>
      </c>
      <c r="X25" s="298">
        <v>26</v>
      </c>
      <c r="Y25" s="298">
        <v>0</v>
      </c>
      <c r="Z25" s="298"/>
      <c r="AA25" s="298"/>
      <c r="AB25" s="337">
        <v>1</v>
      </c>
      <c r="AC25" s="337" t="s">
        <v>13</v>
      </c>
      <c r="AD25" s="330">
        <v>21.51</v>
      </c>
      <c r="AE25" s="330">
        <v>120</v>
      </c>
      <c r="AF25" s="330">
        <v>7.5750000000000002</v>
      </c>
      <c r="AG25" s="330">
        <v>18.270000000000003</v>
      </c>
      <c r="AH25" s="330">
        <v>109.59</v>
      </c>
      <c r="AI25" s="330">
        <v>5.9550000000000001</v>
      </c>
      <c r="AJ25" s="79">
        <v>1</v>
      </c>
      <c r="AK25" s="329"/>
      <c r="AL25" s="43">
        <v>15</v>
      </c>
      <c r="AM25" s="4">
        <v>41047</v>
      </c>
      <c r="AN25" s="223">
        <v>0.37361111111111112</v>
      </c>
      <c r="BD25" s="130"/>
      <c r="BE25" s="126"/>
      <c r="BF25" s="126"/>
      <c r="BG25" s="171"/>
      <c r="BH25" s="176"/>
      <c r="BM25" s="52"/>
      <c r="BR25" s="1"/>
    </row>
    <row r="26" spans="1:70" s="346" customFormat="1" ht="16" x14ac:dyDescent="0.2">
      <c r="A26" s="343">
        <v>42</v>
      </c>
      <c r="B26" s="343" t="s">
        <v>32</v>
      </c>
      <c r="C26" s="344">
        <v>25</v>
      </c>
      <c r="D26" s="345" t="s">
        <v>24</v>
      </c>
      <c r="E26" s="346">
        <v>34</v>
      </c>
      <c r="F26" s="346">
        <v>34</v>
      </c>
      <c r="G26" s="343"/>
      <c r="H26" s="343"/>
      <c r="I26" s="347" t="s">
        <v>32</v>
      </c>
      <c r="J26" s="343" t="s">
        <v>346</v>
      </c>
      <c r="K26" s="359"/>
      <c r="L26" s="359" t="s">
        <v>166</v>
      </c>
      <c r="M26" s="348" t="s">
        <v>107</v>
      </c>
      <c r="N26" s="343" t="s">
        <v>107</v>
      </c>
      <c r="O26" s="343"/>
      <c r="P26" s="349">
        <v>5</v>
      </c>
      <c r="S26" s="346" t="str">
        <f t="shared" si="0"/>
        <v/>
      </c>
      <c r="T26" s="350">
        <v>34</v>
      </c>
      <c r="U26" s="351">
        <v>41049</v>
      </c>
      <c r="V26" s="352" t="str">
        <f t="shared" si="2"/>
        <v>141</v>
      </c>
      <c r="W26" s="343">
        <v>1</v>
      </c>
      <c r="X26" s="343">
        <v>34</v>
      </c>
      <c r="Y26" s="343">
        <v>4</v>
      </c>
      <c r="Z26" s="343"/>
      <c r="AA26" s="343"/>
      <c r="AB26" s="345">
        <v>1</v>
      </c>
      <c r="AC26" s="345" t="s">
        <v>15</v>
      </c>
      <c r="AD26" s="346">
        <v>2.58</v>
      </c>
      <c r="AE26" s="346">
        <v>120</v>
      </c>
      <c r="AF26" s="346">
        <v>24.87</v>
      </c>
      <c r="AG26" s="346">
        <v>2.4900000000000002</v>
      </c>
      <c r="AH26" s="346">
        <v>0</v>
      </c>
      <c r="AI26" s="346">
        <v>95.13</v>
      </c>
      <c r="AJ26" s="344">
        <v>1</v>
      </c>
      <c r="AL26" s="343">
        <v>5</v>
      </c>
      <c r="AM26" s="353">
        <v>41048</v>
      </c>
      <c r="AN26" s="354">
        <v>0.29930555555555555</v>
      </c>
      <c r="AQ26" s="355"/>
      <c r="BD26" s="356"/>
      <c r="BE26" s="357"/>
      <c r="BF26" s="357"/>
      <c r="BG26" s="350"/>
      <c r="BH26" s="358"/>
      <c r="BM26" s="359"/>
      <c r="BR26" s="355"/>
    </row>
    <row r="27" spans="1:70" ht="32" x14ac:dyDescent="0.2">
      <c r="A27" s="43">
        <v>43</v>
      </c>
      <c r="B27" s="43" t="s">
        <v>32</v>
      </c>
      <c r="C27" s="338">
        <v>26</v>
      </c>
      <c r="D27" s="337" t="s">
        <v>223</v>
      </c>
      <c r="E27" s="161">
        <v>70</v>
      </c>
      <c r="F27" s="329">
        <v>70</v>
      </c>
      <c r="G27" s="43"/>
      <c r="H27" s="43"/>
      <c r="I27" s="32" t="s">
        <v>15</v>
      </c>
      <c r="J27" s="43" t="s">
        <v>347</v>
      </c>
      <c r="K27" s="52" t="s">
        <v>398</v>
      </c>
      <c r="L27" s="52" t="s">
        <v>363</v>
      </c>
      <c r="M27" s="230" t="s">
        <v>248</v>
      </c>
      <c r="N27" s="43" t="s">
        <v>335</v>
      </c>
      <c r="O27" s="43"/>
      <c r="P27" s="205">
        <v>4</v>
      </c>
      <c r="Q27">
        <v>2</v>
      </c>
      <c r="R27">
        <v>2</v>
      </c>
      <c r="S27" s="340">
        <f t="shared" si="0"/>
        <v>0.5</v>
      </c>
      <c r="T27" s="171">
        <v>70</v>
      </c>
      <c r="U27" s="300">
        <v>41068</v>
      </c>
      <c r="V27" s="307" t="str">
        <f t="shared" si="2"/>
        <v>160</v>
      </c>
      <c r="W27" s="298">
        <v>3</v>
      </c>
      <c r="X27" s="298">
        <v>70</v>
      </c>
      <c r="Y27" s="298">
        <v>1</v>
      </c>
      <c r="Z27" s="298"/>
      <c r="AA27" s="298"/>
      <c r="AB27" s="337">
        <v>1</v>
      </c>
      <c r="AC27" s="337" t="s">
        <v>13</v>
      </c>
      <c r="AD27" s="330">
        <v>11.414999999999999</v>
      </c>
      <c r="AE27" s="330">
        <v>55.125</v>
      </c>
      <c r="AF27" s="330">
        <v>4.17</v>
      </c>
      <c r="AG27" s="330">
        <v>-15.085000000000001</v>
      </c>
      <c r="AH27" s="330">
        <v>-64.875</v>
      </c>
      <c r="AI27" s="330">
        <v>-7.5600000000000005</v>
      </c>
      <c r="AJ27" s="79">
        <v>1</v>
      </c>
      <c r="AK27" s="329"/>
      <c r="AL27" s="43">
        <v>7</v>
      </c>
      <c r="AM27" s="4">
        <v>41050</v>
      </c>
      <c r="AN27" s="223">
        <v>0.28680555555555554</v>
      </c>
      <c r="BD27" s="130"/>
      <c r="BE27" s="126"/>
      <c r="BF27" s="126"/>
      <c r="BG27" s="171"/>
      <c r="BH27" s="176"/>
      <c r="BM27" s="52"/>
      <c r="BR27" s="1"/>
    </row>
    <row r="28" spans="1:70" ht="16" x14ac:dyDescent="0.2">
      <c r="A28" s="43">
        <v>45</v>
      </c>
      <c r="B28" s="43" t="s">
        <v>32</v>
      </c>
      <c r="C28" s="338">
        <v>27</v>
      </c>
      <c r="D28" s="337" t="s">
        <v>121</v>
      </c>
      <c r="E28" s="161">
        <v>71</v>
      </c>
      <c r="F28" s="329">
        <v>71</v>
      </c>
      <c r="G28" s="43"/>
      <c r="H28" s="43"/>
      <c r="I28" s="32" t="s">
        <v>32</v>
      </c>
      <c r="J28" s="339" t="s">
        <v>48</v>
      </c>
      <c r="K28" s="52" t="s">
        <v>378</v>
      </c>
      <c r="L28" s="52" t="s">
        <v>362</v>
      </c>
      <c r="M28" s="230" t="s">
        <v>252</v>
      </c>
      <c r="N28" s="43" t="s">
        <v>336</v>
      </c>
      <c r="O28" s="43"/>
      <c r="P28" s="205">
        <v>4</v>
      </c>
      <c r="Q28">
        <v>4</v>
      </c>
      <c r="R28">
        <v>4</v>
      </c>
      <c r="S28" s="340">
        <f t="shared" si="0"/>
        <v>0.5</v>
      </c>
      <c r="T28" s="171">
        <v>26</v>
      </c>
      <c r="U28" s="300">
        <v>41069</v>
      </c>
      <c r="V28" s="307" t="str">
        <f t="shared" si="2"/>
        <v>161</v>
      </c>
      <c r="W28" s="298">
        <v>3</v>
      </c>
      <c r="X28" s="298">
        <v>76</v>
      </c>
      <c r="Y28" s="298">
        <v>0</v>
      </c>
      <c r="Z28" s="298">
        <v>76</v>
      </c>
      <c r="AA28" s="298">
        <v>1</v>
      </c>
      <c r="AB28" s="337">
        <v>1</v>
      </c>
      <c r="AC28" s="337" t="s">
        <v>15</v>
      </c>
      <c r="AD28" s="330">
        <v>1.155</v>
      </c>
      <c r="AE28" s="330">
        <v>120</v>
      </c>
      <c r="AF28" s="330">
        <v>33.299999999999997</v>
      </c>
      <c r="AG28" s="330">
        <v>6.3599999999999994</v>
      </c>
      <c r="AH28" s="330">
        <v>0</v>
      </c>
      <c r="AI28" s="330">
        <v>-22.86</v>
      </c>
      <c r="AJ28" s="79">
        <v>1</v>
      </c>
      <c r="AK28" s="329"/>
      <c r="AL28" s="43">
        <v>16</v>
      </c>
      <c r="AM28" s="4">
        <v>41051</v>
      </c>
      <c r="AN28" s="223">
        <v>0.32708333333333334</v>
      </c>
      <c r="AQ28" s="1" t="s">
        <v>369</v>
      </c>
      <c r="BD28" s="130"/>
      <c r="BE28" s="126"/>
      <c r="BF28" s="126"/>
      <c r="BG28" s="171"/>
      <c r="BH28" s="176"/>
      <c r="BM28" s="52"/>
      <c r="BR28" s="1"/>
    </row>
    <row r="29" spans="1:70" ht="16" x14ac:dyDescent="0.2">
      <c r="A29" s="43">
        <v>44</v>
      </c>
      <c r="B29" s="43" t="s">
        <v>32</v>
      </c>
      <c r="C29" s="338">
        <v>28</v>
      </c>
      <c r="D29" s="337" t="s">
        <v>121</v>
      </c>
      <c r="E29" s="161">
        <v>55</v>
      </c>
      <c r="F29" s="329" t="s">
        <v>250</v>
      </c>
      <c r="G29" s="43"/>
      <c r="H29" s="43"/>
      <c r="I29" s="32" t="s">
        <v>32</v>
      </c>
      <c r="J29" s="43" t="s">
        <v>348</v>
      </c>
      <c r="L29" s="52" t="s">
        <v>361</v>
      </c>
      <c r="M29" s="230" t="s">
        <v>249</v>
      </c>
      <c r="N29" s="43" t="s">
        <v>337</v>
      </c>
      <c r="O29" s="43"/>
      <c r="Q29" s="342"/>
      <c r="R29" s="342"/>
      <c r="S29" s="342" t="str">
        <f t="shared" si="0"/>
        <v/>
      </c>
      <c r="U29" s="298"/>
      <c r="V29" s="307" t="e">
        <f t="shared" si="2"/>
        <v>#VALUE!</v>
      </c>
      <c r="W29" s="298"/>
      <c r="X29" s="298"/>
      <c r="Y29" s="298"/>
      <c r="Z29" s="298"/>
      <c r="AA29" s="298"/>
      <c r="AB29" s="337">
        <v>1</v>
      </c>
      <c r="AC29" s="337" t="s">
        <v>13</v>
      </c>
      <c r="AD29" s="330">
        <v>0.85499999999999998</v>
      </c>
      <c r="AE29" s="330">
        <v>120</v>
      </c>
      <c r="AF29" s="330">
        <v>3.12</v>
      </c>
      <c r="AG29" s="330">
        <v>4.4999999999999929E-2</v>
      </c>
      <c r="AH29" s="330">
        <v>0</v>
      </c>
      <c r="AI29" s="330">
        <v>-0.33000000000000007</v>
      </c>
      <c r="AJ29" s="79">
        <v>3</v>
      </c>
      <c r="AK29" s="329"/>
      <c r="AL29" s="43">
        <v>12</v>
      </c>
      <c r="AM29" s="4">
        <v>41051</v>
      </c>
      <c r="AN29" s="223">
        <v>0.33402777777777781</v>
      </c>
      <c r="BD29" s="130"/>
      <c r="BE29" s="126"/>
      <c r="BF29" s="126"/>
      <c r="BG29" s="171"/>
      <c r="BH29" s="176"/>
      <c r="BM29" s="52"/>
      <c r="BR29" s="1"/>
    </row>
    <row r="30" spans="1:70" ht="16" x14ac:dyDescent="0.2">
      <c r="A30" s="43">
        <v>47</v>
      </c>
      <c r="B30" s="43" t="s">
        <v>32</v>
      </c>
      <c r="C30" s="338">
        <v>29</v>
      </c>
      <c r="D30" s="329" t="s">
        <v>60</v>
      </c>
      <c r="E30" s="161">
        <v>17</v>
      </c>
      <c r="F30" s="329" t="s">
        <v>260</v>
      </c>
      <c r="G30" s="43"/>
      <c r="H30" s="43"/>
      <c r="I30" s="32" t="s">
        <v>32</v>
      </c>
      <c r="J30" s="43" t="s">
        <v>349</v>
      </c>
      <c r="L30" s="52" t="s">
        <v>360</v>
      </c>
      <c r="M30" s="230" t="s">
        <v>261</v>
      </c>
      <c r="N30" s="43" t="s">
        <v>261</v>
      </c>
      <c r="O30" s="43"/>
      <c r="P30" s="205">
        <v>0</v>
      </c>
      <c r="Q30" s="342"/>
      <c r="R30" s="342"/>
      <c r="S30" s="342" t="str">
        <f t="shared" ref="S30" si="3">IF(ISBLANK(Q30),"",Q30/(SUM(Q30:R30)))</f>
        <v/>
      </c>
      <c r="T30" s="171">
        <v>17</v>
      </c>
      <c r="U30" s="300">
        <v>41077</v>
      </c>
      <c r="V30" s="307" t="str">
        <f t="shared" si="2"/>
        <v>169</v>
      </c>
      <c r="W30" s="298">
        <v>0</v>
      </c>
      <c r="X30" s="298"/>
      <c r="Y30" s="298"/>
      <c r="Z30" s="298"/>
      <c r="AA30" s="298"/>
      <c r="AB30" s="337">
        <v>1</v>
      </c>
      <c r="AC30" s="337" t="s">
        <v>15</v>
      </c>
      <c r="AD30" s="330">
        <v>4.5</v>
      </c>
      <c r="AE30" s="330">
        <v>120</v>
      </c>
      <c r="AF30" s="330">
        <v>47.594999999999999</v>
      </c>
      <c r="AG30" s="330">
        <v>-0.34499999999999975</v>
      </c>
      <c r="AH30" s="330">
        <v>0</v>
      </c>
      <c r="AI30" s="330">
        <v>-42.195</v>
      </c>
      <c r="AJ30" s="79">
        <v>2</v>
      </c>
      <c r="AK30" s="329"/>
      <c r="AL30" s="43">
        <v>8</v>
      </c>
      <c r="AM30" s="4">
        <v>41052</v>
      </c>
      <c r="AN30" s="223">
        <v>0.39861111111111108</v>
      </c>
      <c r="BD30" s="130"/>
      <c r="BE30" s="126"/>
      <c r="BF30" s="126"/>
      <c r="BG30" s="171"/>
      <c r="BH30" s="176"/>
      <c r="BM30" s="52"/>
      <c r="BR30" s="1"/>
    </row>
    <row r="31" spans="1:70" ht="16" x14ac:dyDescent="0.2">
      <c r="A31" s="43">
        <v>48</v>
      </c>
      <c r="B31" s="43" t="s">
        <v>32</v>
      </c>
      <c r="C31" s="338">
        <v>30</v>
      </c>
      <c r="D31" s="329" t="s">
        <v>223</v>
      </c>
      <c r="E31" s="161">
        <v>44</v>
      </c>
      <c r="F31" s="329">
        <v>44</v>
      </c>
      <c r="G31" s="43"/>
      <c r="H31" s="43"/>
      <c r="I31" s="32" t="s">
        <v>15</v>
      </c>
      <c r="J31" s="43" t="s">
        <v>350</v>
      </c>
      <c r="K31" s="52" t="s">
        <v>399</v>
      </c>
      <c r="L31" s="52" t="s">
        <v>359</v>
      </c>
      <c r="M31" s="230" t="s">
        <v>267</v>
      </c>
      <c r="N31" s="43" t="s">
        <v>338</v>
      </c>
      <c r="O31" s="43"/>
      <c r="P31" s="205">
        <v>6</v>
      </c>
      <c r="Q31" s="342"/>
      <c r="R31" s="342"/>
      <c r="S31" s="342" t="str">
        <f t="shared" ref="S31" si="4">IF(ISBLANK(Q31),"",Q31/(SUM(Q31:R31)))</f>
        <v/>
      </c>
      <c r="T31" s="171">
        <v>44</v>
      </c>
      <c r="U31" s="300">
        <v>41065</v>
      </c>
      <c r="V31" s="307" t="str">
        <f t="shared" si="2"/>
        <v>157</v>
      </c>
      <c r="W31" s="298">
        <v>3</v>
      </c>
      <c r="X31" s="298">
        <v>44</v>
      </c>
      <c r="Y31" s="298">
        <v>3</v>
      </c>
      <c r="Z31" s="298"/>
      <c r="AA31" s="298"/>
      <c r="AB31" s="337">
        <v>2</v>
      </c>
      <c r="AC31" s="337" t="s">
        <v>15</v>
      </c>
      <c r="AD31" s="330">
        <v>20.52</v>
      </c>
      <c r="AE31" s="330">
        <v>30.795000000000002</v>
      </c>
      <c r="AF31" s="330">
        <v>59.67</v>
      </c>
      <c r="AG31" s="330">
        <v>-16.05</v>
      </c>
      <c r="AH31" s="330">
        <v>89.204999999999998</v>
      </c>
      <c r="AI31" s="330">
        <v>60.33</v>
      </c>
      <c r="AJ31" s="79">
        <v>3</v>
      </c>
      <c r="AK31" s="329"/>
      <c r="AL31" s="43">
        <v>4</v>
      </c>
      <c r="AM31" s="4">
        <v>41054</v>
      </c>
      <c r="AN31" s="223">
        <v>0.27569444444444446</v>
      </c>
      <c r="BD31" s="130"/>
      <c r="BE31" s="126"/>
      <c r="BF31" s="126"/>
      <c r="BG31" s="171"/>
      <c r="BH31" s="176"/>
      <c r="BM31" s="52"/>
      <c r="BR31" s="1"/>
    </row>
    <row r="32" spans="1:70" ht="16" x14ac:dyDescent="0.2">
      <c r="A32" s="43">
        <v>49</v>
      </c>
      <c r="B32" s="43" t="s">
        <v>32</v>
      </c>
      <c r="C32" s="338">
        <v>31</v>
      </c>
      <c r="D32" s="329" t="s">
        <v>223</v>
      </c>
      <c r="E32" s="161">
        <v>37</v>
      </c>
      <c r="F32" s="329">
        <v>37</v>
      </c>
      <c r="G32" s="43"/>
      <c r="H32" s="43"/>
      <c r="I32" s="32" t="s">
        <v>32</v>
      </c>
      <c r="J32" s="43" t="s">
        <v>351</v>
      </c>
      <c r="K32" s="52" t="s">
        <v>400</v>
      </c>
      <c r="L32" s="52" t="s">
        <v>358</v>
      </c>
      <c r="M32" s="230" t="s">
        <v>269</v>
      </c>
      <c r="N32" s="43" t="s">
        <v>269</v>
      </c>
      <c r="O32" s="43"/>
      <c r="P32" s="205">
        <v>7</v>
      </c>
      <c r="Q32">
        <v>6</v>
      </c>
      <c r="R32">
        <v>1</v>
      </c>
      <c r="S32" s="340">
        <f t="shared" si="0"/>
        <v>0.8571428571428571</v>
      </c>
      <c r="T32" s="171">
        <v>37</v>
      </c>
      <c r="U32" s="300">
        <v>41053</v>
      </c>
      <c r="V32" s="307" t="str">
        <f t="shared" si="2"/>
        <v>145</v>
      </c>
      <c r="W32" s="298">
        <v>3</v>
      </c>
      <c r="X32" s="298">
        <v>79</v>
      </c>
      <c r="Y32" s="298">
        <v>4</v>
      </c>
      <c r="Z32" s="298"/>
      <c r="AA32" s="298"/>
      <c r="AB32" s="337">
        <v>1</v>
      </c>
      <c r="AC32" s="337" t="s">
        <v>15</v>
      </c>
      <c r="AD32" s="330">
        <v>2.34</v>
      </c>
      <c r="AE32" s="330">
        <v>120</v>
      </c>
      <c r="AF32" s="330">
        <v>12.435</v>
      </c>
      <c r="AG32" s="330">
        <v>3.8849999999999998</v>
      </c>
      <c r="AH32" s="330">
        <v>-113.77500000000001</v>
      </c>
      <c r="AI32" s="330">
        <v>29.61</v>
      </c>
      <c r="AJ32" s="79">
        <v>1</v>
      </c>
      <c r="AK32" s="329"/>
      <c r="AL32" s="43">
        <v>6</v>
      </c>
      <c r="AM32" s="4">
        <v>41054</v>
      </c>
      <c r="AN32" s="223">
        <v>0.26458333333333334</v>
      </c>
      <c r="BD32" s="130"/>
      <c r="BE32" s="126"/>
      <c r="BF32" s="126"/>
      <c r="BG32" s="171"/>
      <c r="BH32" s="176"/>
      <c r="BM32" s="52"/>
      <c r="BR32" s="1"/>
    </row>
    <row r="33" spans="1:70" ht="16" x14ac:dyDescent="0.2">
      <c r="A33" s="43">
        <v>50</v>
      </c>
      <c r="B33" s="43" t="s">
        <v>32</v>
      </c>
      <c r="C33" s="338">
        <v>32</v>
      </c>
      <c r="D33" s="329" t="s">
        <v>276</v>
      </c>
      <c r="E33" s="161">
        <v>14</v>
      </c>
      <c r="F33" s="329">
        <v>14</v>
      </c>
      <c r="G33" s="43"/>
      <c r="H33" s="43"/>
      <c r="I33" s="32" t="s">
        <v>15</v>
      </c>
      <c r="J33" s="43" t="s">
        <v>352</v>
      </c>
      <c r="K33" s="52" t="s">
        <v>401</v>
      </c>
      <c r="L33" s="52" t="s">
        <v>357</v>
      </c>
      <c r="M33" s="230" t="s">
        <v>237</v>
      </c>
      <c r="N33" s="43" t="s">
        <v>339</v>
      </c>
      <c r="O33" s="43"/>
      <c r="P33" s="205">
        <v>5</v>
      </c>
      <c r="Q33">
        <v>5</v>
      </c>
      <c r="R33">
        <v>0</v>
      </c>
      <c r="S33" s="340">
        <f t="shared" si="0"/>
        <v>1</v>
      </c>
      <c r="T33" s="171">
        <v>14</v>
      </c>
      <c r="U33" s="300">
        <v>41054</v>
      </c>
      <c r="V33" s="307" t="str">
        <f t="shared" si="2"/>
        <v>146</v>
      </c>
      <c r="W33" s="298">
        <v>5</v>
      </c>
      <c r="X33" s="298">
        <v>14</v>
      </c>
      <c r="Y33" s="298">
        <v>0</v>
      </c>
      <c r="Z33" s="298"/>
      <c r="AA33" s="298"/>
      <c r="AB33" s="337">
        <v>1</v>
      </c>
      <c r="AC33" s="337" t="s">
        <v>13</v>
      </c>
      <c r="AD33" s="330">
        <v>10.14</v>
      </c>
      <c r="AE33" s="330">
        <v>26.805</v>
      </c>
      <c r="AF33" s="330">
        <v>6.48</v>
      </c>
      <c r="AG33" s="330">
        <v>-109.86</v>
      </c>
      <c r="AH33" s="330">
        <v>-93.194999999999993</v>
      </c>
      <c r="AI33" s="330">
        <v>5.1300000000000008</v>
      </c>
      <c r="AJ33" s="79">
        <v>3</v>
      </c>
      <c r="AK33" s="329"/>
      <c r="AL33" s="43">
        <v>18</v>
      </c>
      <c r="AM33" s="4">
        <v>41056</v>
      </c>
      <c r="AN33" s="223">
        <v>0.24027777777777778</v>
      </c>
      <c r="BD33" s="130"/>
      <c r="BE33" s="126"/>
      <c r="BF33" s="126"/>
      <c r="BG33" s="171"/>
      <c r="BH33" s="176"/>
      <c r="BM33" s="52"/>
      <c r="BR33" s="1"/>
    </row>
    <row r="34" spans="1:70" ht="32" x14ac:dyDescent="0.2">
      <c r="A34" s="43">
        <v>52</v>
      </c>
      <c r="B34" s="43" t="s">
        <v>32</v>
      </c>
      <c r="C34" s="338">
        <v>33</v>
      </c>
      <c r="D34" s="329" t="s">
        <v>223</v>
      </c>
      <c r="E34" s="161">
        <v>82</v>
      </c>
      <c r="F34" s="329" t="s">
        <v>8</v>
      </c>
      <c r="G34" s="43"/>
      <c r="H34" s="43"/>
      <c r="I34" s="32" t="s">
        <v>15</v>
      </c>
      <c r="J34" s="43" t="s">
        <v>353</v>
      </c>
      <c r="L34" s="52" t="s">
        <v>356</v>
      </c>
      <c r="M34" s="230" t="s">
        <v>285</v>
      </c>
      <c r="N34" s="43" t="s">
        <v>340</v>
      </c>
      <c r="O34" s="43"/>
      <c r="P34" s="205">
        <v>0</v>
      </c>
      <c r="Q34" s="342"/>
      <c r="R34" s="342"/>
      <c r="S34" s="342" t="str">
        <f t="shared" si="0"/>
        <v/>
      </c>
      <c r="T34" s="171">
        <v>82</v>
      </c>
      <c r="U34" s="300">
        <v>41083</v>
      </c>
      <c r="V34" s="307" t="str">
        <f t="shared" si="2"/>
        <v>175</v>
      </c>
      <c r="W34" s="298">
        <v>0</v>
      </c>
      <c r="X34" s="298"/>
      <c r="Y34" s="298"/>
      <c r="Z34" s="298"/>
      <c r="AA34" s="298"/>
      <c r="AB34" s="337">
        <v>1</v>
      </c>
      <c r="AC34" s="337" t="s">
        <v>15</v>
      </c>
      <c r="AD34" s="330">
        <v>5.3550000000000004</v>
      </c>
      <c r="AE34" s="330">
        <v>5.3550000000000004</v>
      </c>
      <c r="AF34" s="330">
        <v>43.215000000000003</v>
      </c>
      <c r="AG34" s="330">
        <v>-2.3400000000000003</v>
      </c>
      <c r="AH34" s="330">
        <v>25.38</v>
      </c>
      <c r="AI34" s="330">
        <v>-32.715000000000003</v>
      </c>
      <c r="AJ34" s="79">
        <v>3</v>
      </c>
      <c r="AK34" s="329"/>
      <c r="AL34" s="43">
        <v>20</v>
      </c>
      <c r="AM34" s="4">
        <v>41058</v>
      </c>
      <c r="AN34" s="223">
        <v>0.24305555555555555</v>
      </c>
      <c r="BD34" s="130"/>
      <c r="BE34" s="126"/>
      <c r="BF34" s="126"/>
      <c r="BG34" s="171"/>
      <c r="BH34" s="176"/>
      <c r="BM34" s="52"/>
      <c r="BR34" s="1"/>
    </row>
    <row r="35" spans="1:70" ht="16" x14ac:dyDescent="0.2">
      <c r="A35" s="43">
        <v>53</v>
      </c>
      <c r="B35" s="43" t="s">
        <v>32</v>
      </c>
      <c r="C35" s="338">
        <v>34</v>
      </c>
      <c r="D35" s="329" t="s">
        <v>223</v>
      </c>
      <c r="E35" s="161">
        <v>36</v>
      </c>
      <c r="F35" s="329" t="s">
        <v>8</v>
      </c>
      <c r="G35" s="43"/>
      <c r="H35" s="43"/>
      <c r="I35" s="32" t="s">
        <v>15</v>
      </c>
      <c r="J35" s="43" t="s">
        <v>354</v>
      </c>
      <c r="K35" s="52" t="s">
        <v>402</v>
      </c>
      <c r="L35" s="52" t="s">
        <v>355</v>
      </c>
      <c r="M35" s="230" t="s">
        <v>287</v>
      </c>
      <c r="N35" s="43" t="s">
        <v>341</v>
      </c>
      <c r="O35" s="43"/>
      <c r="P35" s="205">
        <v>4</v>
      </c>
      <c r="Q35">
        <v>4</v>
      </c>
      <c r="R35">
        <v>0</v>
      </c>
      <c r="S35" s="340">
        <f t="shared" si="0"/>
        <v>1</v>
      </c>
      <c r="T35" s="171">
        <v>36</v>
      </c>
      <c r="U35" s="300">
        <v>41076</v>
      </c>
      <c r="V35" s="307" t="str">
        <f t="shared" si="2"/>
        <v>168</v>
      </c>
      <c r="W35" s="298">
        <v>0</v>
      </c>
      <c r="X35" s="298">
        <v>35</v>
      </c>
      <c r="Y35" s="298">
        <v>4</v>
      </c>
      <c r="Z35" s="298"/>
      <c r="AA35" s="298"/>
      <c r="AB35" s="337">
        <v>1</v>
      </c>
      <c r="AC35" s="337" t="s">
        <v>13</v>
      </c>
      <c r="AD35" s="330">
        <v>3.12</v>
      </c>
      <c r="AE35" s="330">
        <v>120</v>
      </c>
      <c r="AF35" s="330">
        <v>22.41</v>
      </c>
      <c r="AG35" s="330">
        <v>-1.0350000000000001</v>
      </c>
      <c r="AH35" s="330">
        <v>0</v>
      </c>
      <c r="AI35" s="330">
        <v>11.76</v>
      </c>
      <c r="AJ35" s="79">
        <v>2</v>
      </c>
      <c r="AK35" s="329"/>
      <c r="AL35" s="43">
        <v>19</v>
      </c>
      <c r="AM35" s="4">
        <v>41058</v>
      </c>
      <c r="AN35" s="223">
        <v>0.24930555555555556</v>
      </c>
      <c r="BD35" s="130"/>
      <c r="BE35" s="126"/>
      <c r="BF35" s="126"/>
      <c r="BG35" s="171"/>
      <c r="BH35" s="176"/>
      <c r="BM35" s="52"/>
      <c r="BR35" s="1"/>
    </row>
    <row r="36" spans="1:70" x14ac:dyDescent="0.2">
      <c r="AD36" s="331"/>
      <c r="AE36" s="331"/>
      <c r="AF36" s="331"/>
      <c r="AG36" s="334"/>
      <c r="AH36" s="334"/>
      <c r="AI36" s="334"/>
      <c r="BD36" s="126"/>
      <c r="BE36" s="126"/>
      <c r="BF36" s="126"/>
    </row>
    <row r="37" spans="1:70" x14ac:dyDescent="0.2">
      <c r="BD37" s="126"/>
      <c r="BE37" s="126"/>
      <c r="BF37" s="126"/>
    </row>
    <row r="38" spans="1:70" x14ac:dyDescent="0.2">
      <c r="BD38" s="126"/>
      <c r="BE38" s="126"/>
      <c r="BF38" s="126"/>
    </row>
    <row r="39" spans="1:70" x14ac:dyDescent="0.2">
      <c r="BD39" s="126"/>
      <c r="BE39" s="126"/>
      <c r="BF39" s="126"/>
    </row>
  </sheetData>
  <conditionalFormatting sqref="BJ21:BJ35 AC1:AI1048576">
    <cfRule type="containsText" dxfId="51" priority="7" operator="containsText" text="h">
      <formula>NOT(ISERROR(SEARCH("h",AC1)))</formula>
    </cfRule>
    <cfRule type="containsText" dxfId="50" priority="8" operator="containsText" text="n">
      <formula>NOT(ISERROR(SEARCH("n",AC1)))</formula>
    </cfRule>
    <cfRule type="containsText" dxfId="49" priority="9" operator="containsText" text="f">
      <formula>NOT(ISERROR(SEARCH("f",AC1)))</formula>
    </cfRule>
  </conditionalFormatting>
  <conditionalFormatting sqref="AJ12">
    <cfRule type="containsText" dxfId="48" priority="4" operator="containsText" text="h">
      <formula>NOT(ISERROR(SEARCH("h",AJ12)))</formula>
    </cfRule>
    <cfRule type="containsText" dxfId="47" priority="5" operator="containsText" text="n">
      <formula>NOT(ISERROR(SEARCH("n",AJ12)))</formula>
    </cfRule>
    <cfRule type="containsText" dxfId="46" priority="6" operator="containsText" text="f">
      <formula>NOT(ISERROR(SEARCH("f",AJ12)))</formula>
    </cfRule>
  </conditionalFormatting>
  <conditionalFormatting sqref="L1:L1048576">
    <cfRule type="duplicateValues" dxfId="45" priority="2"/>
  </conditionalFormatting>
  <conditionalFormatting sqref="J1:J1048576">
    <cfRule type="duplicateValues" dxfId="44" priority="20"/>
  </conditionalFormatting>
  <conditionalFormatting sqref="K1:K1048576">
    <cfRule type="duplicateValues" dxfId="43" priority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32"/>
  <sheetViews>
    <sheetView workbookViewId="0">
      <pane xSplit="11" ySplit="1" topLeftCell="AL2" activePane="bottomRight" state="frozen"/>
      <selection pane="topRight" activeCell="L1" sqref="L1"/>
      <selection pane="bottomLeft" activeCell="A2" sqref="A2"/>
      <selection pane="bottomRight" activeCell="AO20" sqref="AO20"/>
    </sheetView>
  </sheetViews>
  <sheetFormatPr baseColWidth="10" defaultColWidth="9.1640625" defaultRowHeight="15" x14ac:dyDescent="0.2"/>
  <cols>
    <col min="1" max="1" width="4.1640625" style="43" bestFit="1" customWidth="1"/>
    <col min="2" max="2" width="8.6640625" style="43" bestFit="1" customWidth="1"/>
    <col min="3" max="3" width="6.33203125" style="43" bestFit="1" customWidth="1"/>
    <col min="4" max="4" width="9.1640625" style="340"/>
    <col min="5" max="5" width="12.5" style="161" hidden="1" customWidth="1"/>
    <col min="6" max="8" width="12.5" style="340" hidden="1" customWidth="1"/>
    <col min="9" max="9" width="7" style="32" hidden="1" customWidth="1"/>
    <col min="10" max="10" width="11.83203125" style="340" bestFit="1" customWidth="1"/>
    <col min="11" max="11" width="8.1640625" style="52" customWidth="1"/>
    <col min="12" max="12" width="19.5" style="52" bestFit="1" customWidth="1"/>
    <col min="13" max="13" width="11.83203125" style="340" bestFit="1" customWidth="1"/>
    <col min="14" max="14" width="11.83203125" style="340" customWidth="1"/>
    <col min="15" max="15" width="8" style="340" bestFit="1" customWidth="1"/>
    <col min="16" max="16" width="13.1640625" style="205" bestFit="1" customWidth="1"/>
    <col min="17" max="19" width="11.83203125" style="340" customWidth="1"/>
    <col min="20" max="20" width="11.83203125" style="171" customWidth="1"/>
    <col min="21" max="22" width="11.83203125" style="319" customWidth="1"/>
    <col min="23" max="23" width="9.6640625" style="319" bestFit="1" customWidth="1"/>
    <col min="24" max="24" width="6" style="320" customWidth="1"/>
    <col min="25" max="25" width="6" style="321" customWidth="1"/>
    <col min="26" max="26" width="6" style="320" customWidth="1"/>
    <col min="27" max="27" width="5.5" style="171" customWidth="1"/>
    <col min="28" max="28" width="6" style="176" customWidth="1"/>
    <col min="29" max="31" width="10" style="340" customWidth="1"/>
    <col min="32" max="32" width="10.6640625" style="437" bestFit="1" customWidth="1"/>
    <col min="33" max="38" width="10" style="340" customWidth="1"/>
    <col min="39" max="39" width="8.5" style="43" bestFit="1" customWidth="1"/>
    <col min="40" max="40" width="8.6640625" style="43" bestFit="1" customWidth="1"/>
    <col min="41" max="41" width="12.5" style="43" bestFit="1" customWidth="1"/>
    <col min="42" max="43" width="12.5" style="43" customWidth="1"/>
    <col min="44" max="44" width="8.5" style="438" bestFit="1" customWidth="1"/>
    <col min="45" max="45" width="8.5" style="438" customWidth="1"/>
    <col min="46" max="46" width="12.6640625" style="452" bestFit="1" customWidth="1"/>
    <col min="47" max="47" width="8.6640625" style="43" customWidth="1"/>
    <col min="48" max="48" width="9.6640625" style="437" bestFit="1" customWidth="1"/>
    <col min="49" max="49" width="5.33203125" style="340" customWidth="1"/>
    <col min="50" max="50" width="4.33203125" style="340" bestFit="1" customWidth="1"/>
    <col min="51" max="51" width="5.1640625" style="340" bestFit="1" customWidth="1"/>
    <col min="52" max="52" width="6.33203125" style="1" bestFit="1" customWidth="1"/>
    <col min="53" max="53" width="12.5" style="340" bestFit="1" customWidth="1"/>
    <col min="54" max="54" width="19.83203125" style="340" customWidth="1"/>
    <col min="55" max="55" width="8.5" style="340" bestFit="1" customWidth="1"/>
    <col min="56" max="56" width="5.5" style="391" bestFit="1" customWidth="1"/>
    <col min="57" max="59" width="6.5" style="391" bestFit="1" customWidth="1"/>
    <col min="60" max="60" width="6.6640625" style="391" bestFit="1" customWidth="1"/>
    <col min="61" max="61" width="10.6640625" style="340" bestFit="1" customWidth="1"/>
    <col min="62" max="62" width="14.1640625" style="340" bestFit="1" customWidth="1"/>
    <col min="63" max="65" width="9.33203125" style="340" bestFit="1" customWidth="1"/>
    <col min="66" max="66" width="10.5" style="340" bestFit="1" customWidth="1"/>
    <col min="67" max="69" width="9.33203125" style="340" bestFit="1" customWidth="1"/>
    <col min="70" max="70" width="10.5" style="340" bestFit="1" customWidth="1"/>
    <col min="71" max="73" width="9.33203125" style="340" bestFit="1" customWidth="1"/>
    <col min="74" max="74" width="10.5" style="340" bestFit="1" customWidth="1"/>
    <col min="75" max="76" width="9.33203125" style="340" bestFit="1" customWidth="1"/>
    <col min="77" max="77" width="12.1640625" style="340" bestFit="1" customWidth="1"/>
    <col min="78" max="79" width="9.1640625" style="340"/>
    <col min="80" max="80" width="7.33203125" style="340" bestFit="1" customWidth="1"/>
    <col min="81" max="81" width="14" style="340" bestFit="1" customWidth="1"/>
    <col min="82" max="82" width="13.5" style="340" bestFit="1" customWidth="1"/>
    <col min="83" max="16384" width="9.1640625" style="340"/>
  </cols>
  <sheetData>
    <row r="1" spans="1:83" s="335" customFormat="1" x14ac:dyDescent="0.2">
      <c r="A1" s="336" t="s">
        <v>16</v>
      </c>
      <c r="B1" s="336" t="s">
        <v>47</v>
      </c>
      <c r="C1" s="336" t="s">
        <v>52</v>
      </c>
      <c r="D1" s="335" t="s">
        <v>9</v>
      </c>
      <c r="E1" s="153" t="s">
        <v>194</v>
      </c>
      <c r="F1" s="335" t="s">
        <v>152</v>
      </c>
      <c r="G1" s="335" t="s">
        <v>158</v>
      </c>
      <c r="H1" s="335" t="s">
        <v>163</v>
      </c>
      <c r="I1" s="27" t="s">
        <v>29</v>
      </c>
      <c r="J1" s="335" t="s">
        <v>4</v>
      </c>
      <c r="K1" s="47" t="s">
        <v>377</v>
      </c>
      <c r="L1" s="47" t="s">
        <v>153</v>
      </c>
      <c r="M1" s="335" t="s">
        <v>330</v>
      </c>
      <c r="N1" s="335" t="s">
        <v>169</v>
      </c>
      <c r="O1" s="335" t="s">
        <v>221</v>
      </c>
      <c r="P1" s="198" t="s">
        <v>183</v>
      </c>
      <c r="Q1" s="335" t="s">
        <v>374</v>
      </c>
      <c r="R1" s="335" t="s">
        <v>375</v>
      </c>
      <c r="S1" s="335" t="s">
        <v>376</v>
      </c>
      <c r="T1" s="167" t="s">
        <v>186</v>
      </c>
      <c r="U1" s="303" t="s">
        <v>192</v>
      </c>
      <c r="V1" s="303" t="s">
        <v>403</v>
      </c>
      <c r="W1" s="303" t="s">
        <v>193</v>
      </c>
      <c r="X1" s="304" t="s">
        <v>184</v>
      </c>
      <c r="Y1" s="305" t="s">
        <v>187</v>
      </c>
      <c r="Z1" s="304" t="s">
        <v>185</v>
      </c>
      <c r="AA1" s="167" t="s">
        <v>188</v>
      </c>
      <c r="AB1" s="172" t="s">
        <v>189</v>
      </c>
      <c r="AC1" s="322" t="s">
        <v>371</v>
      </c>
      <c r="AD1" s="322" t="s">
        <v>372</v>
      </c>
      <c r="AE1" s="322" t="s">
        <v>373</v>
      </c>
      <c r="AF1" s="436" t="s">
        <v>416</v>
      </c>
      <c r="AG1" s="322" t="s">
        <v>411</v>
      </c>
      <c r="AH1" s="322" t="s">
        <v>412</v>
      </c>
      <c r="AI1" s="322" t="s">
        <v>413</v>
      </c>
      <c r="AJ1" s="322" t="s">
        <v>415</v>
      </c>
      <c r="AK1" s="322" t="s">
        <v>414</v>
      </c>
      <c r="AL1" s="322" t="s">
        <v>417</v>
      </c>
      <c r="AM1" s="336" t="s">
        <v>30</v>
      </c>
      <c r="AN1" s="336" t="s">
        <v>31</v>
      </c>
      <c r="AO1" s="336" t="s">
        <v>513</v>
      </c>
      <c r="AP1" s="336" t="s">
        <v>514</v>
      </c>
      <c r="AQ1" s="336" t="s">
        <v>512</v>
      </c>
      <c r="AR1" s="440" t="s">
        <v>229</v>
      </c>
      <c r="AS1" s="450" t="s">
        <v>520</v>
      </c>
      <c r="AT1" s="450" t="s">
        <v>484</v>
      </c>
      <c r="AU1" s="336" t="s">
        <v>523</v>
      </c>
      <c r="AV1" s="244" t="s">
        <v>1</v>
      </c>
      <c r="AW1" s="335" t="s">
        <v>5</v>
      </c>
      <c r="AX1" s="335" t="s">
        <v>6</v>
      </c>
      <c r="AY1" s="335" t="s">
        <v>7</v>
      </c>
      <c r="AZ1" s="3" t="s">
        <v>11</v>
      </c>
      <c r="BA1" s="335" t="s">
        <v>12</v>
      </c>
      <c r="BB1" s="335" t="s">
        <v>34</v>
      </c>
      <c r="BC1" s="335" t="s">
        <v>405</v>
      </c>
      <c r="BD1" s="389" t="s">
        <v>220</v>
      </c>
      <c r="BE1" s="389" t="s">
        <v>406</v>
      </c>
      <c r="BF1" s="389" t="s">
        <v>407</v>
      </c>
      <c r="BG1" s="389" t="s">
        <v>408</v>
      </c>
      <c r="BH1" s="389" t="s">
        <v>409</v>
      </c>
      <c r="BI1" s="207" t="s">
        <v>196</v>
      </c>
      <c r="BJ1" s="222" t="s">
        <v>197</v>
      </c>
      <c r="BK1" s="222" t="s">
        <v>198</v>
      </c>
      <c r="BL1" s="222" t="s">
        <v>199</v>
      </c>
      <c r="BM1" s="222" t="s">
        <v>200</v>
      </c>
      <c r="BN1" s="222" t="s">
        <v>201</v>
      </c>
      <c r="BO1" s="222" t="s">
        <v>202</v>
      </c>
      <c r="BP1" s="222" t="s">
        <v>203</v>
      </c>
      <c r="BQ1" s="222" t="s">
        <v>204</v>
      </c>
      <c r="BR1" s="222" t="s">
        <v>205</v>
      </c>
      <c r="BS1" s="222" t="s">
        <v>206</v>
      </c>
      <c r="BT1" s="222" t="s">
        <v>207</v>
      </c>
      <c r="BU1" s="222" t="s">
        <v>208</v>
      </c>
      <c r="BV1" s="222" t="s">
        <v>209</v>
      </c>
      <c r="BW1" s="222" t="s">
        <v>210</v>
      </c>
      <c r="BX1" s="222" t="s">
        <v>211</v>
      </c>
      <c r="BY1" s="222" t="s">
        <v>212</v>
      </c>
      <c r="BZ1" s="335" t="s">
        <v>515</v>
      </c>
      <c r="CA1" s="335" t="s">
        <v>516</v>
      </c>
      <c r="CB1" s="335" t="s">
        <v>517</v>
      </c>
      <c r="CC1" s="335" t="s">
        <v>519</v>
      </c>
      <c r="CD1" s="335" t="s">
        <v>518</v>
      </c>
    </row>
    <row r="2" spans="1:83" s="65" customFormat="1" x14ac:dyDescent="0.2">
      <c r="A2" s="79">
        <v>4</v>
      </c>
      <c r="B2" s="79" t="s">
        <v>32</v>
      </c>
      <c r="C2" s="338">
        <v>2</v>
      </c>
      <c r="D2" s="337" t="s">
        <v>53</v>
      </c>
      <c r="E2" s="157">
        <v>40</v>
      </c>
      <c r="F2" s="92" t="s">
        <v>54</v>
      </c>
      <c r="G2" s="92">
        <v>37</v>
      </c>
      <c r="H2" s="337" t="s">
        <v>162</v>
      </c>
      <c r="I2" s="93" t="s">
        <v>15</v>
      </c>
      <c r="J2" s="337" t="s">
        <v>92</v>
      </c>
      <c r="K2" s="138" t="s">
        <v>379</v>
      </c>
      <c r="L2" s="138" t="s">
        <v>154</v>
      </c>
      <c r="M2" s="337" t="s">
        <v>91</v>
      </c>
      <c r="N2" s="337"/>
      <c r="O2" s="337" t="s">
        <v>32</v>
      </c>
      <c r="P2" s="200">
        <v>7</v>
      </c>
      <c r="Q2" s="340">
        <v>0</v>
      </c>
      <c r="R2" s="340">
        <v>8</v>
      </c>
      <c r="S2" s="340">
        <f t="shared" ref="S2:S32" si="0">IF(ISBLANK(Q2),"",Q2/(SUM(Q2:R2)))</f>
        <v>0</v>
      </c>
      <c r="T2" s="169">
        <v>40</v>
      </c>
      <c r="U2" s="311">
        <v>40702</v>
      </c>
      <c r="V2" s="384">
        <v>2011</v>
      </c>
      <c r="W2" s="307" t="str">
        <f>TEXT(DATEVALUE(TEXT(U2,"m/d/yyyy"))-DATEVALUE("1/1/2011")+1,"000")</f>
        <v>159</v>
      </c>
      <c r="X2" s="310">
        <v>2</v>
      </c>
      <c r="Y2" s="309">
        <v>37</v>
      </c>
      <c r="Z2" s="310">
        <v>5</v>
      </c>
      <c r="AA2" s="169"/>
      <c r="AB2" s="173"/>
      <c r="AC2" s="334">
        <v>53.459999999999994</v>
      </c>
      <c r="AD2" s="334">
        <v>95.141999999999996</v>
      </c>
      <c r="AE2" s="334">
        <v>-2.4660000000000002</v>
      </c>
      <c r="AF2" s="393">
        <v>40676</v>
      </c>
      <c r="AG2" s="334">
        <v>5</v>
      </c>
      <c r="AH2" s="334">
        <v>9.8000000000000007</v>
      </c>
      <c r="AI2" s="334">
        <v>0.33</v>
      </c>
      <c r="AJ2" s="334">
        <v>1610</v>
      </c>
      <c r="AK2" s="334">
        <v>29.84</v>
      </c>
      <c r="AL2" s="334">
        <v>23</v>
      </c>
      <c r="AM2" s="79">
        <v>2</v>
      </c>
      <c r="AN2" s="64"/>
      <c r="AO2" s="453">
        <f>VLOOKUP($AM2,TrmtMeas!$A$2:$D$4,3,0)</f>
        <v>20.420736938741399</v>
      </c>
      <c r="AP2" s="453">
        <f>VLOOKUP($AM2,TrmtMeas!$A$2:$D$4,4,0)</f>
        <v>594.756666666667</v>
      </c>
      <c r="AQ2" s="453">
        <f>VLOOKUP($AM2,TrmtMeas!$A$2:$D$4,2,0)</f>
        <v>85</v>
      </c>
      <c r="AR2" s="441" t="s">
        <v>485</v>
      </c>
      <c r="AS2" s="451">
        <f>VLOOKUP(AR2,TrmtMeas!$F$1:$N$28,5,FALSE)</f>
        <v>29.821073558648109</v>
      </c>
      <c r="AT2" s="451">
        <f>VLOOKUP(AR2,TrmtMeas!$F$1:$N$28,6,FALSE)</f>
        <v>34.311856652687766</v>
      </c>
      <c r="AU2" s="457">
        <f>AV2-AF2</f>
        <v>0</v>
      </c>
      <c r="AV2" s="245">
        <v>40676</v>
      </c>
      <c r="AZ2" s="69"/>
      <c r="BA2" s="65">
        <v>1079</v>
      </c>
      <c r="BC2" s="392">
        <v>137</v>
      </c>
      <c r="BD2" s="390">
        <v>17.25</v>
      </c>
      <c r="BE2" s="390">
        <v>118</v>
      </c>
      <c r="BF2" s="390">
        <v>88.166666666666671</v>
      </c>
      <c r="BG2" s="390">
        <v>85.166666666666671</v>
      </c>
      <c r="BH2" s="390">
        <v>88.166666666666671</v>
      </c>
      <c r="BI2" s="208" t="s">
        <v>92</v>
      </c>
      <c r="BJ2" s="209">
        <v>40364.548333333303</v>
      </c>
      <c r="BK2" s="210">
        <v>20.212593056250999</v>
      </c>
      <c r="BL2" s="210">
        <v>660.16</v>
      </c>
      <c r="BM2" s="210">
        <v>0.49371444048232999</v>
      </c>
      <c r="BN2" s="209">
        <v>57803.817000000003</v>
      </c>
      <c r="BO2" s="210">
        <v>28.945326489734601</v>
      </c>
      <c r="BP2" s="210">
        <v>600.67999999999995</v>
      </c>
      <c r="BQ2" s="210">
        <v>0.47539845851518198</v>
      </c>
      <c r="BR2" s="209">
        <v>65788.8523333333</v>
      </c>
      <c r="BS2" s="210">
        <v>32.943841929561003</v>
      </c>
      <c r="BT2" s="210">
        <v>578.37666666666701</v>
      </c>
      <c r="BU2" s="210">
        <v>0.42287602613209702</v>
      </c>
      <c r="BV2" s="209">
        <v>27038.814999999999</v>
      </c>
      <c r="BW2" s="210">
        <v>13.5397170756134</v>
      </c>
      <c r="BX2" s="210">
        <v>681.45</v>
      </c>
      <c r="BY2" s="211">
        <v>0.56864576402328604</v>
      </c>
      <c r="BZ2" s="454">
        <f t="shared" ref="BZ2:BZ32" si="1">IF(ISBLANK(BO2),"",BO2-AO2)</f>
        <v>8.5245895509932019</v>
      </c>
      <c r="CA2" s="454">
        <f t="shared" ref="CA2:CA32" si="2">IF(ISBLANK(BP2),"",BP2-AP2)</f>
        <v>5.9233333333329483</v>
      </c>
      <c r="CB2" s="454">
        <f t="shared" ref="CB2:CB32" si="3">IF(ISBLANK(BH2),"",BH2-AQ2)</f>
        <v>3.1666666666666714</v>
      </c>
      <c r="CC2" s="454">
        <f t="shared" ref="CC2:CC32" si="4">IF(ISBLANK($AK2),"",$AK2-$AS2)</f>
        <v>1.8926441351890588E-2</v>
      </c>
      <c r="CD2" s="454">
        <f t="shared" ref="CD2:CD32" si="5">IF(ISBLANK($AK2),"",$AK2-$AT2)</f>
        <v>-4.4718566526877659</v>
      </c>
      <c r="CE2" s="454"/>
    </row>
    <row r="3" spans="1:83" s="59" customFormat="1" x14ac:dyDescent="0.2">
      <c r="A3" s="58">
        <v>6</v>
      </c>
      <c r="B3" s="58" t="s">
        <v>32</v>
      </c>
      <c r="C3" s="142">
        <v>3</v>
      </c>
      <c r="D3" s="59" t="s">
        <v>27</v>
      </c>
      <c r="E3" s="158">
        <v>5</v>
      </c>
      <c r="F3" s="78" t="s">
        <v>28</v>
      </c>
      <c r="G3" s="78" t="s">
        <v>159</v>
      </c>
      <c r="H3" s="337" t="s">
        <v>162</v>
      </c>
      <c r="I3" s="121" t="s">
        <v>15</v>
      </c>
      <c r="J3" s="59" t="s">
        <v>50</v>
      </c>
      <c r="K3" s="378" t="s">
        <v>380</v>
      </c>
      <c r="L3" s="378" t="s">
        <v>182</v>
      </c>
      <c r="M3" s="59" t="s">
        <v>51</v>
      </c>
      <c r="O3" s="337" t="s">
        <v>32</v>
      </c>
      <c r="P3" s="199">
        <v>9</v>
      </c>
      <c r="Q3" s="340">
        <v>4</v>
      </c>
      <c r="R3" s="340">
        <v>5</v>
      </c>
      <c r="S3" s="340">
        <f t="shared" si="0"/>
        <v>0.44444444444444442</v>
      </c>
      <c r="T3" s="168">
        <v>5</v>
      </c>
      <c r="U3" s="306">
        <v>40699</v>
      </c>
      <c r="V3" s="384">
        <v>2011</v>
      </c>
      <c r="W3" s="307" t="str">
        <f>TEXT(DATEVALUE(TEXT(U3,"m/d/yyyy"))-DATEVALUE("1/1/2011")+1,"000")</f>
        <v>156</v>
      </c>
      <c r="X3" s="308">
        <v>5</v>
      </c>
      <c r="Y3" s="315" t="s">
        <v>190</v>
      </c>
      <c r="Z3" s="308">
        <v>4</v>
      </c>
      <c r="AA3" s="168"/>
      <c r="AB3" s="175"/>
      <c r="AC3" s="330">
        <v>0.28799999999999981</v>
      </c>
      <c r="AD3" s="330">
        <v>0</v>
      </c>
      <c r="AE3" s="330">
        <v>4.4459999999999997</v>
      </c>
      <c r="AF3" s="394"/>
      <c r="AG3" s="330"/>
      <c r="AH3" s="330"/>
      <c r="AI3" s="330"/>
      <c r="AJ3" s="330"/>
      <c r="AK3" s="330"/>
      <c r="AL3" s="330"/>
      <c r="AM3" s="58">
        <v>2</v>
      </c>
      <c r="AN3" s="58"/>
      <c r="AO3" s="453">
        <f>VLOOKUP($AM3,TrmtMeas!$A$2:$D$4,3,0)</f>
        <v>20.420736938741399</v>
      </c>
      <c r="AP3" s="453">
        <f>VLOOKUP($AM3,TrmtMeas!$A$2:$D$4,4,0)</f>
        <v>594.756666666667</v>
      </c>
      <c r="AQ3" s="453">
        <f>VLOOKUP($AM3,TrmtMeas!$A$2:$D$4,2,0)</f>
        <v>85</v>
      </c>
      <c r="AR3" s="442" t="s">
        <v>486</v>
      </c>
      <c r="AS3" s="451">
        <f>VLOOKUP(AR3,TrmtMeas!$F$1:$N$28,5,FALSE)</f>
        <v>32.884902840059787</v>
      </c>
      <c r="AT3" s="451">
        <f>VLOOKUP(AR3,TrmtMeas!$F$1:$N$28,6,FALSE)</f>
        <v>37.722908093278463</v>
      </c>
      <c r="AU3" s="457"/>
      <c r="AV3" s="448">
        <v>40677</v>
      </c>
      <c r="AZ3" s="63"/>
      <c r="BA3" s="99">
        <v>1096</v>
      </c>
      <c r="BC3" s="392">
        <v>130</v>
      </c>
      <c r="BD3" s="390">
        <v>19.5</v>
      </c>
      <c r="BE3" s="390">
        <v>123</v>
      </c>
      <c r="BF3" s="390">
        <v>98</v>
      </c>
      <c r="BG3" s="390">
        <v>99</v>
      </c>
      <c r="BH3" s="390">
        <v>99</v>
      </c>
      <c r="BI3" s="208" t="s">
        <v>50</v>
      </c>
      <c r="BJ3" s="209">
        <v>25708.8733333333</v>
      </c>
      <c r="BK3" s="210">
        <v>12.8737472875981</v>
      </c>
      <c r="BL3" s="210">
        <v>694.15</v>
      </c>
      <c r="BM3" s="210">
        <v>0.54992675799715696</v>
      </c>
      <c r="BN3" s="209">
        <v>34943.6743333333</v>
      </c>
      <c r="BO3" s="210">
        <v>17.498084293106299</v>
      </c>
      <c r="BP3" s="210">
        <v>681.45</v>
      </c>
      <c r="BQ3" s="210">
        <v>0.47882965447522002</v>
      </c>
      <c r="BR3" s="209">
        <v>52899.131000000001</v>
      </c>
      <c r="BS3" s="210">
        <v>26.489299449173799</v>
      </c>
      <c r="BT3" s="210">
        <v>592.04666666666697</v>
      </c>
      <c r="BU3" s="210">
        <v>0.42769627053711701</v>
      </c>
      <c r="BV3" s="209">
        <v>34747.750333333301</v>
      </c>
      <c r="BW3" s="210">
        <v>17.399975129360701</v>
      </c>
      <c r="BX3" s="210">
        <v>657.42333333333295</v>
      </c>
      <c r="BY3" s="211">
        <v>0.51950017140733795</v>
      </c>
      <c r="BZ3" s="454">
        <f t="shared" si="1"/>
        <v>-2.9226526456351003</v>
      </c>
      <c r="CA3" s="454">
        <f t="shared" si="2"/>
        <v>86.693333333333044</v>
      </c>
      <c r="CB3" s="454">
        <f t="shared" si="3"/>
        <v>14</v>
      </c>
      <c r="CC3" s="454" t="str">
        <f t="shared" si="4"/>
        <v/>
      </c>
      <c r="CD3" s="454" t="str">
        <f t="shared" si="5"/>
        <v/>
      </c>
      <c r="CE3" s="454"/>
    </row>
    <row r="4" spans="1:83" s="59" customFormat="1" x14ac:dyDescent="0.2">
      <c r="A4" s="58">
        <v>8</v>
      </c>
      <c r="B4" s="58" t="s">
        <v>32</v>
      </c>
      <c r="C4" s="142">
        <v>4</v>
      </c>
      <c r="D4" s="77" t="s">
        <v>26</v>
      </c>
      <c r="E4" s="154">
        <v>32</v>
      </c>
      <c r="F4" s="59" t="s">
        <v>76</v>
      </c>
      <c r="G4" s="337" t="s">
        <v>162</v>
      </c>
      <c r="H4" s="337" t="s">
        <v>162</v>
      </c>
      <c r="I4" s="60" t="s">
        <v>15</v>
      </c>
      <c r="J4" s="77" t="s">
        <v>118</v>
      </c>
      <c r="K4" s="379"/>
      <c r="L4" s="379" t="s">
        <v>156</v>
      </c>
      <c r="M4" s="59" t="s">
        <v>119</v>
      </c>
      <c r="O4" s="59" t="s">
        <v>15</v>
      </c>
      <c r="P4" s="199">
        <v>0</v>
      </c>
      <c r="Q4" s="341"/>
      <c r="R4" s="341"/>
      <c r="S4" s="342" t="str">
        <f t="shared" si="0"/>
        <v/>
      </c>
      <c r="T4" s="168">
        <v>32</v>
      </c>
      <c r="U4" s="306">
        <v>40716</v>
      </c>
      <c r="V4" s="384">
        <v>2011</v>
      </c>
      <c r="W4" s="307" t="str">
        <f>TEXT(DATEVALUE(TEXT(U4,"m/d/yyyy"))-DATEVALUE("1/1/2011")+1,"000")</f>
        <v>173</v>
      </c>
      <c r="X4" s="308">
        <v>0</v>
      </c>
      <c r="Y4" s="315"/>
      <c r="Z4" s="308"/>
      <c r="AA4" s="168"/>
      <c r="AB4" s="175"/>
      <c r="AC4" s="330">
        <v>-0.1351</v>
      </c>
      <c r="AD4" s="330">
        <v>-79.182000000000002</v>
      </c>
      <c r="AE4" s="330">
        <v>-1.2600000000000002</v>
      </c>
      <c r="AF4" s="394">
        <v>40677</v>
      </c>
      <c r="AG4" s="330">
        <v>9</v>
      </c>
      <c r="AH4" s="330">
        <v>8.43</v>
      </c>
      <c r="AI4" s="330">
        <v>0.26600000000000001</v>
      </c>
      <c r="AJ4" s="330">
        <v>3086.67</v>
      </c>
      <c r="AK4" s="330">
        <v>33.07</v>
      </c>
      <c r="AL4" s="330">
        <v>27</v>
      </c>
      <c r="AM4" s="58">
        <v>2</v>
      </c>
      <c r="AN4" s="58"/>
      <c r="AO4" s="453">
        <f>VLOOKUP($AM4,TrmtMeas!$A$2:$D$4,3,0)</f>
        <v>20.420736938741399</v>
      </c>
      <c r="AP4" s="453">
        <f>VLOOKUP($AM4,TrmtMeas!$A$2:$D$4,4,0)</f>
        <v>594.756666666667</v>
      </c>
      <c r="AQ4" s="453">
        <f>VLOOKUP($AM4,TrmtMeas!$A$2:$D$4,2,0)</f>
        <v>85</v>
      </c>
      <c r="AR4" s="443" t="s">
        <v>487</v>
      </c>
      <c r="AS4" s="451">
        <f>VLOOKUP(AR4,TrmtMeas!$F$1:$N$28,5,FALSE)</f>
        <v>31.397174254317111</v>
      </c>
      <c r="AT4" s="451">
        <f>VLOOKUP(AR4,TrmtMeas!$F$1:$N$28,6,FALSE)</f>
        <v>36.03603603603603</v>
      </c>
      <c r="AU4" s="457">
        <f>AV4-AF4</f>
        <v>3</v>
      </c>
      <c r="AV4" s="448">
        <v>40680</v>
      </c>
      <c r="AZ4" s="63"/>
      <c r="BA4" s="59" t="s">
        <v>83</v>
      </c>
      <c r="BB4" s="59" t="s">
        <v>81</v>
      </c>
      <c r="BC4" s="392">
        <v>144</v>
      </c>
      <c r="BD4" s="390">
        <v>17.25</v>
      </c>
      <c r="BE4" s="390">
        <v>119.33333333333333</v>
      </c>
      <c r="BF4" s="390">
        <v>94.666666666666671</v>
      </c>
      <c r="BG4" s="390">
        <v>0</v>
      </c>
      <c r="BH4" s="390">
        <v>94.666666666666671</v>
      </c>
      <c r="BI4" s="208" t="s">
        <v>118</v>
      </c>
      <c r="BJ4" s="209">
        <v>27925.715333333301</v>
      </c>
      <c r="BK4" s="210">
        <v>13.983833416791899</v>
      </c>
      <c r="BL4" s="210">
        <v>688.756666666667</v>
      </c>
      <c r="BM4" s="210">
        <v>0.54917786473270203</v>
      </c>
      <c r="BN4" s="209">
        <v>41330.783333333296</v>
      </c>
      <c r="BO4" s="210">
        <v>20.696436321148401</v>
      </c>
      <c r="BP4" s="210">
        <v>688.38333333333298</v>
      </c>
      <c r="BQ4" s="210">
        <v>0.48772347309771302</v>
      </c>
      <c r="BR4" s="209">
        <v>38162.521666666697</v>
      </c>
      <c r="BS4" s="210">
        <v>19.109925721916198</v>
      </c>
      <c r="BT4" s="210">
        <v>638.743333333333</v>
      </c>
      <c r="BU4" s="210">
        <v>0.51031097812397497</v>
      </c>
      <c r="BV4" s="209">
        <v>29313.4296666667</v>
      </c>
      <c r="BW4" s="210">
        <v>14.6787329327324</v>
      </c>
      <c r="BX4" s="210">
        <v>684.08</v>
      </c>
      <c r="BY4" s="211">
        <v>0.54675841868525599</v>
      </c>
      <c r="BZ4" s="454">
        <f t="shared" si="1"/>
        <v>0.27569938240700154</v>
      </c>
      <c r="CA4" s="454">
        <f t="shared" si="2"/>
        <v>93.626666666665983</v>
      </c>
      <c r="CB4" s="454">
        <f t="shared" si="3"/>
        <v>9.6666666666666714</v>
      </c>
      <c r="CC4" s="454">
        <f t="shared" si="4"/>
        <v>1.6728257456828892</v>
      </c>
      <c r="CD4" s="454">
        <f t="shared" si="5"/>
        <v>-2.9660360360360301</v>
      </c>
      <c r="CE4" s="454"/>
    </row>
    <row r="5" spans="1:83" s="332" customFormat="1" x14ac:dyDescent="0.2">
      <c r="A5" s="64">
        <v>10</v>
      </c>
      <c r="B5" s="64" t="s">
        <v>32</v>
      </c>
      <c r="C5" s="338">
        <v>5</v>
      </c>
      <c r="D5" s="337" t="s">
        <v>24</v>
      </c>
      <c r="E5" s="155">
        <v>11</v>
      </c>
      <c r="F5" s="65">
        <v>11</v>
      </c>
      <c r="G5" s="65">
        <v>53</v>
      </c>
      <c r="H5" s="337" t="s">
        <v>162</v>
      </c>
      <c r="I5" s="66" t="s">
        <v>15</v>
      </c>
      <c r="J5" s="206" t="s">
        <v>134</v>
      </c>
      <c r="K5" s="138" t="s">
        <v>381</v>
      </c>
      <c r="L5" s="138" t="s">
        <v>157</v>
      </c>
      <c r="M5" s="337" t="s">
        <v>84</v>
      </c>
      <c r="N5" s="337"/>
      <c r="O5" s="337" t="s">
        <v>32</v>
      </c>
      <c r="P5" s="200">
        <v>8</v>
      </c>
      <c r="Q5" s="340">
        <v>2</v>
      </c>
      <c r="R5" s="340">
        <v>6</v>
      </c>
      <c r="S5" s="340">
        <f t="shared" si="0"/>
        <v>0.25</v>
      </c>
      <c r="T5" s="169">
        <v>11</v>
      </c>
      <c r="U5" s="311">
        <v>40699</v>
      </c>
      <c r="V5" s="384">
        <v>2011</v>
      </c>
      <c r="W5" s="307" t="str">
        <f>TEXT(DATEVALUE(TEXT(U5,"m/d/yyyy"))-DATEVALUE("1/1/2011")+1,"000")</f>
        <v>156</v>
      </c>
      <c r="X5" s="310">
        <v>4</v>
      </c>
      <c r="Y5" s="309">
        <v>53</v>
      </c>
      <c r="Z5" s="310">
        <v>4</v>
      </c>
      <c r="AA5" s="169"/>
      <c r="AB5" s="173"/>
      <c r="AC5" s="330">
        <v>7.2899999999999991</v>
      </c>
      <c r="AD5" s="330">
        <v>62.183999999999997</v>
      </c>
      <c r="AE5" s="330">
        <v>-38.177999999999997</v>
      </c>
      <c r="AF5" s="394">
        <v>40681</v>
      </c>
      <c r="AG5" s="330">
        <v>3</v>
      </c>
      <c r="AH5" s="330">
        <v>11</v>
      </c>
      <c r="AI5" s="330">
        <v>0.36969999999999997</v>
      </c>
      <c r="AJ5" s="330">
        <v>2523.3333333333335</v>
      </c>
      <c r="AK5" s="330">
        <v>29.759</v>
      </c>
      <c r="AL5" s="330">
        <v>25</v>
      </c>
      <c r="AM5" s="79">
        <v>1</v>
      </c>
      <c r="AN5" s="64"/>
      <c r="AO5" s="453">
        <f>VLOOKUP($AM5,TrmtMeas!$A$2:$D$4,3,0)</f>
        <v>8.359648305792021</v>
      </c>
      <c r="AP5" s="453">
        <f>VLOOKUP($AM5,TrmtMeas!$A$2:$D$4,4,0)</f>
        <v>634.08666666666704</v>
      </c>
      <c r="AQ5" s="453">
        <f>VLOOKUP($AM5,TrmtMeas!$A$2:$D$4,2,0)</f>
        <v>85</v>
      </c>
      <c r="AR5" s="444" t="s">
        <v>488</v>
      </c>
      <c r="AS5" s="451">
        <f>VLOOKUP(AR5,TrmtMeas!$F$1:$N$28,5,FALSE)</f>
        <v>30.211480362537763</v>
      </c>
      <c r="AT5" s="451">
        <f>VLOOKUP(AR5,TrmtMeas!$F$1:$N$28,6,FALSE)</f>
        <v>34.891835310537331</v>
      </c>
      <c r="AU5" s="457">
        <f>AV5-AF5</f>
        <v>0</v>
      </c>
      <c r="AV5" s="245">
        <v>40681</v>
      </c>
      <c r="AW5" s="65"/>
      <c r="AX5" s="65"/>
      <c r="AY5" s="65"/>
      <c r="AZ5" s="69"/>
      <c r="BA5" s="65">
        <v>1158</v>
      </c>
      <c r="BB5" s="65"/>
      <c r="BC5" s="392">
        <v>125</v>
      </c>
      <c r="BD5" s="390">
        <v>18.5</v>
      </c>
      <c r="BE5" s="390">
        <v>119</v>
      </c>
      <c r="BF5" s="390">
        <v>82</v>
      </c>
      <c r="BG5" s="390">
        <v>82</v>
      </c>
      <c r="BH5" s="390">
        <v>82</v>
      </c>
      <c r="BI5" s="208" t="s">
        <v>134</v>
      </c>
      <c r="BJ5" s="209">
        <v>26549.455000000002</v>
      </c>
      <c r="BK5" s="210">
        <v>13.294669504256399</v>
      </c>
      <c r="BL5" s="210">
        <v>653.78666666666697</v>
      </c>
      <c r="BM5" s="210">
        <v>0.571033808351881</v>
      </c>
      <c r="BN5" s="209">
        <v>40199.773666666697</v>
      </c>
      <c r="BO5" s="210">
        <v>20.130081956267698</v>
      </c>
      <c r="BP5" s="210">
        <v>617.44666666666706</v>
      </c>
      <c r="BQ5" s="210">
        <v>0.49949200998509902</v>
      </c>
      <c r="BR5" s="209">
        <v>44754.704333333299</v>
      </c>
      <c r="BS5" s="210">
        <v>22.410968619596101</v>
      </c>
      <c r="BT5" s="210">
        <v>598.71</v>
      </c>
      <c r="BU5" s="210">
        <v>0.47405591671403202</v>
      </c>
      <c r="BV5" s="209">
        <v>39079.697</v>
      </c>
      <c r="BW5" s="210">
        <v>19.569202303455199</v>
      </c>
      <c r="BX5" s="210">
        <v>645.06666666666695</v>
      </c>
      <c r="BY5" s="211">
        <v>0.48921967722086201</v>
      </c>
      <c r="BZ5" s="454">
        <f t="shared" si="1"/>
        <v>11.770433650475677</v>
      </c>
      <c r="CA5" s="454">
        <f t="shared" si="2"/>
        <v>-16.639999999999986</v>
      </c>
      <c r="CB5" s="454">
        <f t="shared" si="3"/>
        <v>-3</v>
      </c>
      <c r="CC5" s="454">
        <f t="shared" si="4"/>
        <v>-0.45248036253776291</v>
      </c>
      <c r="CD5" s="454">
        <f t="shared" si="5"/>
        <v>-5.132835310537331</v>
      </c>
      <c r="CE5" s="454"/>
    </row>
    <row r="6" spans="1:83" s="332" customFormat="1" x14ac:dyDescent="0.2">
      <c r="A6" s="64">
        <v>11</v>
      </c>
      <c r="B6" s="64" t="s">
        <v>32</v>
      </c>
      <c r="C6" s="338">
        <v>6</v>
      </c>
      <c r="D6" s="337" t="s">
        <v>60</v>
      </c>
      <c r="E6" s="155" t="s">
        <v>162</v>
      </c>
      <c r="F6" s="337" t="s">
        <v>147</v>
      </c>
      <c r="G6" s="337" t="s">
        <v>162</v>
      </c>
      <c r="H6" s="337" t="s">
        <v>162</v>
      </c>
      <c r="I6" s="66" t="s">
        <v>32</v>
      </c>
      <c r="J6" s="65" t="s">
        <v>89</v>
      </c>
      <c r="K6" s="67"/>
      <c r="L6" s="67" t="s">
        <v>156</v>
      </c>
      <c r="M6" s="337" t="s">
        <v>86</v>
      </c>
      <c r="N6" s="337"/>
      <c r="O6" s="337" t="s">
        <v>15</v>
      </c>
      <c r="P6" s="200"/>
      <c r="Q6" s="342"/>
      <c r="R6" s="342"/>
      <c r="S6" s="342" t="str">
        <f t="shared" si="0"/>
        <v/>
      </c>
      <c r="T6" s="169"/>
      <c r="U6" s="317"/>
      <c r="V6" s="384">
        <v>2011</v>
      </c>
      <c r="W6" s="307"/>
      <c r="X6" s="310"/>
      <c r="Y6" s="309"/>
      <c r="Z6" s="310"/>
      <c r="AA6" s="169"/>
      <c r="AB6" s="173"/>
      <c r="AC6" s="330">
        <v>-1.2599999999999998</v>
      </c>
      <c r="AD6" s="330">
        <v>0</v>
      </c>
      <c r="AE6" s="330">
        <v>-59.304000000000002</v>
      </c>
      <c r="AF6" s="394"/>
      <c r="AG6" s="330"/>
      <c r="AH6" s="330"/>
      <c r="AI6" s="330"/>
      <c r="AJ6" s="330"/>
      <c r="AK6" s="330"/>
      <c r="AL6" s="330"/>
      <c r="AM6" s="79">
        <v>2</v>
      </c>
      <c r="AN6" s="64"/>
      <c r="AO6" s="453">
        <f>VLOOKUP($AM6,TrmtMeas!$A$2:$D$4,3,0)</f>
        <v>20.420736938741399</v>
      </c>
      <c r="AP6" s="453">
        <f>VLOOKUP($AM6,TrmtMeas!$A$2:$D$4,4,0)</f>
        <v>594.756666666667</v>
      </c>
      <c r="AQ6" s="453">
        <f>VLOOKUP($AM6,TrmtMeas!$A$2:$D$4,2,0)</f>
        <v>85</v>
      </c>
      <c r="AR6" s="444" t="s">
        <v>489</v>
      </c>
      <c r="AS6" s="451">
        <f>VLOOKUP(AR6,TrmtMeas!$F$1:$N$28,5,FALSE)</f>
        <v>29.5955277869122</v>
      </c>
      <c r="AT6" s="451">
        <f>VLOOKUP(AR6,TrmtMeas!$F$1:$N$28,6,FALSE)</f>
        <v>34.403669724770644</v>
      </c>
      <c r="AU6" s="457"/>
      <c r="AV6" s="245">
        <v>40684</v>
      </c>
      <c r="AW6" s="65"/>
      <c r="AX6" s="65"/>
      <c r="AY6" s="65"/>
      <c r="AZ6" s="69"/>
      <c r="BA6" s="65">
        <v>1179</v>
      </c>
      <c r="BB6" s="65"/>
      <c r="BC6" s="392">
        <v>134</v>
      </c>
      <c r="BD6" s="390">
        <v>17</v>
      </c>
      <c r="BE6" s="390">
        <v>116.5</v>
      </c>
      <c r="BF6" s="390">
        <v>88</v>
      </c>
      <c r="BG6" s="390">
        <v>87</v>
      </c>
      <c r="BH6" s="390">
        <v>88</v>
      </c>
      <c r="BI6" s="208" t="s">
        <v>89</v>
      </c>
      <c r="BJ6" s="209">
        <v>22822.674999999999</v>
      </c>
      <c r="BK6" s="210">
        <v>11.428480220330499</v>
      </c>
      <c r="BL6" s="210">
        <v>657.76</v>
      </c>
      <c r="BM6" s="210">
        <v>0.58274460490795899</v>
      </c>
      <c r="BN6" s="209">
        <v>44957.020333333297</v>
      </c>
      <c r="BO6" s="210">
        <v>22.512278584543498</v>
      </c>
      <c r="BP6" s="210">
        <v>618.78333333333296</v>
      </c>
      <c r="BQ6" s="210">
        <v>0.52679236276052599</v>
      </c>
      <c r="BR6" s="209">
        <v>51843.344333333298</v>
      </c>
      <c r="BS6" s="210">
        <v>25.9606130862961</v>
      </c>
      <c r="BT6" s="210">
        <v>615.07666666666705</v>
      </c>
      <c r="BU6" s="210">
        <v>0.49214454362007698</v>
      </c>
      <c r="BV6" s="209">
        <v>30054.025333333298</v>
      </c>
      <c r="BW6" s="210">
        <v>15.0495870472375</v>
      </c>
      <c r="BX6" s="210">
        <v>644.44666666666706</v>
      </c>
      <c r="BY6" s="211">
        <v>0.57660854914995596</v>
      </c>
      <c r="BZ6" s="454">
        <f t="shared" si="1"/>
        <v>2.0915416458020992</v>
      </c>
      <c r="CA6" s="454">
        <f t="shared" si="2"/>
        <v>24.02666666666596</v>
      </c>
      <c r="CB6" s="454">
        <f t="shared" si="3"/>
        <v>3</v>
      </c>
      <c r="CC6" s="454" t="str">
        <f t="shared" si="4"/>
        <v/>
      </c>
      <c r="CD6" s="454" t="str">
        <f t="shared" si="5"/>
        <v/>
      </c>
      <c r="CE6" s="454"/>
    </row>
    <row r="7" spans="1:83" s="332" customFormat="1" x14ac:dyDescent="0.2">
      <c r="A7" s="84">
        <v>12</v>
      </c>
      <c r="B7" s="84" t="s">
        <v>32</v>
      </c>
      <c r="C7" s="145">
        <v>7</v>
      </c>
      <c r="D7" s="337" t="s">
        <v>60</v>
      </c>
      <c r="E7" s="155">
        <v>2</v>
      </c>
      <c r="F7" s="337" t="s">
        <v>61</v>
      </c>
      <c r="G7" s="337">
        <v>15</v>
      </c>
      <c r="H7" s="337">
        <v>1</v>
      </c>
      <c r="I7" s="85" t="s">
        <v>32</v>
      </c>
      <c r="J7" s="332" t="s">
        <v>73</v>
      </c>
      <c r="K7" s="87" t="s">
        <v>382</v>
      </c>
      <c r="L7" s="87" t="s">
        <v>160</v>
      </c>
      <c r="M7" s="337" t="s">
        <v>74</v>
      </c>
      <c r="N7" s="337"/>
      <c r="O7" s="337" t="s">
        <v>32</v>
      </c>
      <c r="P7" s="200">
        <v>2</v>
      </c>
      <c r="Q7" s="340">
        <v>2</v>
      </c>
      <c r="R7" s="340">
        <v>0</v>
      </c>
      <c r="S7" s="340">
        <f t="shared" si="0"/>
        <v>1</v>
      </c>
      <c r="T7" s="169">
        <v>2</v>
      </c>
      <c r="U7" s="311">
        <v>40692</v>
      </c>
      <c r="V7" s="384">
        <v>2011</v>
      </c>
      <c r="W7" s="307" t="str">
        <f>TEXT(DATEVALUE(TEXT(U7,"m/d/yyyy"))-DATEVALUE("1/1/2011")+1,"000")</f>
        <v>149</v>
      </c>
      <c r="X7" s="310">
        <v>0</v>
      </c>
      <c r="Y7" s="309">
        <v>15</v>
      </c>
      <c r="Z7" s="310">
        <v>2</v>
      </c>
      <c r="AA7" s="169">
        <v>1</v>
      </c>
      <c r="AB7" s="173">
        <v>0</v>
      </c>
      <c r="AC7" s="330">
        <v>-1.476</v>
      </c>
      <c r="AD7" s="330">
        <v>-38.123999999999995</v>
      </c>
      <c r="AE7" s="330">
        <v>-72.45</v>
      </c>
      <c r="AF7" s="394">
        <v>40679</v>
      </c>
      <c r="AG7" s="330">
        <v>3</v>
      </c>
      <c r="AH7" s="330">
        <v>10.667</v>
      </c>
      <c r="AI7" s="330">
        <v>0.33169999999999999</v>
      </c>
      <c r="AJ7" s="330">
        <v>2623.3333333333335</v>
      </c>
      <c r="AK7" s="330">
        <v>32.17</v>
      </c>
      <c r="AL7" s="330">
        <v>28</v>
      </c>
      <c r="AM7" s="79">
        <v>1</v>
      </c>
      <c r="AN7" s="84"/>
      <c r="AO7" s="453">
        <f>VLOOKUP($AM7,TrmtMeas!$A$2:$D$4,3,0)</f>
        <v>8.359648305792021</v>
      </c>
      <c r="AP7" s="453">
        <f>VLOOKUP($AM7,TrmtMeas!$A$2:$D$4,4,0)</f>
        <v>634.08666666666704</v>
      </c>
      <c r="AQ7" s="453">
        <f>VLOOKUP($AM7,TrmtMeas!$A$2:$D$4,2,0)</f>
        <v>85</v>
      </c>
      <c r="AR7" s="445" t="s">
        <v>490</v>
      </c>
      <c r="AS7" s="451">
        <f>VLOOKUP(AR7,TrmtMeas!$F$1:$N$28,5,FALSE)</f>
        <v>31.392694063926943</v>
      </c>
      <c r="AT7" s="451">
        <f>VLOOKUP(AR7,TrmtMeas!$F$1:$N$28,6,FALSE)</f>
        <v>36.231884057971016</v>
      </c>
      <c r="AU7" s="457">
        <f>AV7-AF7</f>
        <v>5</v>
      </c>
      <c r="AV7" s="449">
        <v>40684</v>
      </c>
      <c r="AZ7" s="89"/>
      <c r="BA7" s="332">
        <v>1202</v>
      </c>
      <c r="BC7" s="392">
        <v>134</v>
      </c>
      <c r="BD7" s="390">
        <v>17</v>
      </c>
      <c r="BE7" s="390">
        <v>120.66666666666667</v>
      </c>
      <c r="BF7" s="390">
        <v>95</v>
      </c>
      <c r="BG7" s="390">
        <v>93</v>
      </c>
      <c r="BH7" s="390">
        <v>95</v>
      </c>
      <c r="BI7" s="208" t="s">
        <v>73</v>
      </c>
      <c r="BJ7" s="209">
        <v>39424.066666666702</v>
      </c>
      <c r="BK7" s="210">
        <v>19.741645802036398</v>
      </c>
      <c r="BL7" s="210">
        <v>621.70666666666705</v>
      </c>
      <c r="BM7" s="210">
        <v>0.50135123039110996</v>
      </c>
      <c r="BN7" s="209">
        <v>42699.875999999997</v>
      </c>
      <c r="BO7" s="210">
        <v>21.3820110165248</v>
      </c>
      <c r="BP7" s="210">
        <v>660.16333333333296</v>
      </c>
      <c r="BQ7" s="210">
        <v>0.50756069154831196</v>
      </c>
      <c r="BR7" s="209">
        <v>35596.108</v>
      </c>
      <c r="BS7" s="210">
        <v>17.8247911867802</v>
      </c>
      <c r="BT7" s="210">
        <v>654.78666666666697</v>
      </c>
      <c r="BU7" s="210">
        <v>0.52114163666106705</v>
      </c>
      <c r="BV7" s="209">
        <v>30552.544999999998</v>
      </c>
      <c r="BW7" s="210">
        <v>15.299221331998</v>
      </c>
      <c r="BX7" s="210">
        <v>665.73333333333301</v>
      </c>
      <c r="BY7" s="211">
        <v>0.55830604189247701</v>
      </c>
      <c r="BZ7" s="454">
        <f t="shared" si="1"/>
        <v>13.022362710732779</v>
      </c>
      <c r="CA7" s="454">
        <f t="shared" si="2"/>
        <v>26.076666666665915</v>
      </c>
      <c r="CB7" s="454">
        <f t="shared" si="3"/>
        <v>10</v>
      </c>
      <c r="CC7" s="454">
        <f t="shared" si="4"/>
        <v>0.7773059360730592</v>
      </c>
      <c r="CD7" s="454">
        <f t="shared" si="5"/>
        <v>-4.0618840579710138</v>
      </c>
      <c r="CE7" s="454"/>
    </row>
    <row r="8" spans="1:83" s="332" customFormat="1" x14ac:dyDescent="0.2">
      <c r="A8" s="64">
        <v>13</v>
      </c>
      <c r="B8" s="64" t="s">
        <v>32</v>
      </c>
      <c r="C8" s="338">
        <v>8</v>
      </c>
      <c r="D8" s="337" t="s">
        <v>60</v>
      </c>
      <c r="E8" s="155">
        <v>14</v>
      </c>
      <c r="F8" s="65" t="s">
        <v>87</v>
      </c>
      <c r="G8" s="65">
        <v>14</v>
      </c>
      <c r="H8" s="337" t="s">
        <v>162</v>
      </c>
      <c r="I8" s="66" t="s">
        <v>32</v>
      </c>
      <c r="J8" s="65" t="s">
        <v>90</v>
      </c>
      <c r="K8" s="67"/>
      <c r="L8" s="67" t="s">
        <v>161</v>
      </c>
      <c r="M8" s="337" t="s">
        <v>164</v>
      </c>
      <c r="N8" s="337"/>
      <c r="O8" s="337" t="s">
        <v>15</v>
      </c>
      <c r="P8" s="200">
        <v>8</v>
      </c>
      <c r="Q8" s="342"/>
      <c r="R8" s="342"/>
      <c r="S8" s="342" t="str">
        <f t="shared" si="0"/>
        <v/>
      </c>
      <c r="T8" s="169">
        <v>14</v>
      </c>
      <c r="U8" s="311">
        <v>40700</v>
      </c>
      <c r="V8" s="384">
        <v>2011</v>
      </c>
      <c r="W8" s="307" t="str">
        <f>TEXT(DATEVALUE(TEXT(U8,"m/d/yyyy"))-DATEVALUE("1/1/2011")+1,"000")</f>
        <v>157</v>
      </c>
      <c r="X8" s="310">
        <v>4</v>
      </c>
      <c r="Y8" s="309">
        <v>14</v>
      </c>
      <c r="Z8" s="310">
        <v>4</v>
      </c>
      <c r="AA8" s="169"/>
      <c r="AB8" s="173"/>
      <c r="AC8" s="330">
        <v>1.8000000000000016E-2</v>
      </c>
      <c r="AD8" s="330">
        <v>0</v>
      </c>
      <c r="AE8" s="330">
        <v>0.19799999999999995</v>
      </c>
      <c r="AF8" s="394">
        <v>40684</v>
      </c>
      <c r="AG8" s="330">
        <v>18</v>
      </c>
      <c r="AH8" s="330">
        <v>11</v>
      </c>
      <c r="AI8" s="330">
        <v>0.33300000000000002</v>
      </c>
      <c r="AJ8" s="330">
        <v>2923.3333333333335</v>
      </c>
      <c r="AK8" s="330">
        <v>33.018129366687155</v>
      </c>
      <c r="AL8" s="330">
        <v>31</v>
      </c>
      <c r="AM8" s="79">
        <v>3</v>
      </c>
      <c r="AN8" s="64"/>
      <c r="AO8" s="453">
        <f>VLOOKUP($AM8,TrmtMeas!$A$2:$D$4,3,0)</f>
        <v>24.311852111500599</v>
      </c>
      <c r="AP8" s="453">
        <f>VLOOKUP($AM8,TrmtMeas!$A$2:$D$4,4,0)</f>
        <v>640.1</v>
      </c>
      <c r="AQ8" s="453">
        <f>VLOOKUP($AM8,TrmtMeas!$A$2:$D$4,2,0)</f>
        <v>97</v>
      </c>
      <c r="AR8" s="441" t="s">
        <v>491</v>
      </c>
      <c r="AS8" s="451">
        <f>VLOOKUP(AR8,TrmtMeas!$F$1:$N$28,5,FALSE)</f>
        <v>32.777929527451519</v>
      </c>
      <c r="AT8" s="451">
        <f>VLOOKUP(AR8,TrmtMeas!$F$1:$N$28,6,FALSE)</f>
        <v>37.842951750236516</v>
      </c>
      <c r="AU8" s="457">
        <f>AV8-AF8</f>
        <v>0</v>
      </c>
      <c r="AV8" s="245">
        <v>40684</v>
      </c>
      <c r="AW8" s="65"/>
      <c r="AX8" s="65"/>
      <c r="AY8" s="65"/>
      <c r="AZ8" s="69"/>
      <c r="BA8" s="65">
        <v>1194</v>
      </c>
      <c r="BB8" s="65"/>
      <c r="BC8" s="392">
        <v>134</v>
      </c>
      <c r="BD8" s="390">
        <v>18.5</v>
      </c>
      <c r="BE8" s="390">
        <v>118</v>
      </c>
      <c r="BF8" s="390"/>
      <c r="BG8" s="390">
        <v>85</v>
      </c>
      <c r="BH8" s="390">
        <v>85</v>
      </c>
      <c r="BI8" s="208" t="s">
        <v>90</v>
      </c>
      <c r="BJ8" s="209">
        <v>18848.002333333301</v>
      </c>
      <c r="BK8" s="210">
        <v>9.4381584042730804</v>
      </c>
      <c r="BL8" s="210">
        <v>694.15</v>
      </c>
      <c r="BM8" s="210">
        <v>0.56448006335346101</v>
      </c>
      <c r="BN8" s="209">
        <v>54362.6063333333</v>
      </c>
      <c r="BO8" s="210">
        <v>27.222136371223499</v>
      </c>
      <c r="BP8" s="210">
        <v>675.1</v>
      </c>
      <c r="BQ8" s="210">
        <v>0.43984600048519101</v>
      </c>
      <c r="BR8" s="209">
        <v>39852.525666666697</v>
      </c>
      <c r="BS8" s="210">
        <v>19.956197129026901</v>
      </c>
      <c r="BT8" s="210">
        <v>687.8</v>
      </c>
      <c r="BU8" s="210">
        <v>0.50066359790636406</v>
      </c>
      <c r="BV8" s="209">
        <v>28211.59</v>
      </c>
      <c r="BW8" s="210">
        <v>14.1269854782173</v>
      </c>
      <c r="BX8" s="210">
        <v>694.15</v>
      </c>
      <c r="BY8" s="211">
        <v>0.60139160117077795</v>
      </c>
      <c r="BZ8" s="454">
        <f t="shared" si="1"/>
        <v>2.9102842597228999</v>
      </c>
      <c r="CA8" s="454">
        <f t="shared" si="2"/>
        <v>35</v>
      </c>
      <c r="CB8" s="454">
        <f t="shared" si="3"/>
        <v>-12</v>
      </c>
      <c r="CC8" s="454">
        <f t="shared" si="4"/>
        <v>0.24019983923563615</v>
      </c>
      <c r="CD8" s="454">
        <f t="shared" si="5"/>
        <v>-4.8248223835493604</v>
      </c>
      <c r="CE8" s="454"/>
    </row>
    <row r="9" spans="1:83" s="332" customFormat="1" x14ac:dyDescent="0.2">
      <c r="A9" s="64">
        <v>13.6</v>
      </c>
      <c r="B9" s="64" t="s">
        <v>32</v>
      </c>
      <c r="C9" s="338">
        <v>9</v>
      </c>
      <c r="D9" s="337" t="s">
        <v>53</v>
      </c>
      <c r="E9" s="155">
        <v>56</v>
      </c>
      <c r="F9" s="337" t="s">
        <v>94</v>
      </c>
      <c r="G9" s="337">
        <v>51</v>
      </c>
      <c r="H9" s="337" t="s">
        <v>162</v>
      </c>
      <c r="I9" s="66" t="s">
        <v>32</v>
      </c>
      <c r="J9" s="149" t="s">
        <v>195</v>
      </c>
      <c r="K9" s="67" t="s">
        <v>383</v>
      </c>
      <c r="L9" s="67" t="s">
        <v>165</v>
      </c>
      <c r="M9" s="149" t="s">
        <v>95</v>
      </c>
      <c r="N9" s="337"/>
      <c r="O9" s="337" t="s">
        <v>32</v>
      </c>
      <c r="P9" s="200">
        <v>7</v>
      </c>
      <c r="Q9" s="340">
        <v>0</v>
      </c>
      <c r="R9" s="340">
        <v>7</v>
      </c>
      <c r="S9" s="340">
        <f t="shared" si="0"/>
        <v>0</v>
      </c>
      <c r="T9" s="169">
        <v>56</v>
      </c>
      <c r="U9" s="311">
        <v>40705</v>
      </c>
      <c r="V9" s="384">
        <v>2011</v>
      </c>
      <c r="W9" s="307" t="str">
        <f>TEXT(DATEVALUE(TEXT(U9,"m/d/yyyy"))-DATEVALUE("1/1/2011")+1,"000")</f>
        <v>162</v>
      </c>
      <c r="X9" s="310">
        <v>4</v>
      </c>
      <c r="Y9" s="309">
        <v>51</v>
      </c>
      <c r="Z9" s="310">
        <v>3</v>
      </c>
      <c r="AA9" s="169"/>
      <c r="AB9" s="173"/>
      <c r="AC9" s="330">
        <v>57.330000000000005</v>
      </c>
      <c r="AD9" s="330">
        <v>0</v>
      </c>
      <c r="AE9" s="330">
        <v>-1.4039999999999999</v>
      </c>
      <c r="AF9" s="394"/>
      <c r="AG9" s="330"/>
      <c r="AH9" s="330"/>
      <c r="AI9" s="330"/>
      <c r="AJ9" s="330"/>
      <c r="AK9" s="330"/>
      <c r="AL9" s="330"/>
      <c r="AM9" s="79">
        <v>2</v>
      </c>
      <c r="AN9" s="64"/>
      <c r="AO9" s="453">
        <f>VLOOKUP($AM9,TrmtMeas!$A$2:$D$4,3,0)</f>
        <v>20.420736938741399</v>
      </c>
      <c r="AP9" s="453">
        <f>VLOOKUP($AM9,TrmtMeas!$A$2:$D$4,4,0)</f>
        <v>594.756666666667</v>
      </c>
      <c r="AQ9" s="453">
        <f>VLOOKUP($AM9,TrmtMeas!$A$2:$D$4,2,0)</f>
        <v>85</v>
      </c>
      <c r="AR9" s="441" t="s">
        <v>492</v>
      </c>
      <c r="AS9" s="451">
        <f>VLOOKUP(AR9,TrmtMeas!$F$1:$N$28,5,FALSE)</f>
        <v>30.959752321981426</v>
      </c>
      <c r="AT9" s="451">
        <f>VLOOKUP(AR9,TrmtMeas!$F$1:$N$28,6,FALSE)</f>
        <v>35.532994923857864</v>
      </c>
      <c r="AU9" s="457"/>
      <c r="AV9" s="245">
        <v>40685</v>
      </c>
      <c r="AW9" s="65"/>
      <c r="AX9" s="65"/>
      <c r="AY9" s="65"/>
      <c r="AZ9" s="69"/>
      <c r="BA9" s="65">
        <v>1214</v>
      </c>
      <c r="BB9" s="65" t="s">
        <v>98</v>
      </c>
      <c r="BC9" s="392">
        <v>137</v>
      </c>
      <c r="BD9" s="390">
        <v>15.25</v>
      </c>
      <c r="BE9" s="390">
        <v>116.66666666666667</v>
      </c>
      <c r="BF9" s="390">
        <v>89.333333333333329</v>
      </c>
      <c r="BG9" s="390">
        <v>91</v>
      </c>
      <c r="BH9" s="390">
        <v>91</v>
      </c>
      <c r="BI9" s="208" t="s">
        <v>195</v>
      </c>
      <c r="BJ9" s="210">
        <v>20985.582666666702</v>
      </c>
      <c r="BK9" s="210">
        <v>10.5085541645802</v>
      </c>
      <c r="BL9" s="210">
        <v>665.77666666666698</v>
      </c>
      <c r="BM9" s="209">
        <v>0.54880797004273596</v>
      </c>
      <c r="BN9" s="210">
        <v>46148.624333333297</v>
      </c>
      <c r="BO9" s="210">
        <v>23.1089756301118</v>
      </c>
      <c r="BP9" s="210">
        <v>627.81666666666695</v>
      </c>
      <c r="BQ9" s="209">
        <v>0.48595079043635803</v>
      </c>
      <c r="BR9" s="210">
        <v>34584.2366666667</v>
      </c>
      <c r="BS9" s="210">
        <v>17.318095476548201</v>
      </c>
      <c r="BT9" s="210">
        <v>658.42</v>
      </c>
      <c r="BU9" s="209">
        <v>0.44680528853697998</v>
      </c>
      <c r="BV9" s="210">
        <v>38060.988333333298</v>
      </c>
      <c r="BW9" s="210">
        <v>19.059082790852901</v>
      </c>
      <c r="BX9" s="211">
        <v>656.12666666666701</v>
      </c>
      <c r="BY9" s="332">
        <v>0.50933978906769894</v>
      </c>
      <c r="BZ9" s="454">
        <f t="shared" si="1"/>
        <v>2.6882386913704011</v>
      </c>
      <c r="CA9" s="454">
        <f t="shared" si="2"/>
        <v>33.059999999999945</v>
      </c>
      <c r="CB9" s="454">
        <f t="shared" si="3"/>
        <v>6</v>
      </c>
      <c r="CC9" s="454" t="str">
        <f t="shared" si="4"/>
        <v/>
      </c>
      <c r="CD9" s="454" t="str">
        <f t="shared" si="5"/>
        <v/>
      </c>
      <c r="CE9" s="454"/>
    </row>
    <row r="10" spans="1:83" s="332" customFormat="1" x14ac:dyDescent="0.2">
      <c r="A10" s="84">
        <v>17</v>
      </c>
      <c r="B10" s="84" t="s">
        <v>32</v>
      </c>
      <c r="C10" s="145">
        <v>11</v>
      </c>
      <c r="D10" s="337" t="s">
        <v>24</v>
      </c>
      <c r="E10" s="160">
        <v>34</v>
      </c>
      <c r="F10" s="332">
        <v>34</v>
      </c>
      <c r="G10" s="332">
        <v>34</v>
      </c>
      <c r="H10" s="337" t="s">
        <v>162</v>
      </c>
      <c r="I10" s="85" t="s">
        <v>32</v>
      </c>
      <c r="J10" s="137" t="s">
        <v>136</v>
      </c>
      <c r="K10" s="381" t="s">
        <v>384</v>
      </c>
      <c r="L10" s="381" t="s">
        <v>166</v>
      </c>
      <c r="M10" s="332" t="s">
        <v>99</v>
      </c>
      <c r="N10" s="332" t="s">
        <v>181</v>
      </c>
      <c r="O10" s="332" t="s">
        <v>32</v>
      </c>
      <c r="P10" s="204">
        <v>7</v>
      </c>
      <c r="Q10" s="340">
        <v>4</v>
      </c>
      <c r="R10" s="340">
        <v>3</v>
      </c>
      <c r="S10" s="340">
        <f t="shared" si="0"/>
        <v>0.5714285714285714</v>
      </c>
      <c r="T10" s="169">
        <v>34</v>
      </c>
      <c r="U10" s="311">
        <v>40692</v>
      </c>
      <c r="V10" s="384">
        <v>2011</v>
      </c>
      <c r="W10" s="307" t="str">
        <f t="shared" ref="W10:W18" si="6">TEXT(DATEVALUE(TEXT(U10,"m/d/yyyy"))-DATEVALUE("1/1/2011")+1,"000")</f>
        <v>149</v>
      </c>
      <c r="X10" s="310">
        <v>5</v>
      </c>
      <c r="Y10" s="309">
        <v>34</v>
      </c>
      <c r="Z10" s="310">
        <v>2</v>
      </c>
      <c r="AA10" s="169"/>
      <c r="AB10" s="173"/>
      <c r="AC10" s="330">
        <v>0</v>
      </c>
      <c r="AD10" s="330">
        <v>0</v>
      </c>
      <c r="AE10" s="330">
        <v>0.93599999999999994</v>
      </c>
      <c r="AF10" s="394"/>
      <c r="AG10" s="330"/>
      <c r="AH10" s="330"/>
      <c r="AI10" s="330"/>
      <c r="AJ10" s="330"/>
      <c r="AK10" s="330"/>
      <c r="AL10" s="330"/>
      <c r="AM10" s="79">
        <v>3</v>
      </c>
      <c r="AN10" s="84"/>
      <c r="AO10" s="453">
        <f>VLOOKUP($AM10,TrmtMeas!$A$2:$D$4,3,0)</f>
        <v>24.311852111500599</v>
      </c>
      <c r="AP10" s="453">
        <f>VLOOKUP($AM10,TrmtMeas!$A$2:$D$4,4,0)</f>
        <v>640.1</v>
      </c>
      <c r="AQ10" s="453">
        <f>VLOOKUP($AM10,TrmtMeas!$A$2:$D$4,2,0)</f>
        <v>97</v>
      </c>
      <c r="AR10" s="445" t="s">
        <v>493</v>
      </c>
      <c r="AS10" s="451">
        <f>VLOOKUP(AR10,TrmtMeas!$F$1:$N$28,5,FALSE)</f>
        <v>31.323414252153484</v>
      </c>
      <c r="AT10" s="451">
        <f>VLOOKUP(AR10,TrmtMeas!$F$1:$N$28,6,FALSE)</f>
        <v>36.068530207394048</v>
      </c>
      <c r="AU10" s="457"/>
      <c r="AV10" s="449">
        <v>40686</v>
      </c>
      <c r="AZ10" s="89"/>
      <c r="BA10" s="337">
        <v>1249</v>
      </c>
      <c r="BC10" s="392">
        <v>145</v>
      </c>
      <c r="BD10" s="390">
        <v>19.25</v>
      </c>
      <c r="BE10" s="390">
        <v>118.66666666666667</v>
      </c>
      <c r="BF10" s="390">
        <v>84.333333333333329</v>
      </c>
      <c r="BG10" s="390">
        <v>83.833333333333329</v>
      </c>
      <c r="BH10" s="390">
        <v>84.333333333333329</v>
      </c>
      <c r="BI10" s="208" t="s">
        <v>136</v>
      </c>
      <c r="BJ10" s="209">
        <v>20894.008333333299</v>
      </c>
      <c r="BK10" s="210">
        <v>10.462698213987601</v>
      </c>
      <c r="BL10" s="210">
        <v>688.01</v>
      </c>
      <c r="BM10" s="210">
        <v>0.55158359263363699</v>
      </c>
      <c r="BN10" s="209">
        <v>64101.877999999997</v>
      </c>
      <c r="BO10" s="210">
        <v>32.099087631447198</v>
      </c>
      <c r="BP10" s="210">
        <v>610.78333333333296</v>
      </c>
      <c r="BQ10" s="210">
        <v>0.44845022018581998</v>
      </c>
      <c r="BR10" s="209">
        <v>38089.081333333299</v>
      </c>
      <c r="BS10" s="210">
        <v>19.073150392255101</v>
      </c>
      <c r="BT10" s="210">
        <v>610.39666666666699</v>
      </c>
      <c r="BU10" s="210">
        <v>0.48635207200644598</v>
      </c>
      <c r="BV10" s="209">
        <v>53791.6626666667</v>
      </c>
      <c r="BW10" s="210">
        <v>26.936235686863601</v>
      </c>
      <c r="BX10" s="210">
        <v>636.79333333333295</v>
      </c>
      <c r="BY10" s="211">
        <v>0.46044919628500303</v>
      </c>
      <c r="BZ10" s="454">
        <f t="shared" si="1"/>
        <v>7.7872355199465986</v>
      </c>
      <c r="CA10" s="454">
        <f t="shared" si="2"/>
        <v>-29.316666666667061</v>
      </c>
      <c r="CB10" s="454">
        <f t="shared" si="3"/>
        <v>-12.666666666666671</v>
      </c>
      <c r="CC10" s="454" t="str">
        <f t="shared" si="4"/>
        <v/>
      </c>
      <c r="CD10" s="454" t="str">
        <f t="shared" si="5"/>
        <v/>
      </c>
      <c r="CE10" s="454"/>
    </row>
    <row r="11" spans="1:83" s="332" customFormat="1" x14ac:dyDescent="0.2">
      <c r="A11" s="64">
        <v>19</v>
      </c>
      <c r="B11" s="64" t="s">
        <v>32</v>
      </c>
      <c r="C11" s="338">
        <v>12</v>
      </c>
      <c r="D11" s="65" t="s">
        <v>26</v>
      </c>
      <c r="E11" s="155">
        <v>74</v>
      </c>
      <c r="F11" s="337">
        <v>52</v>
      </c>
      <c r="G11" s="337" t="s">
        <v>162</v>
      </c>
      <c r="H11" s="337" t="s">
        <v>162</v>
      </c>
      <c r="I11" s="66" t="s">
        <v>32</v>
      </c>
      <c r="J11" s="65" t="s">
        <v>117</v>
      </c>
      <c r="K11" s="67" t="s">
        <v>385</v>
      </c>
      <c r="L11" s="67" t="s">
        <v>168</v>
      </c>
      <c r="M11" s="65" t="s">
        <v>104</v>
      </c>
      <c r="N11" s="65"/>
      <c r="O11" s="65" t="s">
        <v>32</v>
      </c>
      <c r="P11" s="200">
        <v>2</v>
      </c>
      <c r="Q11" s="222">
        <v>2</v>
      </c>
      <c r="R11" s="222">
        <v>0</v>
      </c>
      <c r="S11" s="340">
        <f t="shared" si="0"/>
        <v>1</v>
      </c>
      <c r="T11" s="169">
        <v>74</v>
      </c>
      <c r="U11" s="311">
        <v>40719</v>
      </c>
      <c r="V11" s="384">
        <v>2011</v>
      </c>
      <c r="W11" s="307" t="str">
        <f t="shared" si="6"/>
        <v>176</v>
      </c>
      <c r="X11" s="310">
        <v>2</v>
      </c>
      <c r="Y11" s="309"/>
      <c r="Z11" s="310"/>
      <c r="AA11" s="169"/>
      <c r="AB11" s="173"/>
      <c r="AC11" s="330">
        <v>3.5280000000000005</v>
      </c>
      <c r="AD11" s="330">
        <v>0</v>
      </c>
      <c r="AE11" s="330">
        <v>0</v>
      </c>
      <c r="AF11" s="394"/>
      <c r="AG11" s="330"/>
      <c r="AH11" s="330"/>
      <c r="AI11" s="330"/>
      <c r="AJ11" s="330"/>
      <c r="AK11" s="330"/>
      <c r="AL11" s="330"/>
      <c r="AM11" s="79">
        <v>3</v>
      </c>
      <c r="AN11" s="64"/>
      <c r="AO11" s="453">
        <f>VLOOKUP($AM11,TrmtMeas!$A$2:$D$4,3,0)</f>
        <v>24.311852111500599</v>
      </c>
      <c r="AP11" s="453">
        <f>VLOOKUP($AM11,TrmtMeas!$A$2:$D$4,4,0)</f>
        <v>640.1</v>
      </c>
      <c r="AQ11" s="453">
        <f>VLOOKUP($AM11,TrmtMeas!$A$2:$D$4,2,0)</f>
        <v>97</v>
      </c>
      <c r="AR11" s="441" t="s">
        <v>494</v>
      </c>
      <c r="AS11" s="451">
        <f>VLOOKUP(AR11,TrmtMeas!$F$1:$N$28,5,FALSE)</f>
        <v>27.375831052014082</v>
      </c>
      <c r="AT11" s="451">
        <f>VLOOKUP(AR11,TrmtMeas!$F$1:$N$28,6,FALSE)</f>
        <v>31.194295900178254</v>
      </c>
      <c r="AU11" s="457"/>
      <c r="AV11" s="245">
        <v>40688</v>
      </c>
      <c r="AW11" s="65"/>
      <c r="AX11" s="65"/>
      <c r="AY11" s="65"/>
      <c r="AZ11" s="69"/>
      <c r="BA11" s="65">
        <v>1259</v>
      </c>
      <c r="BB11" s="65"/>
      <c r="BC11" s="392">
        <v>144</v>
      </c>
      <c r="BD11" s="390">
        <v>18</v>
      </c>
      <c r="BE11" s="390">
        <v>121</v>
      </c>
      <c r="BF11" s="390">
        <v>86</v>
      </c>
      <c r="BG11" s="390">
        <v>86</v>
      </c>
      <c r="BH11" s="390">
        <v>86</v>
      </c>
      <c r="BI11" s="385" t="s">
        <v>404</v>
      </c>
      <c r="BJ11" s="386">
        <v>25400.740333333299</v>
      </c>
      <c r="BK11" s="387">
        <v>12.7194493406777</v>
      </c>
      <c r="BL11" s="387">
        <v>651.76</v>
      </c>
      <c r="BM11" s="387">
        <v>0.53338678625761804</v>
      </c>
      <c r="BN11" s="386">
        <v>44413.1023333333</v>
      </c>
      <c r="BO11" s="387">
        <v>22.239911033216501</v>
      </c>
      <c r="BP11" s="387">
        <v>652.12666666666701</v>
      </c>
      <c r="BQ11" s="387">
        <v>0.503911036209578</v>
      </c>
      <c r="BR11" s="386">
        <v>48263.822999999997</v>
      </c>
      <c r="BS11" s="387">
        <v>24.168163745618401</v>
      </c>
      <c r="BT11" s="387">
        <v>627.45333333333303</v>
      </c>
      <c r="BU11" s="387">
        <v>0.45456839997301501</v>
      </c>
      <c r="BV11" s="386">
        <v>35252.877666666704</v>
      </c>
      <c r="BW11" s="387">
        <v>17.6529182106493</v>
      </c>
      <c r="BX11" s="387">
        <v>668.13</v>
      </c>
      <c r="BY11" s="388">
        <v>0.50521466107728297</v>
      </c>
      <c r="BZ11" s="454">
        <f t="shared" si="1"/>
        <v>-2.0719410782840981</v>
      </c>
      <c r="CA11" s="454">
        <f t="shared" si="2"/>
        <v>12.026666666666983</v>
      </c>
      <c r="CB11" s="454">
        <f t="shared" si="3"/>
        <v>-11</v>
      </c>
      <c r="CC11" s="454" t="str">
        <f t="shared" si="4"/>
        <v/>
      </c>
      <c r="CD11" s="454" t="str">
        <f t="shared" si="5"/>
        <v/>
      </c>
      <c r="CE11" s="454"/>
    </row>
    <row r="12" spans="1:83" s="332" customFormat="1" x14ac:dyDescent="0.2">
      <c r="A12" s="64">
        <v>21</v>
      </c>
      <c r="B12" s="64" t="s">
        <v>32</v>
      </c>
      <c r="C12" s="338">
        <v>13</v>
      </c>
      <c r="D12" s="337" t="s">
        <v>53</v>
      </c>
      <c r="E12" s="155">
        <v>27</v>
      </c>
      <c r="F12" s="65">
        <v>27</v>
      </c>
      <c r="G12" s="65">
        <v>34</v>
      </c>
      <c r="H12" s="337">
        <v>34</v>
      </c>
      <c r="I12" s="66" t="s">
        <v>32</v>
      </c>
      <c r="J12" s="65" t="s">
        <v>109</v>
      </c>
      <c r="K12" s="67" t="s">
        <v>386</v>
      </c>
      <c r="L12" s="67" t="s">
        <v>222</v>
      </c>
      <c r="M12" s="337" t="s">
        <v>110</v>
      </c>
      <c r="N12" s="337"/>
      <c r="O12" s="337" t="s">
        <v>32</v>
      </c>
      <c r="P12" s="200">
        <v>9</v>
      </c>
      <c r="Q12" s="222">
        <v>9</v>
      </c>
      <c r="R12" s="222">
        <v>0</v>
      </c>
      <c r="S12" s="340">
        <f t="shared" si="0"/>
        <v>1</v>
      </c>
      <c r="T12" s="169">
        <v>27</v>
      </c>
      <c r="U12" s="311">
        <v>40696</v>
      </c>
      <c r="V12" s="384">
        <v>2011</v>
      </c>
      <c r="W12" s="307" t="str">
        <f t="shared" si="6"/>
        <v>153</v>
      </c>
      <c r="X12" s="310">
        <v>0</v>
      </c>
      <c r="Y12" s="309">
        <v>34</v>
      </c>
      <c r="Z12" s="310">
        <v>5</v>
      </c>
      <c r="AA12" s="169">
        <v>34</v>
      </c>
      <c r="AB12" s="173">
        <v>4</v>
      </c>
      <c r="AC12" s="330">
        <v>117.12</v>
      </c>
      <c r="AD12" s="330">
        <v>63.588000000000001</v>
      </c>
      <c r="AE12" s="330">
        <v>1.1519999999999999</v>
      </c>
      <c r="AF12" s="394"/>
      <c r="AG12" s="330"/>
      <c r="AH12" s="330"/>
      <c r="AI12" s="330"/>
      <c r="AJ12" s="330"/>
      <c r="AK12" s="330"/>
      <c r="AL12" s="330"/>
      <c r="AM12" s="79">
        <v>2</v>
      </c>
      <c r="AN12" s="79"/>
      <c r="AO12" s="453">
        <f>VLOOKUP($AM12,TrmtMeas!$A$2:$D$4,3,0)</f>
        <v>20.420736938741399</v>
      </c>
      <c r="AP12" s="453">
        <f>VLOOKUP($AM12,TrmtMeas!$A$2:$D$4,4,0)</f>
        <v>594.756666666667</v>
      </c>
      <c r="AQ12" s="453">
        <f>VLOOKUP($AM12,TrmtMeas!$A$2:$D$4,2,0)</f>
        <v>85</v>
      </c>
      <c r="AR12" s="446" t="s">
        <v>495</v>
      </c>
      <c r="AS12" s="451">
        <f>VLOOKUP(AR12,TrmtMeas!$F$1:$N$28,5,FALSE)</f>
        <v>31.217481789802289</v>
      </c>
      <c r="AT12" s="451">
        <f>VLOOKUP(AR12,TrmtMeas!$F$1:$N$28,6,FALSE)</f>
        <v>36.122817579771223</v>
      </c>
      <c r="AU12" s="457"/>
      <c r="AV12" s="245">
        <v>40689</v>
      </c>
      <c r="AW12" s="65"/>
      <c r="AX12" s="65"/>
      <c r="AY12" s="65"/>
      <c r="AZ12" s="69"/>
      <c r="BA12" s="337">
        <v>1329</v>
      </c>
      <c r="BB12" s="65"/>
      <c r="BC12" s="392">
        <v>137</v>
      </c>
      <c r="BD12" s="390">
        <v>18</v>
      </c>
      <c r="BE12" s="390">
        <v>120.16666666666667</v>
      </c>
      <c r="BF12" s="390">
        <v>103</v>
      </c>
      <c r="BG12" s="390">
        <v>98.833333333333329</v>
      </c>
      <c r="BH12" s="390">
        <v>103</v>
      </c>
      <c r="BI12" s="208" t="s">
        <v>109</v>
      </c>
      <c r="BJ12" s="209">
        <v>21292.7686666667</v>
      </c>
      <c r="BK12" s="210">
        <v>10.6623779001836</v>
      </c>
      <c r="BL12" s="210">
        <v>664.11</v>
      </c>
      <c r="BM12" s="210">
        <v>0.59032626084587003</v>
      </c>
      <c r="BN12" s="209">
        <v>45654.339</v>
      </c>
      <c r="BO12" s="210">
        <v>22.8614616925388</v>
      </c>
      <c r="BP12" s="210">
        <v>641.73333333333301</v>
      </c>
      <c r="BQ12" s="210">
        <v>0.50813233413888204</v>
      </c>
      <c r="BR12" s="209">
        <v>34789.600666666702</v>
      </c>
      <c r="BS12" s="210">
        <v>17.420931730929698</v>
      </c>
      <c r="BT12" s="210">
        <v>622.12666666666701</v>
      </c>
      <c r="BU12" s="210">
        <v>0.52427390742941704</v>
      </c>
      <c r="BV12" s="209">
        <v>29558.552</v>
      </c>
      <c r="BW12" s="210">
        <v>14.801478217326</v>
      </c>
      <c r="BX12" s="210">
        <v>687.8</v>
      </c>
      <c r="BY12" s="211">
        <v>0.57636044370810902</v>
      </c>
      <c r="BZ12" s="454">
        <f t="shared" si="1"/>
        <v>2.4407247537974008</v>
      </c>
      <c r="CA12" s="454">
        <f t="shared" si="2"/>
        <v>46.976666666666006</v>
      </c>
      <c r="CB12" s="454">
        <f t="shared" si="3"/>
        <v>18</v>
      </c>
      <c r="CC12" s="454" t="str">
        <f t="shared" si="4"/>
        <v/>
      </c>
      <c r="CD12" s="454" t="str">
        <f t="shared" si="5"/>
        <v/>
      </c>
      <c r="CE12" s="454"/>
    </row>
    <row r="13" spans="1:83" s="332" customFormat="1" x14ac:dyDescent="0.2">
      <c r="A13" s="84">
        <v>22</v>
      </c>
      <c r="B13" s="84" t="s">
        <v>32</v>
      </c>
      <c r="C13" s="145">
        <v>14</v>
      </c>
      <c r="D13" s="337" t="s">
        <v>53</v>
      </c>
      <c r="E13" s="160">
        <v>20</v>
      </c>
      <c r="F13" s="332" t="s">
        <v>108</v>
      </c>
      <c r="G13" s="65">
        <v>20</v>
      </c>
      <c r="H13" s="337" t="s">
        <v>162</v>
      </c>
      <c r="I13" s="85" t="s">
        <v>15</v>
      </c>
      <c r="J13" s="133" t="s">
        <v>132</v>
      </c>
      <c r="K13" s="382" t="s">
        <v>387</v>
      </c>
      <c r="L13" s="382" t="s">
        <v>170</v>
      </c>
      <c r="M13" s="337" t="s">
        <v>133</v>
      </c>
      <c r="N13" s="337" t="s">
        <v>171</v>
      </c>
      <c r="O13" s="337" t="s">
        <v>32</v>
      </c>
      <c r="P13" s="200">
        <v>7</v>
      </c>
      <c r="Q13" s="222">
        <v>3</v>
      </c>
      <c r="R13" s="222">
        <v>4</v>
      </c>
      <c r="S13" s="340">
        <f t="shared" si="0"/>
        <v>0.42857142857142855</v>
      </c>
      <c r="T13" s="169">
        <v>20</v>
      </c>
      <c r="U13" s="311">
        <v>40701</v>
      </c>
      <c r="V13" s="384">
        <v>2011</v>
      </c>
      <c r="W13" s="307" t="str">
        <f t="shared" si="6"/>
        <v>158</v>
      </c>
      <c r="X13" s="310">
        <v>4</v>
      </c>
      <c r="Y13" s="309">
        <v>20</v>
      </c>
      <c r="Z13" s="310">
        <v>3</v>
      </c>
      <c r="AA13" s="169"/>
      <c r="AB13" s="173"/>
      <c r="AC13" s="330">
        <v>3.0960000000000001</v>
      </c>
      <c r="AD13" s="330">
        <v>-106.464</v>
      </c>
      <c r="AE13" s="330">
        <v>-0.64799999999999991</v>
      </c>
      <c r="AF13" s="394"/>
      <c r="AG13" s="330"/>
      <c r="AH13" s="330"/>
      <c r="AI13" s="330"/>
      <c r="AJ13" s="330"/>
      <c r="AK13" s="330"/>
      <c r="AL13" s="330"/>
      <c r="AM13" s="79">
        <v>3</v>
      </c>
      <c r="AN13" s="292"/>
      <c r="AO13" s="453">
        <f>VLOOKUP($AM13,TrmtMeas!$A$2:$D$4,3,0)</f>
        <v>24.311852111500599</v>
      </c>
      <c r="AP13" s="453">
        <f>VLOOKUP($AM13,TrmtMeas!$A$2:$D$4,4,0)</f>
        <v>640.1</v>
      </c>
      <c r="AQ13" s="453">
        <f>VLOOKUP($AM13,TrmtMeas!$A$2:$D$4,2,0)</f>
        <v>97</v>
      </c>
      <c r="AR13" s="447" t="s">
        <v>496</v>
      </c>
      <c r="AS13" s="451">
        <f>VLOOKUP(AR13,TrmtMeas!$F$1:$N$28,5,FALSE)</f>
        <v>28.846153846153847</v>
      </c>
      <c r="AT13" s="451">
        <f>VLOOKUP(AR13,TrmtMeas!$F$1:$N$28,6,FALSE)</f>
        <v>33.469691335068802</v>
      </c>
      <c r="AU13" s="457"/>
      <c r="AV13" s="449">
        <v>40689</v>
      </c>
      <c r="AZ13" s="89"/>
      <c r="BA13" s="65">
        <v>1336</v>
      </c>
      <c r="BB13" s="332" t="s">
        <v>111</v>
      </c>
      <c r="BC13" s="392">
        <v>171</v>
      </c>
      <c r="BD13" s="390">
        <v>17.5</v>
      </c>
      <c r="BE13" s="390">
        <v>118</v>
      </c>
      <c r="BF13" s="390">
        <v>90.166666666666671</v>
      </c>
      <c r="BG13" s="390">
        <v>90</v>
      </c>
      <c r="BH13" s="390">
        <v>90.166666666666671</v>
      </c>
      <c r="BI13" s="208" t="s">
        <v>132</v>
      </c>
      <c r="BJ13" s="209">
        <v>34993.9126666667</v>
      </c>
      <c r="BK13" s="210">
        <v>17.523241195126001</v>
      </c>
      <c r="BL13" s="210">
        <v>678.10666666666702</v>
      </c>
      <c r="BM13" s="210">
        <v>0.53545329188906698</v>
      </c>
      <c r="BN13" s="209">
        <v>76944.763999999996</v>
      </c>
      <c r="BO13" s="210">
        <v>38.5301772658988</v>
      </c>
      <c r="BP13" s="210">
        <v>603.71</v>
      </c>
      <c r="BQ13" s="210">
        <v>0.41328817945670898</v>
      </c>
      <c r="BR13" s="209">
        <v>62438.416666666701</v>
      </c>
      <c r="BS13" s="210">
        <v>31.266107494575198</v>
      </c>
      <c r="BT13" s="210">
        <v>577.41999999999996</v>
      </c>
      <c r="BU13" s="210">
        <v>0.435875959450299</v>
      </c>
      <c r="BV13" s="209">
        <v>49563.336333333304</v>
      </c>
      <c r="BW13" s="210">
        <v>24.818896511433799</v>
      </c>
      <c r="BX13" s="210">
        <v>607.80999999999995</v>
      </c>
      <c r="BY13" s="211">
        <v>0.50280112027907398</v>
      </c>
      <c r="BZ13" s="454">
        <f t="shared" si="1"/>
        <v>14.218325154398201</v>
      </c>
      <c r="CA13" s="454">
        <f t="shared" si="2"/>
        <v>-36.389999999999986</v>
      </c>
      <c r="CB13" s="454">
        <f t="shared" si="3"/>
        <v>-6.8333333333333286</v>
      </c>
      <c r="CC13" s="454" t="str">
        <f t="shared" si="4"/>
        <v/>
      </c>
      <c r="CD13" s="454" t="str">
        <f t="shared" si="5"/>
        <v/>
      </c>
      <c r="CE13" s="454"/>
    </row>
    <row r="14" spans="1:83" s="332" customFormat="1" x14ac:dyDescent="0.2">
      <c r="A14" s="64">
        <v>24</v>
      </c>
      <c r="B14" s="64" t="s">
        <v>32</v>
      </c>
      <c r="C14" s="338">
        <v>15</v>
      </c>
      <c r="D14" s="337" t="s">
        <v>26</v>
      </c>
      <c r="E14" s="155">
        <v>27</v>
      </c>
      <c r="F14" s="337" t="s">
        <v>106</v>
      </c>
      <c r="G14" s="337">
        <v>29</v>
      </c>
      <c r="H14" s="337" t="s">
        <v>162</v>
      </c>
      <c r="I14" s="66" t="s">
        <v>32</v>
      </c>
      <c r="J14" s="65" t="s">
        <v>115</v>
      </c>
      <c r="K14" s="67" t="s">
        <v>388</v>
      </c>
      <c r="L14" s="67" t="s">
        <v>172</v>
      </c>
      <c r="M14" s="337" t="s">
        <v>107</v>
      </c>
      <c r="N14" s="337"/>
      <c r="O14" s="337" t="s">
        <v>32</v>
      </c>
      <c r="P14" s="200">
        <v>2</v>
      </c>
      <c r="Q14" s="222">
        <v>3</v>
      </c>
      <c r="R14" s="222">
        <v>0</v>
      </c>
      <c r="S14" s="340">
        <f t="shared" si="0"/>
        <v>1</v>
      </c>
      <c r="T14" s="169">
        <v>27</v>
      </c>
      <c r="U14" s="311">
        <v>40727</v>
      </c>
      <c r="V14" s="384">
        <v>2011</v>
      </c>
      <c r="W14" s="307" t="str">
        <f t="shared" si="6"/>
        <v>184</v>
      </c>
      <c r="X14" s="310">
        <v>0</v>
      </c>
      <c r="Y14" s="309">
        <v>29</v>
      </c>
      <c r="Z14" s="310">
        <v>3</v>
      </c>
      <c r="AA14" s="169"/>
      <c r="AB14" s="173"/>
      <c r="AC14" s="330">
        <v>0</v>
      </c>
      <c r="AD14" s="330">
        <v>0</v>
      </c>
      <c r="AE14" s="330">
        <v>0</v>
      </c>
      <c r="AF14" s="394">
        <v>40688</v>
      </c>
      <c r="AG14" s="330">
        <v>9</v>
      </c>
      <c r="AH14" s="330">
        <v>11.666666666666666</v>
      </c>
      <c r="AI14" s="330">
        <v>0.3497777777777778</v>
      </c>
      <c r="AJ14" s="330">
        <v>3700</v>
      </c>
      <c r="AK14" s="330">
        <v>33.36097123047896</v>
      </c>
      <c r="AL14" s="330">
        <v>22</v>
      </c>
      <c r="AM14" s="79">
        <v>2</v>
      </c>
      <c r="AN14" s="64"/>
      <c r="AO14" s="453">
        <f>VLOOKUP($AM14,TrmtMeas!$A$2:$D$4,3,0)</f>
        <v>20.420736938741399</v>
      </c>
      <c r="AP14" s="453">
        <f>VLOOKUP($AM14,TrmtMeas!$A$2:$D$4,4,0)</f>
        <v>594.756666666667</v>
      </c>
      <c r="AQ14" s="453">
        <f>VLOOKUP($AM14,TrmtMeas!$A$2:$D$4,2,0)</f>
        <v>85</v>
      </c>
      <c r="AR14" s="441" t="s">
        <v>497</v>
      </c>
      <c r="AS14" s="451">
        <f>VLOOKUP(AR14,TrmtMeas!$F$1:$N$28,5,FALSE)</f>
        <v>27.020388111029231</v>
      </c>
      <c r="AT14" s="451">
        <f>VLOOKUP(AR14,TrmtMeas!$F$1:$N$28,6,FALSE)</f>
        <v>31.047135196161445</v>
      </c>
      <c r="AU14" s="457">
        <f>AV14-AF14</f>
        <v>2</v>
      </c>
      <c r="AV14" s="245">
        <v>40690</v>
      </c>
      <c r="AW14" s="65"/>
      <c r="AX14" s="65"/>
      <c r="AY14" s="65"/>
      <c r="AZ14" s="69"/>
      <c r="BA14" s="65">
        <v>1352</v>
      </c>
      <c r="BB14" s="65"/>
      <c r="BC14" s="392">
        <v>126</v>
      </c>
      <c r="BD14" s="390">
        <v>19</v>
      </c>
      <c r="BE14" s="390">
        <v>118.16666666666667</v>
      </c>
      <c r="BF14" s="390">
        <v>91</v>
      </c>
      <c r="BG14" s="390">
        <v>89.5</v>
      </c>
      <c r="BH14" s="390">
        <v>91</v>
      </c>
      <c r="BI14" s="208" t="s">
        <v>115</v>
      </c>
      <c r="BJ14" s="209">
        <v>22858.615000000002</v>
      </c>
      <c r="BK14" s="210">
        <v>11.4464772158237</v>
      </c>
      <c r="BL14" s="210">
        <v>640.48333333333301</v>
      </c>
      <c r="BM14" s="210">
        <v>0.58252639669928197</v>
      </c>
      <c r="BN14" s="209">
        <v>45889.703333333302</v>
      </c>
      <c r="BO14" s="210">
        <v>22.979320647638101</v>
      </c>
      <c r="BP14" s="210">
        <v>629.09</v>
      </c>
      <c r="BQ14" s="210">
        <v>0.52002485402310905</v>
      </c>
      <c r="BR14" s="209">
        <v>39184.530333333299</v>
      </c>
      <c r="BS14" s="210">
        <v>19.6216977132365</v>
      </c>
      <c r="BT14" s="210">
        <v>598.78333333333296</v>
      </c>
      <c r="BU14" s="210">
        <v>0.50088095877098104</v>
      </c>
      <c r="BV14" s="209">
        <v>31673.075000000001</v>
      </c>
      <c r="BW14" s="210">
        <v>15.860327991987999</v>
      </c>
      <c r="BX14" s="210">
        <v>620.44666666666706</v>
      </c>
      <c r="BY14" s="211">
        <v>0.51961854963109499</v>
      </c>
      <c r="BZ14" s="454">
        <f t="shared" si="1"/>
        <v>2.5585837088967018</v>
      </c>
      <c r="CA14" s="454">
        <f t="shared" si="2"/>
        <v>34.33333333333303</v>
      </c>
      <c r="CB14" s="454">
        <f t="shared" si="3"/>
        <v>6</v>
      </c>
      <c r="CC14" s="454">
        <f t="shared" si="4"/>
        <v>6.3405831194497289</v>
      </c>
      <c r="CD14" s="454">
        <f t="shared" si="5"/>
        <v>2.3138360343175144</v>
      </c>
      <c r="CE14" s="454"/>
    </row>
    <row r="15" spans="1:83" s="332" customFormat="1" ht="16" x14ac:dyDescent="0.2">
      <c r="A15" s="84">
        <v>25</v>
      </c>
      <c r="B15" s="84" t="s">
        <v>32</v>
      </c>
      <c r="C15" s="145">
        <v>16</v>
      </c>
      <c r="D15" s="337" t="s">
        <v>26</v>
      </c>
      <c r="E15" s="155">
        <v>77</v>
      </c>
      <c r="F15" s="337" t="s">
        <v>149</v>
      </c>
      <c r="G15" s="337" t="s">
        <v>162</v>
      </c>
      <c r="H15" s="337" t="s">
        <v>162</v>
      </c>
      <c r="I15" s="85" t="s">
        <v>15</v>
      </c>
      <c r="J15" s="140" t="s">
        <v>150</v>
      </c>
      <c r="K15" s="383" t="s">
        <v>389</v>
      </c>
      <c r="L15" s="383" t="s">
        <v>173</v>
      </c>
      <c r="M15" s="332" t="s">
        <v>133</v>
      </c>
      <c r="N15" s="332" t="s">
        <v>180</v>
      </c>
      <c r="O15" s="332" t="s">
        <v>32</v>
      </c>
      <c r="P15" s="204">
        <v>2</v>
      </c>
      <c r="Q15" s="222">
        <v>2</v>
      </c>
      <c r="R15" s="222">
        <v>0</v>
      </c>
      <c r="S15" s="340">
        <f t="shared" si="0"/>
        <v>1</v>
      </c>
      <c r="T15" s="169">
        <v>77</v>
      </c>
      <c r="U15" s="311">
        <v>40721</v>
      </c>
      <c r="V15" s="384">
        <v>2011</v>
      </c>
      <c r="W15" s="307" t="str">
        <f t="shared" si="6"/>
        <v>178</v>
      </c>
      <c r="X15" s="310">
        <v>2</v>
      </c>
      <c r="Y15" s="309"/>
      <c r="Z15" s="310"/>
      <c r="AA15" s="169"/>
      <c r="AB15" s="173"/>
      <c r="AC15" s="330">
        <v>-27.048000000000002</v>
      </c>
      <c r="AD15" s="330">
        <v>-27.048000000000002</v>
      </c>
      <c r="AE15" s="330">
        <v>50.88600000000001</v>
      </c>
      <c r="AF15" s="394"/>
      <c r="AG15" s="330"/>
      <c r="AH15" s="330"/>
      <c r="AI15" s="330"/>
      <c r="AJ15" s="330"/>
      <c r="AK15" s="330"/>
      <c r="AL15" s="330"/>
      <c r="AM15" s="79">
        <v>2</v>
      </c>
      <c r="AN15" s="84"/>
      <c r="AO15" s="453">
        <f>VLOOKUP($AM15,TrmtMeas!$A$2:$D$4,3,0)</f>
        <v>20.420736938741399</v>
      </c>
      <c r="AP15" s="453">
        <f>VLOOKUP($AM15,TrmtMeas!$A$2:$D$4,4,0)</f>
        <v>594.756666666667</v>
      </c>
      <c r="AQ15" s="453">
        <f>VLOOKUP($AM15,TrmtMeas!$A$2:$D$4,2,0)</f>
        <v>85</v>
      </c>
      <c r="AR15" s="456" t="s">
        <v>498</v>
      </c>
      <c r="AS15" s="451">
        <f>VLOOKUP(AR15,TrmtMeas!$F$1:$N$28,5,FALSE)</f>
        <v>30.539531727180183</v>
      </c>
      <c r="AT15" s="451">
        <f>VLOOKUP(AR15,TrmtMeas!$F$1:$N$28,6,FALSE)</f>
        <v>35.252643948296118</v>
      </c>
      <c r="AU15" s="457"/>
      <c r="AV15" s="449">
        <v>40690</v>
      </c>
      <c r="AZ15" s="89"/>
      <c r="BA15" s="332">
        <v>1383</v>
      </c>
      <c r="BC15" s="392">
        <v>198</v>
      </c>
      <c r="BD15" s="390">
        <v>17.5</v>
      </c>
      <c r="BE15" s="390">
        <v>120.83333333333333</v>
      </c>
      <c r="BF15" s="390">
        <v>97.5</v>
      </c>
      <c r="BG15" s="390">
        <v>98</v>
      </c>
      <c r="BH15" s="390">
        <v>98</v>
      </c>
      <c r="BI15" s="208" t="s">
        <v>150</v>
      </c>
      <c r="BJ15" s="209">
        <v>32729.9983333333</v>
      </c>
      <c r="BK15" s="210">
        <v>16.389583541979601</v>
      </c>
      <c r="BL15" s="210">
        <v>681.45</v>
      </c>
      <c r="BM15" s="210">
        <v>0.50082720571151096</v>
      </c>
      <c r="BN15" s="209">
        <v>61168.896000000001</v>
      </c>
      <c r="BO15" s="210">
        <v>30.630393590385601</v>
      </c>
      <c r="BP15" s="210">
        <v>660.78</v>
      </c>
      <c r="BQ15" s="210">
        <v>0.43206440826433001</v>
      </c>
      <c r="BR15" s="209">
        <v>20262.310000000001</v>
      </c>
      <c r="BS15" s="210">
        <v>10.1463745618428</v>
      </c>
      <c r="BT15" s="210">
        <v>675.72666666666703</v>
      </c>
      <c r="BU15" s="210">
        <v>0.53940501952182096</v>
      </c>
      <c r="BV15" s="209">
        <v>49065.810666666701</v>
      </c>
      <c r="BW15" s="210">
        <v>24.569759973293301</v>
      </c>
      <c r="BX15" s="210">
        <v>681.45</v>
      </c>
      <c r="BY15" s="211">
        <v>0.46622287531005802</v>
      </c>
      <c r="BZ15" s="454">
        <f t="shared" si="1"/>
        <v>10.209656651644202</v>
      </c>
      <c r="CA15" s="454">
        <f t="shared" si="2"/>
        <v>66.023333333332971</v>
      </c>
      <c r="CB15" s="454">
        <f t="shared" si="3"/>
        <v>13</v>
      </c>
      <c r="CC15" s="454" t="str">
        <f t="shared" si="4"/>
        <v/>
      </c>
      <c r="CD15" s="454" t="str">
        <f t="shared" si="5"/>
        <v/>
      </c>
      <c r="CE15" s="454"/>
    </row>
    <row r="16" spans="1:83" s="332" customFormat="1" x14ac:dyDescent="0.2">
      <c r="A16" s="64">
        <v>26</v>
      </c>
      <c r="B16" s="64" t="s">
        <v>32</v>
      </c>
      <c r="C16" s="338">
        <v>17</v>
      </c>
      <c r="D16" s="337" t="s">
        <v>125</v>
      </c>
      <c r="E16" s="155">
        <v>4</v>
      </c>
      <c r="F16" s="337" t="s">
        <v>140</v>
      </c>
      <c r="G16" s="337" t="s">
        <v>162</v>
      </c>
      <c r="H16" s="337" t="s">
        <v>162</v>
      </c>
      <c r="I16" s="66" t="s">
        <v>15</v>
      </c>
      <c r="J16" s="65" t="s">
        <v>144</v>
      </c>
      <c r="K16" s="67" t="s">
        <v>390</v>
      </c>
      <c r="L16" s="67" t="s">
        <v>176</v>
      </c>
      <c r="M16" s="65" t="s">
        <v>177</v>
      </c>
      <c r="N16" s="65"/>
      <c r="O16" s="332" t="s">
        <v>32</v>
      </c>
      <c r="P16" s="200">
        <v>5</v>
      </c>
      <c r="Q16" s="222">
        <v>5</v>
      </c>
      <c r="R16" s="222">
        <v>0</v>
      </c>
      <c r="S16" s="340">
        <f t="shared" si="0"/>
        <v>1</v>
      </c>
      <c r="T16" s="169">
        <v>4</v>
      </c>
      <c r="U16" s="311">
        <v>40701</v>
      </c>
      <c r="V16" s="384">
        <v>2011</v>
      </c>
      <c r="W16" s="307" t="str">
        <f t="shared" si="6"/>
        <v>158</v>
      </c>
      <c r="X16" s="310">
        <v>5</v>
      </c>
      <c r="Y16" s="309"/>
      <c r="Z16" s="310"/>
      <c r="AA16" s="169"/>
      <c r="AB16" s="173"/>
      <c r="AC16" s="330">
        <v>-117.876</v>
      </c>
      <c r="AD16" s="330">
        <v>0</v>
      </c>
      <c r="AE16" s="330">
        <v>-24.299999999999997</v>
      </c>
      <c r="AF16" s="394"/>
      <c r="AG16" s="330"/>
      <c r="AH16" s="330"/>
      <c r="AI16" s="330"/>
      <c r="AJ16" s="330"/>
      <c r="AK16" s="330"/>
      <c r="AL16" s="330"/>
      <c r="AM16" s="79">
        <v>1</v>
      </c>
      <c r="AN16" s="64"/>
      <c r="AO16" s="453">
        <f>VLOOKUP($AM16,TrmtMeas!$A$2:$D$4,3,0)</f>
        <v>8.359648305792021</v>
      </c>
      <c r="AP16" s="453">
        <f>VLOOKUP($AM16,TrmtMeas!$A$2:$D$4,4,0)</f>
        <v>634.08666666666704</v>
      </c>
      <c r="AQ16" s="453">
        <f>VLOOKUP($AM16,TrmtMeas!$A$2:$D$4,2,0)</f>
        <v>85</v>
      </c>
      <c r="AR16" s="441" t="s">
        <v>499</v>
      </c>
      <c r="AS16" s="451">
        <f>VLOOKUP(AR16,TrmtMeas!$F$1:$N$28,5,FALSE)</f>
        <v>30.612244897959183</v>
      </c>
      <c r="AT16" s="451">
        <f>VLOOKUP(AR16,TrmtMeas!$F$1:$N$28,6,FALSE)</f>
        <v>35.252643948296125</v>
      </c>
      <c r="AU16" s="457"/>
      <c r="AV16" s="245">
        <v>40692</v>
      </c>
      <c r="AW16" s="65"/>
      <c r="AX16" s="65"/>
      <c r="AY16" s="65"/>
      <c r="AZ16" s="69"/>
      <c r="BA16" s="337">
        <v>1394</v>
      </c>
      <c r="BB16" s="65"/>
      <c r="BC16" s="392">
        <v>157</v>
      </c>
      <c r="BD16" s="390">
        <v>17.25</v>
      </c>
      <c r="BE16" s="390">
        <v>117</v>
      </c>
      <c r="BF16" s="390">
        <v>83</v>
      </c>
      <c r="BG16" s="390">
        <v>81</v>
      </c>
      <c r="BH16" s="390">
        <v>83</v>
      </c>
      <c r="BI16" s="208" t="s">
        <v>144</v>
      </c>
      <c r="BJ16" s="209">
        <v>21739.506333333298</v>
      </c>
      <c r="BK16" s="216">
        <v>10.8860822901018</v>
      </c>
      <c r="BL16" s="216">
        <v>670.09</v>
      </c>
      <c r="BM16" s="216">
        <v>0.59820434440136705</v>
      </c>
      <c r="BN16" s="209">
        <v>50270.951666666697</v>
      </c>
      <c r="BO16" s="216">
        <v>25.173235686863599</v>
      </c>
      <c r="BP16" s="216">
        <v>639.71</v>
      </c>
      <c r="BQ16" s="216">
        <v>0.509081700377084</v>
      </c>
      <c r="BR16" s="209">
        <v>44485.423999999999</v>
      </c>
      <c r="BS16" s="216">
        <v>22.2761261892839</v>
      </c>
      <c r="BT16" s="216">
        <v>613.113333333333</v>
      </c>
      <c r="BU16" s="216">
        <v>0.50567327202800205</v>
      </c>
      <c r="BV16" s="209">
        <v>41155.457666666698</v>
      </c>
      <c r="BW16" s="216">
        <v>20.608641796027399</v>
      </c>
      <c r="BX16" s="216">
        <v>581.07000000000005</v>
      </c>
      <c r="BY16" s="211">
        <v>0.53761786332825701</v>
      </c>
      <c r="BZ16" s="454">
        <f t="shared" si="1"/>
        <v>16.813587381071578</v>
      </c>
      <c r="CA16" s="454">
        <f t="shared" si="2"/>
        <v>5.6233333333329938</v>
      </c>
      <c r="CB16" s="454">
        <f t="shared" si="3"/>
        <v>-2</v>
      </c>
      <c r="CC16" s="454" t="str">
        <f t="shared" si="4"/>
        <v/>
      </c>
      <c r="CD16" s="454" t="str">
        <f t="shared" si="5"/>
        <v/>
      </c>
      <c r="CE16" s="454"/>
    </row>
    <row r="17" spans="1:84" s="59" customFormat="1" x14ac:dyDescent="0.2">
      <c r="A17" s="58">
        <v>29</v>
      </c>
      <c r="B17" s="58" t="s">
        <v>32</v>
      </c>
      <c r="C17" s="142">
        <v>18</v>
      </c>
      <c r="D17" s="59" t="s">
        <v>24</v>
      </c>
      <c r="E17" s="154">
        <v>5</v>
      </c>
      <c r="F17" s="59">
        <v>5</v>
      </c>
      <c r="G17" s="59">
        <v>54</v>
      </c>
      <c r="H17" s="337" t="s">
        <v>162</v>
      </c>
      <c r="I17" s="60" t="s">
        <v>32</v>
      </c>
      <c r="J17" s="59" t="s">
        <v>146</v>
      </c>
      <c r="K17" s="61" t="s">
        <v>391</v>
      </c>
      <c r="L17" s="61" t="s">
        <v>179</v>
      </c>
      <c r="M17" s="59" t="s">
        <v>129</v>
      </c>
      <c r="N17" s="65" t="s">
        <v>178</v>
      </c>
      <c r="O17" s="332" t="s">
        <v>32</v>
      </c>
      <c r="P17" s="200">
        <v>7</v>
      </c>
      <c r="Q17" s="222">
        <v>2</v>
      </c>
      <c r="R17" s="222">
        <v>5</v>
      </c>
      <c r="S17" s="340">
        <f t="shared" si="0"/>
        <v>0.2857142857142857</v>
      </c>
      <c r="T17" s="169">
        <v>5</v>
      </c>
      <c r="U17" s="311">
        <v>40703</v>
      </c>
      <c r="V17" s="384">
        <v>2011</v>
      </c>
      <c r="W17" s="307" t="str">
        <f t="shared" si="6"/>
        <v>160</v>
      </c>
      <c r="X17" s="310">
        <v>2</v>
      </c>
      <c r="Y17" s="309">
        <v>54</v>
      </c>
      <c r="Z17" s="310">
        <v>5</v>
      </c>
      <c r="AA17" s="169"/>
      <c r="AB17" s="173"/>
      <c r="AC17" s="330">
        <v>4.9139999999999979</v>
      </c>
      <c r="AD17" s="330">
        <v>0</v>
      </c>
      <c r="AE17" s="330">
        <v>45.666000000000004</v>
      </c>
      <c r="AF17" s="394">
        <v>40693</v>
      </c>
      <c r="AG17" s="330">
        <v>3</v>
      </c>
      <c r="AH17" s="330">
        <v>10.666666666666666</v>
      </c>
      <c r="AI17" s="330">
        <v>0.32733333333333331</v>
      </c>
      <c r="AJ17" s="330">
        <v>3856.6666666666665</v>
      </c>
      <c r="AK17" s="330">
        <v>32.651022234355565</v>
      </c>
      <c r="AL17" s="330">
        <v>20</v>
      </c>
      <c r="AM17" s="58">
        <v>3</v>
      </c>
      <c r="AN17" s="58"/>
      <c r="AO17" s="453">
        <f>VLOOKUP($AM17,TrmtMeas!$A$2:$D$4,3,0)</f>
        <v>24.311852111500599</v>
      </c>
      <c r="AP17" s="453">
        <f>VLOOKUP($AM17,TrmtMeas!$A$2:$D$4,4,0)</f>
        <v>640.1</v>
      </c>
      <c r="AQ17" s="453">
        <f>VLOOKUP($AM17,TrmtMeas!$A$2:$D$4,2,0)</f>
        <v>97</v>
      </c>
      <c r="AR17" s="442" t="s">
        <v>500</v>
      </c>
      <c r="AS17" s="451">
        <f>VLOOKUP(AR17,TrmtMeas!$F$1:$N$28,5,FALSE)</f>
        <v>30.503304524656837</v>
      </c>
      <c r="AT17" s="451">
        <f>VLOOKUP(AR17,TrmtMeas!$F$1:$N$28,6,FALSE)</f>
        <v>34.944670937682005</v>
      </c>
      <c r="AU17" s="457">
        <f t="shared" ref="AU17:AU25" si="7">AV17-AF17</f>
        <v>0</v>
      </c>
      <c r="AV17" s="448">
        <v>40693</v>
      </c>
      <c r="AZ17" s="63"/>
      <c r="BA17" s="65">
        <v>1425</v>
      </c>
      <c r="BC17" s="392">
        <v>145</v>
      </c>
      <c r="BD17" s="390">
        <v>17.5</v>
      </c>
      <c r="BE17" s="390">
        <v>119</v>
      </c>
      <c r="BF17" s="390">
        <v>87</v>
      </c>
      <c r="BG17" s="390">
        <v>79</v>
      </c>
      <c r="BH17" s="390">
        <v>87</v>
      </c>
      <c r="BI17" s="208" t="s">
        <v>146</v>
      </c>
      <c r="BJ17" s="209">
        <v>34281.189333333299</v>
      </c>
      <c r="BK17" s="210">
        <v>17.166344182941099</v>
      </c>
      <c r="BL17" s="210">
        <v>604.113333333333</v>
      </c>
      <c r="BM17" s="210">
        <v>0.52832467191772503</v>
      </c>
      <c r="BN17" s="209">
        <v>62019.990666666701</v>
      </c>
      <c r="BO17" s="210">
        <v>31.056580203638799</v>
      </c>
      <c r="BP17" s="210">
        <v>608.41999999999996</v>
      </c>
      <c r="BQ17" s="210">
        <v>0.46188916340657499</v>
      </c>
      <c r="BR17" s="209">
        <v>57459.843999999997</v>
      </c>
      <c r="BS17" s="210">
        <v>28.7730816224337</v>
      </c>
      <c r="BT17" s="210">
        <v>634.40666666666698</v>
      </c>
      <c r="BU17" s="210">
        <v>0.457811494274042</v>
      </c>
      <c r="BV17" s="209">
        <v>29025.567999999999</v>
      </c>
      <c r="BW17" s="210">
        <v>14.5345858788182</v>
      </c>
      <c r="BX17" s="210">
        <v>680.07666666666705</v>
      </c>
      <c r="BY17" s="211">
        <v>0.57258214895677295</v>
      </c>
      <c r="BZ17" s="454">
        <f t="shared" si="1"/>
        <v>6.7447280921381996</v>
      </c>
      <c r="CA17" s="454">
        <f t="shared" si="2"/>
        <v>-31.680000000000064</v>
      </c>
      <c r="CB17" s="454">
        <f t="shared" si="3"/>
        <v>-10</v>
      </c>
      <c r="CC17" s="454">
        <f t="shared" si="4"/>
        <v>2.1477177096987283</v>
      </c>
      <c r="CD17" s="454">
        <f t="shared" si="5"/>
        <v>-2.2936487033264399</v>
      </c>
      <c r="CE17" s="454"/>
    </row>
    <row r="18" spans="1:84" s="59" customFormat="1" x14ac:dyDescent="0.2">
      <c r="A18" s="58">
        <v>31</v>
      </c>
      <c r="B18" s="58" t="s">
        <v>32</v>
      </c>
      <c r="C18" s="142">
        <v>19</v>
      </c>
      <c r="D18" s="59" t="s">
        <v>125</v>
      </c>
      <c r="E18" s="155">
        <v>3</v>
      </c>
      <c r="F18" s="65" t="s">
        <v>138</v>
      </c>
      <c r="G18" s="65">
        <v>8</v>
      </c>
      <c r="H18" s="337" t="s">
        <v>162</v>
      </c>
      <c r="I18" s="60" t="s">
        <v>32</v>
      </c>
      <c r="J18" s="59" t="s">
        <v>142</v>
      </c>
      <c r="K18" s="61" t="s">
        <v>392</v>
      </c>
      <c r="L18" s="61" t="s">
        <v>174</v>
      </c>
      <c r="M18" s="59" t="s">
        <v>130</v>
      </c>
      <c r="N18" s="59" t="s">
        <v>175</v>
      </c>
      <c r="O18" s="59" t="s">
        <v>32</v>
      </c>
      <c r="P18" s="199">
        <v>5</v>
      </c>
      <c r="Q18" s="222">
        <v>6</v>
      </c>
      <c r="R18" s="222">
        <v>0</v>
      </c>
      <c r="S18" s="340">
        <f t="shared" si="0"/>
        <v>1</v>
      </c>
      <c r="T18" s="168">
        <v>3</v>
      </c>
      <c r="U18" s="306">
        <v>40696</v>
      </c>
      <c r="V18" s="384">
        <v>2011</v>
      </c>
      <c r="W18" s="307" t="str">
        <f t="shared" si="6"/>
        <v>153</v>
      </c>
      <c r="X18" s="308">
        <v>3</v>
      </c>
      <c r="Y18" s="315">
        <v>8</v>
      </c>
      <c r="Z18" s="308">
        <v>2</v>
      </c>
      <c r="AA18" s="168"/>
      <c r="AB18" s="175"/>
      <c r="AC18" s="330">
        <v>-3.6360000000000001</v>
      </c>
      <c r="AD18" s="330">
        <v>-46.908000000000001</v>
      </c>
      <c r="AE18" s="330">
        <v>-116.526</v>
      </c>
      <c r="AF18" s="394">
        <v>40693</v>
      </c>
      <c r="AG18" s="330">
        <v>14</v>
      </c>
      <c r="AH18" s="330">
        <v>11.928571428571429</v>
      </c>
      <c r="AI18" s="434">
        <v>0.40114285714285719</v>
      </c>
      <c r="AJ18" s="435">
        <v>4433.8461538461543</v>
      </c>
      <c r="AK18" s="434">
        <v>29.744927737128201</v>
      </c>
      <c r="AL18" s="434">
        <v>29</v>
      </c>
      <c r="AM18" s="58">
        <v>2</v>
      </c>
      <c r="AN18" s="58"/>
      <c r="AO18" s="453">
        <f>VLOOKUP($AM18,TrmtMeas!$A$2:$D$4,3,0)</f>
        <v>20.420736938741399</v>
      </c>
      <c r="AP18" s="453">
        <f>VLOOKUP($AM18,TrmtMeas!$A$2:$D$4,4,0)</f>
        <v>594.756666666667</v>
      </c>
      <c r="AQ18" s="453">
        <f>VLOOKUP($AM18,TrmtMeas!$A$2:$D$4,2,0)</f>
        <v>85</v>
      </c>
      <c r="AR18" s="442" t="s">
        <v>501</v>
      </c>
      <c r="AS18" s="451">
        <f>VLOOKUP(AR18,TrmtMeas!$F$1:$N$28,5,FALSE)</f>
        <v>33.366700033366698</v>
      </c>
      <c r="AT18" s="451">
        <f>VLOOKUP(AR18,TrmtMeas!$F$1:$N$28,6,FALSE)</f>
        <v>38.402457757296467</v>
      </c>
      <c r="AU18" s="457">
        <f t="shared" si="7"/>
        <v>1</v>
      </c>
      <c r="AV18" s="448">
        <v>40694</v>
      </c>
      <c r="AZ18" s="63"/>
      <c r="BA18" s="65">
        <v>1452</v>
      </c>
      <c r="BC18" s="392">
        <v>173</v>
      </c>
      <c r="BD18" s="390">
        <v>16.5</v>
      </c>
      <c r="BE18" s="390">
        <v>117.66666666666667</v>
      </c>
      <c r="BF18" s="390">
        <v>98</v>
      </c>
      <c r="BG18" s="390">
        <v>97.5</v>
      </c>
      <c r="BH18" s="390">
        <v>98</v>
      </c>
      <c r="BI18" s="212" t="s">
        <v>142</v>
      </c>
      <c r="BJ18" s="213">
        <v>22062.168666666701</v>
      </c>
      <c r="BK18" s="214">
        <v>11.047655817058899</v>
      </c>
      <c r="BL18" s="214">
        <v>688.38333333333298</v>
      </c>
      <c r="BM18" s="214">
        <v>0.57840280849321402</v>
      </c>
      <c r="BN18" s="213">
        <v>79477.494000000006</v>
      </c>
      <c r="BO18" s="214">
        <v>39.798444667000503</v>
      </c>
      <c r="BP18" s="214">
        <v>611.16999999999996</v>
      </c>
      <c r="BQ18" s="214">
        <v>0.43000103903628401</v>
      </c>
      <c r="BR18" s="213">
        <v>56455.298999999999</v>
      </c>
      <c r="BS18" s="214">
        <v>28.270054581872799</v>
      </c>
      <c r="BT18" s="214">
        <v>634.09333333333302</v>
      </c>
      <c r="BU18" s="214">
        <v>0.43209866813073899</v>
      </c>
      <c r="BV18" s="213">
        <v>48545.519333333301</v>
      </c>
      <c r="BW18" s="214">
        <v>24.309223501919501</v>
      </c>
      <c r="BX18" s="214">
        <v>627.07333333333304</v>
      </c>
      <c r="BY18" s="215">
        <v>0.46130592367531698</v>
      </c>
      <c r="BZ18" s="454">
        <f t="shared" si="1"/>
        <v>19.377707728259104</v>
      </c>
      <c r="CA18" s="454">
        <f t="shared" si="2"/>
        <v>16.413333333332957</v>
      </c>
      <c r="CB18" s="454">
        <f t="shared" si="3"/>
        <v>13</v>
      </c>
      <c r="CC18" s="454">
        <f t="shared" si="4"/>
        <v>-3.6217722962384968</v>
      </c>
      <c r="CD18" s="454">
        <f t="shared" si="5"/>
        <v>-8.6575300201682666</v>
      </c>
      <c r="CE18" s="454"/>
    </row>
    <row r="19" spans="1:84" ht="16" x14ac:dyDescent="0.2">
      <c r="A19" s="43">
        <v>33</v>
      </c>
      <c r="B19" s="43" t="s">
        <v>32</v>
      </c>
      <c r="C19" s="338">
        <v>20</v>
      </c>
      <c r="D19" s="337" t="s">
        <v>223</v>
      </c>
      <c r="E19" s="161">
        <v>64</v>
      </c>
      <c r="F19" s="340">
        <v>64</v>
      </c>
      <c r="G19" s="43"/>
      <c r="H19" s="43"/>
      <c r="I19" s="32" t="s">
        <v>32</v>
      </c>
      <c r="J19" s="43" t="s">
        <v>342</v>
      </c>
      <c r="K19" s="52" t="s">
        <v>393</v>
      </c>
      <c r="L19" s="52" t="s">
        <v>368</v>
      </c>
      <c r="M19" s="234" t="s">
        <v>224</v>
      </c>
      <c r="N19" s="43" t="s">
        <v>331</v>
      </c>
      <c r="O19" s="43"/>
      <c r="P19" s="205">
        <v>9</v>
      </c>
      <c r="Q19" s="222">
        <v>8</v>
      </c>
      <c r="R19" s="222">
        <v>1</v>
      </c>
      <c r="S19" s="340">
        <f t="shared" si="0"/>
        <v>0.88888888888888884</v>
      </c>
      <c r="T19" s="171">
        <v>64</v>
      </c>
      <c r="U19" s="300">
        <v>41055</v>
      </c>
      <c r="V19" s="384">
        <v>2012</v>
      </c>
      <c r="W19" s="307" t="str">
        <f t="shared" ref="W19:W32" si="8">TEXT(DATEVALUE(TEXT(U19,"m/d/yyyy"))-DATEVALUE("1/1/2012")+1,"000")</f>
        <v>147</v>
      </c>
      <c r="X19" s="298">
        <v>5</v>
      </c>
      <c r="Y19" s="298">
        <v>29</v>
      </c>
      <c r="Z19" s="298">
        <v>4</v>
      </c>
      <c r="AA19" s="298"/>
      <c r="AB19" s="298"/>
      <c r="AC19" s="330">
        <v>-3.9750000000000001</v>
      </c>
      <c r="AD19" s="330">
        <v>112.35</v>
      </c>
      <c r="AE19" s="330">
        <v>-15.275000000000002</v>
      </c>
      <c r="AF19" s="394">
        <v>41039</v>
      </c>
      <c r="AG19" s="330">
        <v>14</v>
      </c>
      <c r="AH19" s="330">
        <v>11.428571428571429</v>
      </c>
      <c r="AI19" s="330">
        <v>0.36771428571428572</v>
      </c>
      <c r="AJ19" s="330">
        <v>2092.8571428571427</v>
      </c>
      <c r="AK19" s="330">
        <v>31.112454733914781</v>
      </c>
      <c r="AL19" s="330">
        <v>28</v>
      </c>
      <c r="AM19" s="79">
        <v>2</v>
      </c>
      <c r="AN19" s="340"/>
      <c r="AO19" s="453">
        <f>VLOOKUP($AM19,TrmtMeas!$A$2:$D$4,3,0)</f>
        <v>20.420736938741399</v>
      </c>
      <c r="AP19" s="453">
        <f>VLOOKUP($AM19,TrmtMeas!$A$2:$D$4,4,0)</f>
        <v>594.756666666667</v>
      </c>
      <c r="AQ19" s="453">
        <f>VLOOKUP($AM19,TrmtMeas!$A$2:$D$4,2,0)</f>
        <v>85</v>
      </c>
      <c r="AR19" s="438" t="s">
        <v>502</v>
      </c>
      <c r="AS19" s="451">
        <f>VLOOKUP(AR19,TrmtMeas!$F$1:$N$28,5,FALSE)</f>
        <v>31.464530892448511</v>
      </c>
      <c r="AT19" s="451">
        <f>VLOOKUP(AR19,TrmtMeas!$F$1:$N$28,6,FALSE)</f>
        <v>36.124794745484401</v>
      </c>
      <c r="AU19" s="457">
        <f t="shared" si="7"/>
        <v>0</v>
      </c>
      <c r="AV19" s="449">
        <v>41039</v>
      </c>
      <c r="AW19" s="223">
        <v>0.25833333333333336</v>
      </c>
      <c r="BC19" s="340">
        <v>138</v>
      </c>
      <c r="BD19" s="391">
        <v>17.5</v>
      </c>
      <c r="BE19" s="391">
        <v>118</v>
      </c>
      <c r="BF19" s="391">
        <v>92</v>
      </c>
      <c r="BG19" s="391">
        <v>91.833333333333329</v>
      </c>
      <c r="BH19" s="391">
        <v>92</v>
      </c>
      <c r="BI19" s="340" t="s">
        <v>342</v>
      </c>
      <c r="BJ19" s="340">
        <v>46064.680999999997</v>
      </c>
      <c r="BK19" s="340">
        <v>23.066940911367102</v>
      </c>
      <c r="BL19" s="340">
        <v>650.10333333333301</v>
      </c>
      <c r="BM19" s="340">
        <v>0.458763542210469</v>
      </c>
      <c r="BN19" s="340">
        <v>71161.457666666698</v>
      </c>
      <c r="BO19" s="340">
        <v>35.634180103488603</v>
      </c>
      <c r="BP19" s="340">
        <v>607.41999999999996</v>
      </c>
      <c r="BQ19" s="340">
        <v>0.42454312231664798</v>
      </c>
      <c r="BR19" s="340">
        <v>58561.1383333333</v>
      </c>
      <c r="BS19" s="340">
        <v>29.324556000667702</v>
      </c>
      <c r="BT19" s="340">
        <v>647.77333333333297</v>
      </c>
      <c r="BU19" s="340">
        <v>0.431435907007578</v>
      </c>
      <c r="BV19" s="340">
        <v>53112.568666666702</v>
      </c>
      <c r="BW19" s="340">
        <v>26.596178601235199</v>
      </c>
      <c r="BX19" s="340">
        <v>591.42666666666696</v>
      </c>
      <c r="BY19" s="340">
        <v>0.45355985899323698</v>
      </c>
      <c r="BZ19" s="454">
        <f t="shared" si="1"/>
        <v>15.213443164747204</v>
      </c>
      <c r="CA19" s="454">
        <f t="shared" si="2"/>
        <v>12.663333333332957</v>
      </c>
      <c r="CB19" s="454">
        <f t="shared" si="3"/>
        <v>7</v>
      </c>
      <c r="CC19" s="454">
        <f t="shared" si="4"/>
        <v>-0.35207615853373042</v>
      </c>
      <c r="CD19" s="454">
        <f t="shared" si="5"/>
        <v>-5.0123400115696199</v>
      </c>
      <c r="CE19" s="454"/>
      <c r="CF19" s="1"/>
    </row>
    <row r="20" spans="1:84" ht="32" x14ac:dyDescent="0.2">
      <c r="A20" s="43">
        <v>35</v>
      </c>
      <c r="B20" s="43" t="s">
        <v>32</v>
      </c>
      <c r="C20" s="338">
        <v>21</v>
      </c>
      <c r="D20" s="337" t="s">
        <v>223</v>
      </c>
      <c r="E20" s="161">
        <v>4</v>
      </c>
      <c r="F20" s="340">
        <v>4</v>
      </c>
      <c r="G20" s="43"/>
      <c r="H20" s="43"/>
      <c r="I20" s="32" t="s">
        <v>32</v>
      </c>
      <c r="J20" s="43" t="s">
        <v>343</v>
      </c>
      <c r="K20" s="52" t="s">
        <v>394</v>
      </c>
      <c r="L20" s="52" t="s">
        <v>367</v>
      </c>
      <c r="M20" s="234" t="s">
        <v>226</v>
      </c>
      <c r="N20" s="43" t="s">
        <v>332</v>
      </c>
      <c r="O20" s="43"/>
      <c r="P20" s="205">
        <v>2</v>
      </c>
      <c r="Q20" s="222">
        <v>2</v>
      </c>
      <c r="R20" s="222">
        <v>0</v>
      </c>
      <c r="S20" s="340">
        <f t="shared" si="0"/>
        <v>1</v>
      </c>
      <c r="T20" s="171">
        <v>4</v>
      </c>
      <c r="U20" s="300">
        <v>41056</v>
      </c>
      <c r="V20" s="384">
        <v>2012</v>
      </c>
      <c r="W20" s="307" t="str">
        <f t="shared" si="8"/>
        <v>148</v>
      </c>
      <c r="X20" s="298">
        <v>1</v>
      </c>
      <c r="Y20" s="298">
        <v>61</v>
      </c>
      <c r="Z20" s="298">
        <v>1</v>
      </c>
      <c r="AA20" s="298"/>
      <c r="AB20" s="298"/>
      <c r="AC20" s="330">
        <v>22.245000000000005</v>
      </c>
      <c r="AD20" s="330">
        <v>-56.490000000000009</v>
      </c>
      <c r="AE20" s="330">
        <v>0.98999999999999932</v>
      </c>
      <c r="AF20" s="394">
        <v>41030</v>
      </c>
      <c r="AG20" s="330">
        <v>19</v>
      </c>
      <c r="AH20" s="330">
        <v>10.222222222222221</v>
      </c>
      <c r="AI20" s="330">
        <v>0.33236842105263159</v>
      </c>
      <c r="AJ20" s="330">
        <v>2253.1578947368421</v>
      </c>
      <c r="AK20" s="330">
        <v>30.850247988141454</v>
      </c>
      <c r="AL20" s="330">
        <v>29</v>
      </c>
      <c r="AM20" s="79">
        <v>1</v>
      </c>
      <c r="AN20" s="340"/>
      <c r="AO20" s="453">
        <f>VLOOKUP($AM20,TrmtMeas!$A$2:$D$4,3,0)</f>
        <v>8.359648305792021</v>
      </c>
      <c r="AP20" s="453">
        <f>VLOOKUP($AM20,TrmtMeas!$A$2:$D$4,4,0)</f>
        <v>634.08666666666704</v>
      </c>
      <c r="AQ20" s="453">
        <f>VLOOKUP($AM20,TrmtMeas!$A$2:$D$4,2,0)</f>
        <v>85</v>
      </c>
      <c r="AR20" s="438" t="s">
        <v>490</v>
      </c>
      <c r="AS20" s="451">
        <f>VLOOKUP(AR20,TrmtMeas!$F$1:$N$28,5,FALSE)</f>
        <v>31.392694063926943</v>
      </c>
      <c r="AT20" s="451">
        <f>VLOOKUP(AR20,TrmtMeas!$F$1:$N$28,6,FALSE)</f>
        <v>36.231884057971016</v>
      </c>
      <c r="AU20" s="457">
        <f t="shared" si="7"/>
        <v>15</v>
      </c>
      <c r="AV20" s="437">
        <v>41045</v>
      </c>
      <c r="AW20" s="223">
        <v>0.24583333333333335</v>
      </c>
      <c r="BC20" s="340">
        <v>166</v>
      </c>
      <c r="BD20" s="391">
        <v>19</v>
      </c>
      <c r="BE20" s="391">
        <v>122.66666666666667</v>
      </c>
      <c r="BF20" s="391">
        <v>107</v>
      </c>
      <c r="BG20" s="391">
        <v>106.16666666666667</v>
      </c>
      <c r="BH20" s="391">
        <v>107</v>
      </c>
      <c r="BI20" s="340" t="s">
        <v>343</v>
      </c>
      <c r="BJ20" s="340">
        <v>42621.2006666667</v>
      </c>
      <c r="BK20" s="340">
        <v>21.3426142547154</v>
      </c>
      <c r="BL20" s="340">
        <v>651.15</v>
      </c>
      <c r="BM20" s="340">
        <v>0.49151791547527701</v>
      </c>
      <c r="BN20" s="340">
        <v>71633.701666666704</v>
      </c>
      <c r="BO20" s="340">
        <v>35.870656818561201</v>
      </c>
      <c r="BP20" s="340">
        <v>644.45000000000005</v>
      </c>
      <c r="BQ20" s="340">
        <v>0.41133128232021099</v>
      </c>
      <c r="BR20" s="340">
        <v>47978.432666666697</v>
      </c>
      <c r="BS20" s="340">
        <v>24.025254214655298</v>
      </c>
      <c r="BT20" s="340">
        <v>644.44333333333304</v>
      </c>
      <c r="BU20" s="340">
        <v>0.46099709024400598</v>
      </c>
      <c r="BV20" s="340">
        <v>45507.028333333299</v>
      </c>
      <c r="BW20" s="340">
        <v>22.787695710232001</v>
      </c>
      <c r="BX20" s="340">
        <v>650.77</v>
      </c>
      <c r="BY20" s="340">
        <v>0.516623996640585</v>
      </c>
      <c r="BZ20" s="454">
        <f t="shared" si="1"/>
        <v>27.51100851276918</v>
      </c>
      <c r="CA20" s="454">
        <f t="shared" si="2"/>
        <v>10.363333333333003</v>
      </c>
      <c r="CB20" s="454">
        <f t="shared" si="3"/>
        <v>22</v>
      </c>
      <c r="CC20" s="454">
        <f t="shared" si="4"/>
        <v>-0.54244607578548809</v>
      </c>
      <c r="CD20" s="454">
        <f t="shared" si="5"/>
        <v>-5.3816360698295611</v>
      </c>
      <c r="CE20" s="454"/>
      <c r="CF20" s="1"/>
    </row>
    <row r="21" spans="1:84" ht="16" x14ac:dyDescent="0.2">
      <c r="A21" s="43">
        <v>36</v>
      </c>
      <c r="B21" s="43" t="s">
        <v>32</v>
      </c>
      <c r="C21" s="338">
        <v>22</v>
      </c>
      <c r="D21" s="337" t="s">
        <v>223</v>
      </c>
      <c r="E21" s="161">
        <v>7</v>
      </c>
      <c r="F21" s="340">
        <v>7</v>
      </c>
      <c r="G21" s="43"/>
      <c r="H21" s="43"/>
      <c r="I21" s="32" t="s">
        <v>32</v>
      </c>
      <c r="J21" s="43" t="s">
        <v>344</v>
      </c>
      <c r="K21" s="52" t="s">
        <v>395</v>
      </c>
      <c r="L21" s="52" t="s">
        <v>366</v>
      </c>
      <c r="M21" s="230" t="s">
        <v>235</v>
      </c>
      <c r="N21" s="43" t="s">
        <v>333</v>
      </c>
      <c r="O21" s="43"/>
      <c r="P21" s="205">
        <v>9</v>
      </c>
      <c r="Q21" s="222">
        <v>9</v>
      </c>
      <c r="R21" s="222">
        <v>0</v>
      </c>
      <c r="S21" s="340">
        <f t="shared" si="0"/>
        <v>1</v>
      </c>
      <c r="T21" s="171">
        <v>7</v>
      </c>
      <c r="U21" s="300">
        <v>41056</v>
      </c>
      <c r="V21" s="384">
        <v>2012</v>
      </c>
      <c r="W21" s="307" t="str">
        <f t="shared" si="8"/>
        <v>148</v>
      </c>
      <c r="X21" s="298">
        <v>5</v>
      </c>
      <c r="Y21" s="298">
        <v>7</v>
      </c>
      <c r="Z21" s="298">
        <v>4</v>
      </c>
      <c r="AA21" s="298"/>
      <c r="AB21" s="298"/>
      <c r="AC21" s="330">
        <v>8.6850000000000023</v>
      </c>
      <c r="AD21" s="330">
        <v>97.754999999999995</v>
      </c>
      <c r="AE21" s="330">
        <v>25.004999999999999</v>
      </c>
      <c r="AF21" s="394">
        <v>41142</v>
      </c>
      <c r="AG21" s="330">
        <v>7</v>
      </c>
      <c r="AH21" s="330">
        <v>8.5714285714285712</v>
      </c>
      <c r="AI21" s="330">
        <v>0.28814285714285715</v>
      </c>
      <c r="AJ21" s="330">
        <v>2481.4285714285716</v>
      </c>
      <c r="AK21" s="330">
        <v>29.803838346509139</v>
      </c>
      <c r="AL21" s="330">
        <v>22</v>
      </c>
      <c r="AM21" s="79">
        <v>3</v>
      </c>
      <c r="AN21" s="340"/>
      <c r="AO21" s="453">
        <f>VLOOKUP($AM21,TrmtMeas!$A$2:$D$4,3,0)</f>
        <v>24.311852111500599</v>
      </c>
      <c r="AP21" s="453">
        <f>VLOOKUP($AM21,TrmtMeas!$A$2:$D$4,4,0)</f>
        <v>640.1</v>
      </c>
      <c r="AQ21" s="453">
        <f>VLOOKUP($AM21,TrmtMeas!$A$2:$D$4,2,0)</f>
        <v>97</v>
      </c>
      <c r="AR21" s="438" t="s">
        <v>489</v>
      </c>
      <c r="AS21" s="451">
        <f>VLOOKUP(AR21,TrmtMeas!$F$1:$N$28,5,FALSE)</f>
        <v>29.5955277869122</v>
      </c>
      <c r="AT21" s="451">
        <f>VLOOKUP(AR21,TrmtMeas!$F$1:$N$28,6,FALSE)</f>
        <v>34.403669724770644</v>
      </c>
      <c r="AU21" s="457">
        <f t="shared" si="7"/>
        <v>-97</v>
      </c>
      <c r="AV21" s="437">
        <v>41045</v>
      </c>
      <c r="AW21" s="223">
        <v>0.27430555555555552</v>
      </c>
      <c r="BC21" s="340">
        <v>156</v>
      </c>
      <c r="BD21" s="391">
        <v>16.25</v>
      </c>
      <c r="BE21" s="391">
        <v>117.66666666666667</v>
      </c>
      <c r="BF21" s="391">
        <v>93.5</v>
      </c>
      <c r="BG21" s="391">
        <v>94</v>
      </c>
      <c r="BH21" s="391">
        <v>94</v>
      </c>
      <c r="BI21" s="340" t="s">
        <v>344</v>
      </c>
      <c r="BJ21" s="340">
        <v>22448.955000000002</v>
      </c>
      <c r="BK21" s="340">
        <v>11.2413395092639</v>
      </c>
      <c r="BL21" s="340">
        <v>671.40333333333297</v>
      </c>
      <c r="BM21" s="340">
        <v>0.56479868913387998</v>
      </c>
      <c r="BN21" s="340">
        <v>38747.039333333298</v>
      </c>
      <c r="BO21" s="340">
        <v>19.402623602069799</v>
      </c>
      <c r="BP21" s="340">
        <v>626.70666666666705</v>
      </c>
      <c r="BQ21" s="340">
        <v>0.50177002681685801</v>
      </c>
      <c r="BR21" s="340">
        <v>49597.923333333303</v>
      </c>
      <c r="BS21" s="340">
        <v>24.836215990652601</v>
      </c>
      <c r="BT21" s="340">
        <v>579.04999999999995</v>
      </c>
      <c r="BU21" s="340">
        <v>0.45313561228589999</v>
      </c>
      <c r="BV21" s="340">
        <v>45751.302000000003</v>
      </c>
      <c r="BW21" s="340">
        <v>22.9100160240361</v>
      </c>
      <c r="BX21" s="340">
        <v>584.39333333333298</v>
      </c>
      <c r="BY21" s="340">
        <v>0.43430841684195698</v>
      </c>
      <c r="BZ21" s="454">
        <f t="shared" si="1"/>
        <v>-4.9092285094308004</v>
      </c>
      <c r="CA21" s="454">
        <f t="shared" si="2"/>
        <v>-13.393333333332976</v>
      </c>
      <c r="CB21" s="454">
        <f t="shared" si="3"/>
        <v>-3</v>
      </c>
      <c r="CC21" s="454">
        <f t="shared" si="4"/>
        <v>0.20831055959693856</v>
      </c>
      <c r="CD21" s="454">
        <f t="shared" si="5"/>
        <v>-4.5998313782615057</v>
      </c>
      <c r="CE21" s="454"/>
      <c r="CF21" s="1"/>
    </row>
    <row r="22" spans="1:84" ht="16" x14ac:dyDescent="0.2">
      <c r="A22" s="43">
        <v>39</v>
      </c>
      <c r="B22" s="43" t="s">
        <v>32</v>
      </c>
      <c r="C22" s="338">
        <v>23</v>
      </c>
      <c r="D22" s="337" t="s">
        <v>24</v>
      </c>
      <c r="E22" s="161">
        <v>1</v>
      </c>
      <c r="F22" s="340">
        <v>1</v>
      </c>
      <c r="G22" s="43"/>
      <c r="H22" s="43"/>
      <c r="I22" s="32" t="s">
        <v>32</v>
      </c>
      <c r="J22" s="43" t="s">
        <v>327</v>
      </c>
      <c r="K22" s="52" t="s">
        <v>396</v>
      </c>
      <c r="L22" s="52" t="s">
        <v>365</v>
      </c>
      <c r="M22" s="230" t="s">
        <v>130</v>
      </c>
      <c r="N22" s="43" t="s">
        <v>334</v>
      </c>
      <c r="O22" s="43"/>
      <c r="P22" s="205">
        <v>4</v>
      </c>
      <c r="Q22" s="222">
        <v>3</v>
      </c>
      <c r="R22" s="222">
        <v>0</v>
      </c>
      <c r="S22" s="340">
        <f t="shared" si="0"/>
        <v>1</v>
      </c>
      <c r="T22" s="171">
        <v>1</v>
      </c>
      <c r="U22" s="300">
        <v>41063</v>
      </c>
      <c r="V22" s="384">
        <v>2012</v>
      </c>
      <c r="W22" s="307" t="str">
        <f t="shared" si="8"/>
        <v>155</v>
      </c>
      <c r="X22" s="298">
        <v>4</v>
      </c>
      <c r="Y22" s="298"/>
      <c r="Z22" s="298"/>
      <c r="AA22" s="298"/>
      <c r="AB22" s="298"/>
      <c r="AC22" s="330">
        <v>-5.0250000000000004</v>
      </c>
      <c r="AD22" s="330">
        <v>-111.96000000000001</v>
      </c>
      <c r="AE22" s="330">
        <v>0.19499999999999995</v>
      </c>
      <c r="AF22" s="394">
        <v>41046</v>
      </c>
      <c r="AG22" s="330">
        <v>4</v>
      </c>
      <c r="AH22" s="330">
        <v>11.25</v>
      </c>
      <c r="AI22" s="330">
        <v>0.35699999999999998</v>
      </c>
      <c r="AJ22" s="330">
        <v>1780</v>
      </c>
      <c r="AK22" s="330">
        <v>31.519574883388646</v>
      </c>
      <c r="AL22" s="330">
        <v>21</v>
      </c>
      <c r="AM22" s="79">
        <v>1</v>
      </c>
      <c r="AN22" s="340"/>
      <c r="AO22" s="453">
        <f>VLOOKUP($AM22,TrmtMeas!$A$2:$D$4,3,0)</f>
        <v>8.359648305792021</v>
      </c>
      <c r="AP22" s="453">
        <f>VLOOKUP($AM22,TrmtMeas!$A$2:$D$4,4,0)</f>
        <v>634.08666666666704</v>
      </c>
      <c r="AQ22" s="453">
        <f>VLOOKUP($AM22,TrmtMeas!$A$2:$D$4,2,0)</f>
        <v>85</v>
      </c>
      <c r="AR22" s="438" t="s">
        <v>494</v>
      </c>
      <c r="AS22" s="451">
        <f>VLOOKUP(AR22,TrmtMeas!$F$1:$N$28,5,FALSE)</f>
        <v>27.375831052014082</v>
      </c>
      <c r="AT22" s="451">
        <f>VLOOKUP(AR22,TrmtMeas!$F$1:$N$28,6,FALSE)</f>
        <v>31.194295900178254</v>
      </c>
      <c r="AU22" s="457">
        <f t="shared" si="7"/>
        <v>0</v>
      </c>
      <c r="AV22" s="437">
        <v>41046</v>
      </c>
      <c r="AW22" s="223">
        <v>0.36944444444444446</v>
      </c>
      <c r="BC22" s="340">
        <v>137</v>
      </c>
      <c r="BD22" s="391">
        <v>18.25</v>
      </c>
      <c r="BE22" s="391">
        <v>121</v>
      </c>
      <c r="BF22" s="391">
        <v>104</v>
      </c>
      <c r="BG22" s="391">
        <v>105</v>
      </c>
      <c r="BH22" s="391">
        <v>105</v>
      </c>
      <c r="BI22" s="340" t="s">
        <v>327</v>
      </c>
      <c r="BJ22" s="340">
        <v>63209.949000000001</v>
      </c>
      <c r="BK22" s="340">
        <v>31.652453179769701</v>
      </c>
      <c r="BL22" s="340">
        <v>644.51</v>
      </c>
      <c r="BM22" s="340">
        <v>0.43682275149489203</v>
      </c>
      <c r="BN22" s="340">
        <v>68969.487999999998</v>
      </c>
      <c r="BO22" s="340">
        <v>34.536548823234902</v>
      </c>
      <c r="BP22" s="340">
        <v>661.18</v>
      </c>
      <c r="BQ22" s="340">
        <v>0.44193194667918501</v>
      </c>
      <c r="BR22" s="340">
        <v>75341.713666666707</v>
      </c>
      <c r="BS22" s="340">
        <v>37.727448005341301</v>
      </c>
      <c r="BT22" s="340">
        <v>660.8</v>
      </c>
      <c r="BU22" s="340">
        <v>0.40626088930106702</v>
      </c>
      <c r="BV22" s="340">
        <v>50165.220666666697</v>
      </c>
      <c r="BW22" s="340">
        <v>25.1202907694876</v>
      </c>
      <c r="BX22" s="340">
        <v>644.51</v>
      </c>
      <c r="BY22" s="340">
        <v>0.437890034180763</v>
      </c>
      <c r="BZ22" s="454">
        <f t="shared" si="1"/>
        <v>26.176900517442881</v>
      </c>
      <c r="CA22" s="454">
        <f t="shared" si="2"/>
        <v>27.093333333332907</v>
      </c>
      <c r="CB22" s="454">
        <f t="shared" si="3"/>
        <v>20</v>
      </c>
      <c r="CC22" s="454">
        <f t="shared" si="4"/>
        <v>4.1437438313745645</v>
      </c>
      <c r="CD22" s="454">
        <f t="shared" si="5"/>
        <v>0.32527898321039217</v>
      </c>
      <c r="CE22" s="454"/>
      <c r="CF22" s="1"/>
    </row>
    <row r="23" spans="1:84" ht="16" x14ac:dyDescent="0.2">
      <c r="A23" s="43">
        <v>41</v>
      </c>
      <c r="B23" s="43" t="s">
        <v>32</v>
      </c>
      <c r="C23" s="338">
        <v>24</v>
      </c>
      <c r="D23" s="337" t="s">
        <v>24</v>
      </c>
      <c r="E23" s="161">
        <v>26</v>
      </c>
      <c r="F23" s="340">
        <v>26</v>
      </c>
      <c r="G23" s="43"/>
      <c r="H23" s="43"/>
      <c r="I23" s="32" t="s">
        <v>32</v>
      </c>
      <c r="J23" s="43" t="s">
        <v>345</v>
      </c>
      <c r="K23" s="52" t="s">
        <v>397</v>
      </c>
      <c r="L23" s="52" t="s">
        <v>364</v>
      </c>
      <c r="M23" s="230" t="s">
        <v>240</v>
      </c>
      <c r="N23" s="43" t="s">
        <v>240</v>
      </c>
      <c r="O23" s="43"/>
      <c r="P23" s="205">
        <v>5</v>
      </c>
      <c r="Q23" s="222">
        <v>3</v>
      </c>
      <c r="R23" s="222">
        <v>2</v>
      </c>
      <c r="S23" s="340">
        <f t="shared" si="0"/>
        <v>0.6</v>
      </c>
      <c r="T23" s="171">
        <v>26</v>
      </c>
      <c r="U23" s="300">
        <v>41055</v>
      </c>
      <c r="V23" s="384">
        <v>2012</v>
      </c>
      <c r="W23" s="307" t="str">
        <f t="shared" si="8"/>
        <v>147</v>
      </c>
      <c r="X23" s="298">
        <v>5</v>
      </c>
      <c r="Y23" s="298">
        <v>26</v>
      </c>
      <c r="Z23" s="298">
        <v>0</v>
      </c>
      <c r="AA23" s="298"/>
      <c r="AB23" s="298"/>
      <c r="AC23" s="330">
        <v>18.270000000000003</v>
      </c>
      <c r="AD23" s="330">
        <v>109.59</v>
      </c>
      <c r="AE23" s="330">
        <v>5.9550000000000001</v>
      </c>
      <c r="AF23" s="394">
        <v>41047</v>
      </c>
      <c r="AG23" s="330">
        <v>6</v>
      </c>
      <c r="AH23" s="330">
        <v>10</v>
      </c>
      <c r="AI23" s="330">
        <v>0.317</v>
      </c>
      <c r="AJ23" s="330">
        <v>2436.6666666666665</v>
      </c>
      <c r="AK23" s="330">
        <v>31.554522261392155</v>
      </c>
      <c r="AL23" s="330">
        <v>26</v>
      </c>
      <c r="AM23" s="79">
        <v>1</v>
      </c>
      <c r="AN23" s="340"/>
      <c r="AO23" s="453">
        <f>VLOOKUP($AM23,TrmtMeas!$A$2:$D$4,3,0)</f>
        <v>8.359648305792021</v>
      </c>
      <c r="AP23" s="453">
        <f>VLOOKUP($AM23,TrmtMeas!$A$2:$D$4,4,0)</f>
        <v>634.08666666666704</v>
      </c>
      <c r="AQ23" s="453">
        <f>VLOOKUP($AM23,TrmtMeas!$A$2:$D$4,2,0)</f>
        <v>85</v>
      </c>
      <c r="AR23" s="438" t="s">
        <v>492</v>
      </c>
      <c r="AS23" s="451">
        <f>VLOOKUP(AR23,TrmtMeas!$F$1:$N$28,5,FALSE)</f>
        <v>30.959752321981426</v>
      </c>
      <c r="AT23" s="451">
        <f>VLOOKUP(AR23,TrmtMeas!$F$1:$N$28,6,FALSE)</f>
        <v>35.532994923857864</v>
      </c>
      <c r="AU23" s="457">
        <f t="shared" si="7"/>
        <v>0</v>
      </c>
      <c r="AV23" s="437">
        <v>41047</v>
      </c>
      <c r="AW23" s="223">
        <v>0.37361111111111112</v>
      </c>
      <c r="BC23" s="340">
        <v>137</v>
      </c>
      <c r="BD23" s="391">
        <v>17</v>
      </c>
      <c r="BE23" s="391">
        <v>114.33333333333333</v>
      </c>
      <c r="BF23" s="391">
        <v>76</v>
      </c>
      <c r="BG23" s="391">
        <v>76.083333333333329</v>
      </c>
      <c r="BH23" s="391">
        <v>76.083333333333329</v>
      </c>
      <c r="BI23" s="340" t="s">
        <v>345</v>
      </c>
      <c r="BJ23" s="340">
        <v>49895.165000000001</v>
      </c>
      <c r="BK23" s="340">
        <v>24.9850600901352</v>
      </c>
      <c r="BL23" s="340">
        <v>617.76333333333298</v>
      </c>
      <c r="BM23" s="340">
        <v>0.44325585464697498</v>
      </c>
      <c r="BN23" s="340">
        <v>64661.806333333298</v>
      </c>
      <c r="BO23" s="340">
        <v>32.379472375229497</v>
      </c>
      <c r="BP23" s="340">
        <v>625.37</v>
      </c>
      <c r="BQ23" s="340">
        <v>0.41467951272035602</v>
      </c>
      <c r="BR23" s="340">
        <v>63100.005666666701</v>
      </c>
      <c r="BS23" s="340">
        <v>31.597398931730901</v>
      </c>
      <c r="BT23" s="340">
        <v>623.07333333333304</v>
      </c>
      <c r="BU23" s="340">
        <v>0.40992786594724501</v>
      </c>
      <c r="BV23" s="340">
        <v>48494.4826666667</v>
      </c>
      <c r="BW23" s="340">
        <v>24.283666833583698</v>
      </c>
      <c r="BX23" s="340">
        <v>642.38</v>
      </c>
      <c r="BY23" s="340">
        <v>0.48831899922966499</v>
      </c>
      <c r="BZ23" s="454">
        <f t="shared" si="1"/>
        <v>24.019824069437476</v>
      </c>
      <c r="CA23" s="454">
        <f t="shared" si="2"/>
        <v>-8.716666666667038</v>
      </c>
      <c r="CB23" s="454">
        <f t="shared" si="3"/>
        <v>-8.9166666666666714</v>
      </c>
      <c r="CC23" s="454">
        <f t="shared" si="4"/>
        <v>0.5947699394107282</v>
      </c>
      <c r="CD23" s="454">
        <f t="shared" si="5"/>
        <v>-3.978472662465709</v>
      </c>
      <c r="CE23" s="454"/>
      <c r="CF23" s="1"/>
    </row>
    <row r="24" spans="1:84" ht="32" x14ac:dyDescent="0.2">
      <c r="A24" s="43">
        <v>43</v>
      </c>
      <c r="B24" s="43" t="s">
        <v>32</v>
      </c>
      <c r="C24" s="338">
        <v>26</v>
      </c>
      <c r="D24" s="337" t="s">
        <v>223</v>
      </c>
      <c r="E24" s="161">
        <v>70</v>
      </c>
      <c r="F24" s="340">
        <v>70</v>
      </c>
      <c r="G24" s="43"/>
      <c r="H24" s="43"/>
      <c r="I24" s="32" t="s">
        <v>15</v>
      </c>
      <c r="J24" s="43" t="s">
        <v>347</v>
      </c>
      <c r="K24" s="52" t="s">
        <v>398</v>
      </c>
      <c r="L24" s="52" t="s">
        <v>363</v>
      </c>
      <c r="M24" s="230" t="s">
        <v>248</v>
      </c>
      <c r="N24" s="43" t="s">
        <v>335</v>
      </c>
      <c r="O24" s="43"/>
      <c r="P24" s="205">
        <v>4</v>
      </c>
      <c r="Q24" s="340">
        <v>2</v>
      </c>
      <c r="R24" s="340">
        <v>2</v>
      </c>
      <c r="S24" s="340">
        <f t="shared" si="0"/>
        <v>0.5</v>
      </c>
      <c r="T24" s="171">
        <v>70</v>
      </c>
      <c r="U24" s="300">
        <v>41068</v>
      </c>
      <c r="V24" s="384">
        <v>2012</v>
      </c>
      <c r="W24" s="307" t="str">
        <f t="shared" si="8"/>
        <v>160</v>
      </c>
      <c r="X24" s="298">
        <v>3</v>
      </c>
      <c r="Y24" s="298">
        <v>70</v>
      </c>
      <c r="Z24" s="298">
        <v>1</v>
      </c>
      <c r="AA24" s="298"/>
      <c r="AB24" s="298"/>
      <c r="AC24" s="330">
        <v>-15.085000000000001</v>
      </c>
      <c r="AD24" s="330">
        <v>-64.875</v>
      </c>
      <c r="AE24" s="330">
        <v>-7.5600000000000005</v>
      </c>
      <c r="AF24" s="394">
        <v>41050</v>
      </c>
      <c r="AG24" s="330">
        <v>7</v>
      </c>
      <c r="AH24" s="330">
        <v>9.4285714285714288</v>
      </c>
      <c r="AI24" s="330">
        <v>0.26071428571428573</v>
      </c>
      <c r="AJ24" s="330">
        <v>2770</v>
      </c>
      <c r="AK24" s="330">
        <v>36.755713099546611</v>
      </c>
      <c r="AL24" s="330">
        <v>28</v>
      </c>
      <c r="AM24" s="79">
        <v>1</v>
      </c>
      <c r="AN24" s="340"/>
      <c r="AO24" s="453">
        <f>VLOOKUP($AM24,TrmtMeas!$A$2:$D$4,3,0)</f>
        <v>8.359648305792021</v>
      </c>
      <c r="AP24" s="453">
        <f>VLOOKUP($AM24,TrmtMeas!$A$2:$D$4,4,0)</f>
        <v>634.08666666666704</v>
      </c>
      <c r="AQ24" s="453">
        <f>VLOOKUP($AM24,TrmtMeas!$A$2:$D$4,2,0)</f>
        <v>85</v>
      </c>
      <c r="AR24" s="438" t="s">
        <v>510</v>
      </c>
      <c r="AS24" s="451">
        <f>VLOOKUP(AR24,TrmtMeas!$F$1:$N$28,5,FALSE)</f>
        <v>33.41129301703976</v>
      </c>
      <c r="AT24" s="451">
        <f>VLOOKUP(AR24,TrmtMeas!$F$1:$N$28,6,FALSE)</f>
        <v>38.52080123266564</v>
      </c>
      <c r="AU24" s="457">
        <f t="shared" si="7"/>
        <v>0</v>
      </c>
      <c r="AV24" s="437">
        <v>41050</v>
      </c>
      <c r="AW24" s="223">
        <v>0.28680555555555554</v>
      </c>
      <c r="BC24" s="340">
        <v>178</v>
      </c>
      <c r="BD24" s="391">
        <v>17</v>
      </c>
      <c r="BE24" s="391">
        <v>116.66666666666667</v>
      </c>
      <c r="BF24" s="391">
        <v>84.333333333333329</v>
      </c>
      <c r="BG24" s="391">
        <v>85</v>
      </c>
      <c r="BH24" s="391">
        <v>85</v>
      </c>
      <c r="BI24" s="340" t="s">
        <v>347</v>
      </c>
      <c r="BJ24" s="340">
        <v>52731.429333333297</v>
      </c>
      <c r="BK24" s="340">
        <v>26.405322650642599</v>
      </c>
      <c r="BL24" s="340">
        <v>627.02</v>
      </c>
      <c r="BM24" s="340">
        <v>0.46129552065458901</v>
      </c>
      <c r="BN24" s="340">
        <v>84666.867666666702</v>
      </c>
      <c r="BO24" s="340">
        <v>42.397029377399399</v>
      </c>
      <c r="BP24" s="340">
        <v>627.84</v>
      </c>
      <c r="BQ24" s="340">
        <v>0.36569150302724801</v>
      </c>
      <c r="BR24" s="340">
        <v>80864.157000000007</v>
      </c>
      <c r="BS24" s="340">
        <v>40.492817726589898</v>
      </c>
      <c r="BT24" s="340">
        <v>623.76666666666699</v>
      </c>
      <c r="BU24" s="340">
        <v>0.37338699826845601</v>
      </c>
      <c r="BV24" s="340">
        <v>39436.492333333299</v>
      </c>
      <c r="BW24" s="340">
        <v>19.747867968619602</v>
      </c>
      <c r="BX24" s="340">
        <v>644.05666666666696</v>
      </c>
      <c r="BY24" s="340">
        <v>0.50008576146094996</v>
      </c>
      <c r="BZ24" s="454">
        <f t="shared" si="1"/>
        <v>34.037381071607378</v>
      </c>
      <c r="CA24" s="454">
        <f t="shared" si="2"/>
        <v>-6.2466666666670108</v>
      </c>
      <c r="CB24" s="454">
        <f t="shared" si="3"/>
        <v>0</v>
      </c>
      <c r="CC24" s="454">
        <f t="shared" si="4"/>
        <v>3.3444200825068506</v>
      </c>
      <c r="CD24" s="454">
        <f t="shared" si="5"/>
        <v>-1.7650881331190291</v>
      </c>
      <c r="CE24" s="454"/>
      <c r="CF24" s="1"/>
    </row>
    <row r="25" spans="1:84" ht="16" x14ac:dyDescent="0.2">
      <c r="A25" s="43">
        <v>45</v>
      </c>
      <c r="B25" s="43" t="s">
        <v>32</v>
      </c>
      <c r="C25" s="338">
        <v>27</v>
      </c>
      <c r="D25" s="337" t="s">
        <v>26</v>
      </c>
      <c r="E25" s="161">
        <v>71</v>
      </c>
      <c r="F25" s="340">
        <v>71</v>
      </c>
      <c r="G25" s="43"/>
      <c r="H25" s="43"/>
      <c r="I25" s="32" t="s">
        <v>32</v>
      </c>
      <c r="J25" s="339" t="s">
        <v>48</v>
      </c>
      <c r="K25" s="52" t="s">
        <v>378</v>
      </c>
      <c r="L25" s="52" t="s">
        <v>362</v>
      </c>
      <c r="M25" s="230" t="s">
        <v>252</v>
      </c>
      <c r="N25" s="43" t="s">
        <v>336</v>
      </c>
      <c r="O25" s="43"/>
      <c r="P25" s="205">
        <v>4</v>
      </c>
      <c r="Q25" s="340">
        <v>4</v>
      </c>
      <c r="R25" s="340">
        <v>4</v>
      </c>
      <c r="S25" s="340">
        <f t="shared" si="0"/>
        <v>0.5</v>
      </c>
      <c r="T25" s="171">
        <v>26</v>
      </c>
      <c r="U25" s="300">
        <v>41069</v>
      </c>
      <c r="V25" s="384">
        <v>2012</v>
      </c>
      <c r="W25" s="307" t="str">
        <f t="shared" si="8"/>
        <v>161</v>
      </c>
      <c r="X25" s="298">
        <v>3</v>
      </c>
      <c r="Y25" s="298">
        <v>76</v>
      </c>
      <c r="Z25" s="298">
        <v>0</v>
      </c>
      <c r="AA25" s="298">
        <v>76</v>
      </c>
      <c r="AB25" s="298">
        <v>1</v>
      </c>
      <c r="AC25" s="330">
        <v>6.3599999999999994</v>
      </c>
      <c r="AD25" s="330">
        <v>0</v>
      </c>
      <c r="AE25" s="330">
        <v>-22.86</v>
      </c>
      <c r="AF25" s="394">
        <v>41046</v>
      </c>
      <c r="AG25" s="330">
        <v>7</v>
      </c>
      <c r="AH25" s="330">
        <v>9.6666666666666661</v>
      </c>
      <c r="AI25" s="330">
        <v>0.32328571428571434</v>
      </c>
      <c r="AJ25" s="330">
        <v>3397.1428571428573</v>
      </c>
      <c r="AK25" s="330">
        <v>29.73747993174953</v>
      </c>
      <c r="AL25" s="330">
        <v>14</v>
      </c>
      <c r="AM25" s="79">
        <v>1</v>
      </c>
      <c r="AN25" s="340"/>
      <c r="AO25" s="453">
        <f>VLOOKUP($AM25,TrmtMeas!$A$2:$D$4,3,0)</f>
        <v>8.359648305792021</v>
      </c>
      <c r="AP25" s="453">
        <f>VLOOKUP($AM25,TrmtMeas!$A$2:$D$4,4,0)</f>
        <v>634.08666666666704</v>
      </c>
      <c r="AQ25" s="453">
        <f>VLOOKUP($AM25,TrmtMeas!$A$2:$D$4,2,0)</f>
        <v>85</v>
      </c>
      <c r="AR25" s="455" t="s">
        <v>498</v>
      </c>
      <c r="AS25" s="451">
        <f>VLOOKUP(AR25,TrmtMeas!$F$1:$N$28,5,FALSE)</f>
        <v>30.539531727180183</v>
      </c>
      <c r="AT25" s="451">
        <f>VLOOKUP(AR25,TrmtMeas!$F$1:$N$28,6,FALSE)</f>
        <v>35.252643948296118</v>
      </c>
      <c r="AU25" s="457">
        <f t="shared" si="7"/>
        <v>5</v>
      </c>
      <c r="AV25" s="437">
        <v>41051</v>
      </c>
      <c r="AW25" s="223">
        <v>0.32708333333333334</v>
      </c>
      <c r="AZ25" s="1" t="s">
        <v>369</v>
      </c>
      <c r="BC25" s="340">
        <v>173</v>
      </c>
      <c r="BD25" s="391">
        <v>19</v>
      </c>
      <c r="BE25" s="391">
        <v>124</v>
      </c>
      <c r="BF25" s="391">
        <v>96.166666666666671</v>
      </c>
      <c r="BG25" s="391">
        <v>96</v>
      </c>
      <c r="BH25" s="391">
        <v>96.166666666666671</v>
      </c>
      <c r="BI25" s="340" t="s">
        <v>48</v>
      </c>
      <c r="BJ25" s="340">
        <v>32292.591</v>
      </c>
      <c r="BK25" s="340">
        <v>16.170551326990498</v>
      </c>
      <c r="BL25" s="340">
        <v>660.78666666666697</v>
      </c>
      <c r="BM25" s="340">
        <v>0.491661422326167</v>
      </c>
      <c r="BN25" s="340">
        <v>39203.221333333298</v>
      </c>
      <c r="BO25" s="340">
        <v>19.631057252545499</v>
      </c>
      <c r="BP25" s="340">
        <v>638.05999999999995</v>
      </c>
      <c r="BQ25" s="340">
        <v>0.49916370295303802</v>
      </c>
      <c r="BR25" s="340">
        <v>27692.279666666702</v>
      </c>
      <c r="BS25" s="340">
        <v>13.866940243698901</v>
      </c>
      <c r="BT25" s="340">
        <v>652.07666666666705</v>
      </c>
      <c r="BU25" s="340">
        <v>0.54133133505973396</v>
      </c>
      <c r="BV25" s="340">
        <v>25552.717333333301</v>
      </c>
      <c r="BW25" s="340">
        <v>12.7955519946587</v>
      </c>
      <c r="BX25" s="340">
        <v>645.70333333333303</v>
      </c>
      <c r="BY25" s="340">
        <v>0.57855156541696295</v>
      </c>
      <c r="BZ25" s="454">
        <f t="shared" si="1"/>
        <v>11.271408946753478</v>
      </c>
      <c r="CA25" s="454">
        <f t="shared" si="2"/>
        <v>3.9733333333329028</v>
      </c>
      <c r="CB25" s="454">
        <f t="shared" si="3"/>
        <v>11.166666666666671</v>
      </c>
      <c r="CC25" s="454">
        <f t="shared" si="4"/>
        <v>-0.80205179543065341</v>
      </c>
      <c r="CD25" s="454">
        <f t="shared" si="5"/>
        <v>-5.5151640165465885</v>
      </c>
      <c r="CE25" s="454"/>
      <c r="CF25" s="1"/>
    </row>
    <row r="26" spans="1:84" ht="16" x14ac:dyDescent="0.2">
      <c r="A26" s="43">
        <v>44</v>
      </c>
      <c r="B26" s="43" t="s">
        <v>32</v>
      </c>
      <c r="C26" s="338">
        <v>28</v>
      </c>
      <c r="D26" s="337" t="s">
        <v>26</v>
      </c>
      <c r="E26" s="161">
        <v>55</v>
      </c>
      <c r="F26" s="340" t="s">
        <v>250</v>
      </c>
      <c r="G26" s="43"/>
      <c r="H26" s="43"/>
      <c r="I26" s="32" t="s">
        <v>32</v>
      </c>
      <c r="J26" s="43" t="s">
        <v>348</v>
      </c>
      <c r="L26" s="52" t="s">
        <v>361</v>
      </c>
      <c r="M26" s="230" t="s">
        <v>249</v>
      </c>
      <c r="N26" s="43" t="s">
        <v>337</v>
      </c>
      <c r="O26" s="43"/>
      <c r="Q26" s="342"/>
      <c r="R26" s="342"/>
      <c r="S26" s="342" t="str">
        <f t="shared" si="0"/>
        <v/>
      </c>
      <c r="U26" s="298"/>
      <c r="V26" s="384">
        <v>2012</v>
      </c>
      <c r="W26" s="307" t="e">
        <f t="shared" si="8"/>
        <v>#VALUE!</v>
      </c>
      <c r="X26" s="298"/>
      <c r="Y26" s="298"/>
      <c r="Z26" s="298"/>
      <c r="AA26" s="298"/>
      <c r="AB26" s="298"/>
      <c r="AC26" s="330">
        <v>4.4999999999999929E-2</v>
      </c>
      <c r="AD26" s="330">
        <v>0</v>
      </c>
      <c r="AE26" s="330">
        <v>-0.33000000000000007</v>
      </c>
      <c r="AF26" s="394"/>
      <c r="AG26" s="330"/>
      <c r="AH26" s="330"/>
      <c r="AI26" s="330"/>
      <c r="AJ26" s="330"/>
      <c r="AK26" s="330"/>
      <c r="AL26" s="330"/>
      <c r="AM26" s="79">
        <v>3</v>
      </c>
      <c r="AN26" s="340"/>
      <c r="AO26" s="453">
        <f>VLOOKUP($AM26,TrmtMeas!$A$2:$D$4,3,0)</f>
        <v>24.311852111500599</v>
      </c>
      <c r="AP26" s="453">
        <f>VLOOKUP($AM26,TrmtMeas!$A$2:$D$4,4,0)</f>
        <v>640.1</v>
      </c>
      <c r="AQ26" s="453">
        <f>VLOOKUP($AM26,TrmtMeas!$A$2:$D$4,2,0)</f>
        <v>97</v>
      </c>
      <c r="AR26" s="438" t="s">
        <v>495</v>
      </c>
      <c r="AS26" s="451">
        <f>VLOOKUP(AR26,TrmtMeas!$F$1:$N$28,5,FALSE)</f>
        <v>31.217481789802289</v>
      </c>
      <c r="AT26" s="451">
        <f>VLOOKUP(AR26,TrmtMeas!$F$1:$N$28,6,FALSE)</f>
        <v>36.122817579771223</v>
      </c>
      <c r="AU26" s="457"/>
      <c r="AV26" s="437">
        <v>41051</v>
      </c>
      <c r="AW26" s="223">
        <v>0.33402777777777781</v>
      </c>
      <c r="BZ26" s="454" t="str">
        <f t="shared" si="1"/>
        <v/>
      </c>
      <c r="CA26" s="454" t="str">
        <f t="shared" si="2"/>
        <v/>
      </c>
      <c r="CB26" s="454" t="str">
        <f t="shared" si="3"/>
        <v/>
      </c>
      <c r="CC26" s="454" t="str">
        <f t="shared" si="4"/>
        <v/>
      </c>
      <c r="CD26" s="454" t="str">
        <f t="shared" si="5"/>
        <v/>
      </c>
      <c r="CE26" s="454"/>
      <c r="CF26" s="1"/>
    </row>
    <row r="27" spans="1:84" ht="16" x14ac:dyDescent="0.2">
      <c r="A27" s="43">
        <v>47</v>
      </c>
      <c r="B27" s="43" t="s">
        <v>32</v>
      </c>
      <c r="C27" s="338">
        <v>29</v>
      </c>
      <c r="D27" s="340" t="s">
        <v>60</v>
      </c>
      <c r="E27" s="161">
        <v>17</v>
      </c>
      <c r="F27" s="340" t="s">
        <v>260</v>
      </c>
      <c r="G27" s="43"/>
      <c r="H27" s="43"/>
      <c r="I27" s="32" t="s">
        <v>32</v>
      </c>
      <c r="J27" s="43" t="s">
        <v>349</v>
      </c>
      <c r="L27" s="52" t="s">
        <v>360</v>
      </c>
      <c r="M27" s="230" t="s">
        <v>261</v>
      </c>
      <c r="N27" s="43" t="s">
        <v>261</v>
      </c>
      <c r="O27" s="43"/>
      <c r="P27" s="205">
        <v>0</v>
      </c>
      <c r="Q27" s="342"/>
      <c r="R27" s="342"/>
      <c r="S27" s="342" t="str">
        <f t="shared" si="0"/>
        <v/>
      </c>
      <c r="T27" s="171">
        <v>17</v>
      </c>
      <c r="U27" s="300">
        <v>41077</v>
      </c>
      <c r="V27" s="384">
        <v>2012</v>
      </c>
      <c r="W27" s="307" t="str">
        <f t="shared" si="8"/>
        <v>169</v>
      </c>
      <c r="X27" s="298">
        <v>0</v>
      </c>
      <c r="Y27" s="298"/>
      <c r="Z27" s="298"/>
      <c r="AA27" s="298"/>
      <c r="AB27" s="298"/>
      <c r="AC27" s="330">
        <v>-0.34499999999999975</v>
      </c>
      <c r="AD27" s="330">
        <v>0</v>
      </c>
      <c r="AE27" s="330">
        <v>-42.195</v>
      </c>
      <c r="AF27" s="394"/>
      <c r="AG27" s="330"/>
      <c r="AH27" s="330"/>
      <c r="AI27" s="330"/>
      <c r="AJ27" s="330"/>
      <c r="AK27" s="330"/>
      <c r="AL27" s="330"/>
      <c r="AM27" s="79">
        <v>2</v>
      </c>
      <c r="AN27" s="340"/>
      <c r="AO27" s="453">
        <f>VLOOKUP($AM27,TrmtMeas!$A$2:$D$4,3,0)</f>
        <v>20.420736938741399</v>
      </c>
      <c r="AP27" s="453">
        <f>VLOOKUP($AM27,TrmtMeas!$A$2:$D$4,4,0)</f>
        <v>594.756666666667</v>
      </c>
      <c r="AQ27" s="453">
        <f>VLOOKUP($AM27,TrmtMeas!$A$2:$D$4,2,0)</f>
        <v>85</v>
      </c>
      <c r="AR27" s="438" t="s">
        <v>511</v>
      </c>
      <c r="AS27" s="451">
        <f>VLOOKUP(AR27,TrmtMeas!$F$1:$N$28,5,FALSE)</f>
        <v>32.327586206896555</v>
      </c>
      <c r="AT27" s="451">
        <f>VLOOKUP(AR27,TrmtMeas!$F$1:$N$28,6,FALSE)</f>
        <v>37.422037422037427</v>
      </c>
      <c r="AU27" s="457"/>
      <c r="AV27" s="437">
        <v>41052</v>
      </c>
      <c r="AW27" s="223">
        <v>0.39861111111111108</v>
      </c>
      <c r="BC27" s="340">
        <v>143</v>
      </c>
      <c r="BD27" s="391">
        <v>17.5</v>
      </c>
      <c r="BE27" s="391">
        <v>120</v>
      </c>
      <c r="BF27" s="391">
        <v>88</v>
      </c>
      <c r="BG27" s="391">
        <v>88</v>
      </c>
      <c r="BH27" s="391">
        <v>88</v>
      </c>
      <c r="BI27" s="340" t="s">
        <v>349</v>
      </c>
      <c r="BJ27" s="340">
        <v>23699.921999999999</v>
      </c>
      <c r="BK27" s="340">
        <v>11.8677626439659</v>
      </c>
      <c r="BL27" s="340">
        <v>675.1</v>
      </c>
      <c r="BM27" s="340">
        <v>0.58911955348977696</v>
      </c>
      <c r="BN27" s="340">
        <v>35692.150333333302</v>
      </c>
      <c r="BO27" s="340">
        <v>17.872884493406801</v>
      </c>
      <c r="BP27" s="340">
        <v>606.136666666667</v>
      </c>
      <c r="BQ27" s="340">
        <v>0.508824827567678</v>
      </c>
      <c r="BR27" s="340">
        <v>36576.075333333298</v>
      </c>
      <c r="BS27" s="340">
        <v>18.3155109330663</v>
      </c>
      <c r="BT27" s="340">
        <v>655.71333333333303</v>
      </c>
      <c r="BU27" s="340">
        <v>0.52433367919997598</v>
      </c>
      <c r="BV27" s="340">
        <v>34459.002</v>
      </c>
      <c r="BW27" s="340">
        <v>17.255384076114201</v>
      </c>
      <c r="BX27" s="340">
        <v>645.42999999999995</v>
      </c>
      <c r="BY27" s="340">
        <v>0.51929436155431496</v>
      </c>
      <c r="BZ27" s="454">
        <f t="shared" si="1"/>
        <v>-2.5478524453345983</v>
      </c>
      <c r="CA27" s="454">
        <f t="shared" si="2"/>
        <v>11.379999999999995</v>
      </c>
      <c r="CB27" s="454">
        <f t="shared" si="3"/>
        <v>3</v>
      </c>
      <c r="CC27" s="454" t="str">
        <f t="shared" si="4"/>
        <v/>
      </c>
      <c r="CD27" s="454" t="str">
        <f t="shared" si="5"/>
        <v/>
      </c>
      <c r="CE27" s="454"/>
    </row>
    <row r="28" spans="1:84" ht="16" x14ac:dyDescent="0.2">
      <c r="A28" s="43">
        <v>48</v>
      </c>
      <c r="B28" s="43" t="s">
        <v>32</v>
      </c>
      <c r="C28" s="338">
        <v>30</v>
      </c>
      <c r="D28" s="340" t="s">
        <v>223</v>
      </c>
      <c r="E28" s="161">
        <v>44</v>
      </c>
      <c r="F28" s="340">
        <v>44</v>
      </c>
      <c r="G28" s="43"/>
      <c r="H28" s="43"/>
      <c r="I28" s="32" t="s">
        <v>15</v>
      </c>
      <c r="J28" s="43" t="s">
        <v>350</v>
      </c>
      <c r="K28" s="52" t="s">
        <v>399</v>
      </c>
      <c r="L28" s="52" t="s">
        <v>359</v>
      </c>
      <c r="M28" s="230" t="s">
        <v>267</v>
      </c>
      <c r="N28" s="43" t="s">
        <v>338</v>
      </c>
      <c r="O28" s="43"/>
      <c r="P28" s="205">
        <v>6</v>
      </c>
      <c r="Q28" s="342"/>
      <c r="R28" s="342"/>
      <c r="S28" s="342" t="str">
        <f t="shared" si="0"/>
        <v/>
      </c>
      <c r="T28" s="171">
        <v>44</v>
      </c>
      <c r="U28" s="300">
        <v>41065</v>
      </c>
      <c r="V28" s="384">
        <v>2012</v>
      </c>
      <c r="W28" s="307" t="str">
        <f t="shared" si="8"/>
        <v>157</v>
      </c>
      <c r="X28" s="298">
        <v>3</v>
      </c>
      <c r="Y28" s="298">
        <v>44</v>
      </c>
      <c r="Z28" s="298">
        <v>3</v>
      </c>
      <c r="AA28" s="298"/>
      <c r="AB28" s="298"/>
      <c r="AC28" s="330">
        <v>-16.05</v>
      </c>
      <c r="AD28" s="330">
        <v>89.204999999999998</v>
      </c>
      <c r="AE28" s="330">
        <v>60.33</v>
      </c>
      <c r="AF28" s="394">
        <v>41050</v>
      </c>
      <c r="AG28" s="330">
        <v>9</v>
      </c>
      <c r="AH28" s="330">
        <v>9.8888888888888893</v>
      </c>
      <c r="AI28" s="330">
        <v>0.31955555555555554</v>
      </c>
      <c r="AJ28" s="330">
        <v>2985.5555555555557</v>
      </c>
      <c r="AK28" s="330">
        <v>30.923886232867371</v>
      </c>
      <c r="AL28" s="330">
        <v>29</v>
      </c>
      <c r="AM28" s="79">
        <v>3</v>
      </c>
      <c r="AN28" s="340"/>
      <c r="AO28" s="453">
        <f>VLOOKUP($AM28,TrmtMeas!$A$2:$D$4,3,0)</f>
        <v>24.311852111500599</v>
      </c>
      <c r="AP28" s="453">
        <f>VLOOKUP($AM28,TrmtMeas!$A$2:$D$4,4,0)</f>
        <v>640.1</v>
      </c>
      <c r="AQ28" s="453">
        <f>VLOOKUP($AM28,TrmtMeas!$A$2:$D$4,2,0)</f>
        <v>97</v>
      </c>
      <c r="AR28" s="438" t="s">
        <v>508</v>
      </c>
      <c r="AS28" s="451">
        <f>VLOOKUP(AR28,TrmtMeas!$F$1:$N$28,5,FALSE)</f>
        <v>33.434650455927049</v>
      </c>
      <c r="AT28" s="451">
        <f>VLOOKUP(AR28,TrmtMeas!$F$1:$N$28,6,FALSE)</f>
        <v>38.035961272475795</v>
      </c>
      <c r="AU28" s="457">
        <f>AV28-AF28</f>
        <v>4</v>
      </c>
      <c r="AV28" s="437">
        <v>41054</v>
      </c>
      <c r="AW28" s="223">
        <v>0.27569444444444446</v>
      </c>
      <c r="BC28" s="340">
        <v>156</v>
      </c>
      <c r="BD28" s="391">
        <v>17</v>
      </c>
      <c r="BE28" s="391">
        <v>119.16666666666667</v>
      </c>
      <c r="BF28" s="391" t="s">
        <v>410</v>
      </c>
      <c r="BG28" s="391">
        <v>89</v>
      </c>
      <c r="BH28" s="391">
        <v>89</v>
      </c>
      <c r="BI28" s="340" t="s">
        <v>350</v>
      </c>
      <c r="BJ28" s="340">
        <v>36568.6383333333</v>
      </c>
      <c r="BK28" s="340">
        <v>18.3117868469371</v>
      </c>
      <c r="BL28" s="340">
        <v>659.09333333333302</v>
      </c>
      <c r="BM28" s="340">
        <v>0.48815259321619298</v>
      </c>
      <c r="BN28" s="340">
        <v>49098.105000000003</v>
      </c>
      <c r="BO28" s="340">
        <v>24.585931397095599</v>
      </c>
      <c r="BP28" s="340">
        <v>618.38</v>
      </c>
      <c r="BQ28" s="340">
        <v>0.49704447964068998</v>
      </c>
      <c r="BR28" s="340">
        <v>61007.674666666702</v>
      </c>
      <c r="BS28" s="340">
        <v>30.549661826072398</v>
      </c>
      <c r="BT28" s="340">
        <v>614.12</v>
      </c>
      <c r="BU28" s="340">
        <v>0.453669928183212</v>
      </c>
      <c r="BV28" s="340">
        <v>37062.515666666703</v>
      </c>
      <c r="BW28" s="340">
        <v>18.5590964780504</v>
      </c>
      <c r="BX28" s="340">
        <v>625.73333333333301</v>
      </c>
      <c r="BY28" s="340">
        <v>0.51053676257550695</v>
      </c>
      <c r="BZ28" s="454">
        <f t="shared" si="1"/>
        <v>0.2740792855950005</v>
      </c>
      <c r="CA28" s="454">
        <f t="shared" si="2"/>
        <v>-21.720000000000027</v>
      </c>
      <c r="CB28" s="454">
        <f t="shared" si="3"/>
        <v>-8</v>
      </c>
      <c r="CC28" s="454">
        <f t="shared" si="4"/>
        <v>-2.5107642230596774</v>
      </c>
      <c r="CD28" s="454">
        <f t="shared" si="5"/>
        <v>-7.112075039608424</v>
      </c>
      <c r="CE28" s="454"/>
      <c r="CF28" s="1"/>
    </row>
    <row r="29" spans="1:84" ht="16" x14ac:dyDescent="0.2">
      <c r="A29" s="43">
        <v>49</v>
      </c>
      <c r="B29" s="43" t="s">
        <v>32</v>
      </c>
      <c r="C29" s="338">
        <v>31</v>
      </c>
      <c r="D29" s="340" t="s">
        <v>223</v>
      </c>
      <c r="E29" s="161">
        <v>37</v>
      </c>
      <c r="F29" s="340">
        <v>37</v>
      </c>
      <c r="G29" s="43"/>
      <c r="H29" s="43"/>
      <c r="I29" s="32" t="s">
        <v>32</v>
      </c>
      <c r="J29" s="43" t="s">
        <v>351</v>
      </c>
      <c r="K29" s="52" t="s">
        <v>400</v>
      </c>
      <c r="L29" s="52" t="s">
        <v>358</v>
      </c>
      <c r="M29" s="230" t="s">
        <v>269</v>
      </c>
      <c r="N29" s="43" t="s">
        <v>269</v>
      </c>
      <c r="O29" s="43"/>
      <c r="P29" s="205">
        <v>7</v>
      </c>
      <c r="Q29" s="340">
        <v>6</v>
      </c>
      <c r="R29" s="340">
        <v>1</v>
      </c>
      <c r="S29" s="340">
        <f t="shared" si="0"/>
        <v>0.8571428571428571</v>
      </c>
      <c r="T29" s="171">
        <v>37</v>
      </c>
      <c r="U29" s="300">
        <v>41053</v>
      </c>
      <c r="V29" s="384">
        <v>2012</v>
      </c>
      <c r="W29" s="307" t="str">
        <f t="shared" si="8"/>
        <v>145</v>
      </c>
      <c r="X29" s="298">
        <v>3</v>
      </c>
      <c r="Y29" s="298">
        <v>79</v>
      </c>
      <c r="Z29" s="298">
        <v>4</v>
      </c>
      <c r="AA29" s="298"/>
      <c r="AB29" s="298"/>
      <c r="AC29" s="330">
        <v>3.8849999999999998</v>
      </c>
      <c r="AD29" s="330">
        <v>-113.77500000000001</v>
      </c>
      <c r="AE29" s="330">
        <v>29.61</v>
      </c>
      <c r="AF29" s="394"/>
      <c r="AG29" s="330"/>
      <c r="AH29" s="330"/>
      <c r="AI29" s="330"/>
      <c r="AJ29" s="330"/>
      <c r="AK29" s="330"/>
      <c r="AL29" s="330"/>
      <c r="AM29" s="79">
        <v>1</v>
      </c>
      <c r="AN29" s="340"/>
      <c r="AO29" s="453">
        <f>VLOOKUP($AM29,TrmtMeas!$A$2:$D$4,3,0)</f>
        <v>8.359648305792021</v>
      </c>
      <c r="AP29" s="453">
        <f>VLOOKUP($AM29,TrmtMeas!$A$2:$D$4,4,0)</f>
        <v>634.08666666666704</v>
      </c>
      <c r="AQ29" s="453">
        <f>VLOOKUP($AM29,TrmtMeas!$A$2:$D$4,2,0)</f>
        <v>85</v>
      </c>
      <c r="AR29" s="438" t="s">
        <v>496</v>
      </c>
      <c r="AS29" s="451">
        <f>VLOOKUP(AR29,TrmtMeas!$F$1:$N$28,5,FALSE)</f>
        <v>28.846153846153847</v>
      </c>
      <c r="AT29" s="451">
        <f>VLOOKUP(AR29,TrmtMeas!$F$1:$N$28,6,FALSE)</f>
        <v>33.469691335068802</v>
      </c>
      <c r="AU29" s="457"/>
      <c r="AV29" s="437">
        <v>41054</v>
      </c>
      <c r="AW29" s="223">
        <v>0.26458333333333334</v>
      </c>
      <c r="BC29" s="340">
        <v>138</v>
      </c>
      <c r="BD29" s="391">
        <v>20.5</v>
      </c>
      <c r="BE29" s="391">
        <v>116</v>
      </c>
      <c r="BF29" s="391">
        <v>84.333333333333329</v>
      </c>
      <c r="BG29" s="391">
        <v>84</v>
      </c>
      <c r="BH29" s="391">
        <v>84.333333333333329</v>
      </c>
      <c r="BI29" s="340" t="s">
        <v>351</v>
      </c>
      <c r="BJ29" s="340">
        <v>53429.775666666697</v>
      </c>
      <c r="BK29" s="340">
        <v>26.755020363879201</v>
      </c>
      <c r="BL29" s="340">
        <v>677.16</v>
      </c>
      <c r="BM29" s="340">
        <v>0.40778226849037003</v>
      </c>
      <c r="BN29" s="340">
        <v>56735.956333333299</v>
      </c>
      <c r="BO29" s="340">
        <v>28.4105940577533</v>
      </c>
      <c r="BP29" s="340">
        <v>682.07</v>
      </c>
      <c r="BQ29" s="340">
        <v>0.46197857965942402</v>
      </c>
      <c r="BR29" s="340">
        <v>57290.425999999999</v>
      </c>
      <c r="BS29" s="340">
        <v>28.688245368052101</v>
      </c>
      <c r="BT29" s="340">
        <v>619.40333333333297</v>
      </c>
      <c r="BU29" s="340">
        <v>0.44729116971577199</v>
      </c>
      <c r="BV29" s="340">
        <v>47625.266000000003</v>
      </c>
      <c r="BW29" s="340">
        <v>23.848405608412602</v>
      </c>
      <c r="BX29" s="340">
        <v>650.74666666666701</v>
      </c>
      <c r="BY29" s="340">
        <v>0.47537381051775701</v>
      </c>
      <c r="BZ29" s="454">
        <f t="shared" si="1"/>
        <v>20.050945751961279</v>
      </c>
      <c r="CA29" s="454">
        <f t="shared" si="2"/>
        <v>47.983333333333007</v>
      </c>
      <c r="CB29" s="454">
        <f t="shared" si="3"/>
        <v>-0.6666666666666714</v>
      </c>
      <c r="CC29" s="454" t="str">
        <f t="shared" si="4"/>
        <v/>
      </c>
      <c r="CD29" s="454" t="str">
        <f t="shared" si="5"/>
        <v/>
      </c>
      <c r="CE29" s="454"/>
      <c r="CF29" s="1"/>
    </row>
    <row r="30" spans="1:84" ht="16" x14ac:dyDescent="0.2">
      <c r="A30" s="43">
        <v>50</v>
      </c>
      <c r="B30" s="43" t="s">
        <v>32</v>
      </c>
      <c r="C30" s="338">
        <v>32</v>
      </c>
      <c r="D30" s="340" t="s">
        <v>276</v>
      </c>
      <c r="E30" s="161">
        <v>14</v>
      </c>
      <c r="F30" s="340">
        <v>14</v>
      </c>
      <c r="G30" s="43"/>
      <c r="H30" s="43"/>
      <c r="I30" s="32" t="s">
        <v>15</v>
      </c>
      <c r="J30" s="43" t="s">
        <v>352</v>
      </c>
      <c r="K30" s="52" t="s">
        <v>401</v>
      </c>
      <c r="L30" s="52" t="s">
        <v>357</v>
      </c>
      <c r="M30" s="230" t="s">
        <v>237</v>
      </c>
      <c r="N30" s="43" t="s">
        <v>339</v>
      </c>
      <c r="O30" s="43"/>
      <c r="P30" s="205">
        <v>5</v>
      </c>
      <c r="Q30" s="340">
        <v>5</v>
      </c>
      <c r="R30" s="340">
        <v>0</v>
      </c>
      <c r="S30" s="340">
        <f t="shared" si="0"/>
        <v>1</v>
      </c>
      <c r="T30" s="171">
        <v>14</v>
      </c>
      <c r="U30" s="300">
        <v>41054</v>
      </c>
      <c r="V30" s="384">
        <v>2012</v>
      </c>
      <c r="W30" s="307" t="str">
        <f t="shared" si="8"/>
        <v>146</v>
      </c>
      <c r="X30" s="298">
        <v>5</v>
      </c>
      <c r="Y30" s="298">
        <v>14</v>
      </c>
      <c r="Z30" s="298">
        <v>0</v>
      </c>
      <c r="AA30" s="298"/>
      <c r="AB30" s="298"/>
      <c r="AC30" s="330">
        <v>-109.86</v>
      </c>
      <c r="AD30" s="330">
        <v>-93.194999999999993</v>
      </c>
      <c r="AE30" s="330">
        <v>5.1300000000000008</v>
      </c>
      <c r="AF30" s="394"/>
      <c r="AG30" s="330"/>
      <c r="AH30" s="330"/>
      <c r="AI30" s="330"/>
      <c r="AJ30" s="330"/>
      <c r="AK30" s="330"/>
      <c r="AL30" s="330"/>
      <c r="AM30" s="79">
        <v>3</v>
      </c>
      <c r="AN30" s="340"/>
      <c r="AO30" s="453">
        <f>VLOOKUP($AM30,TrmtMeas!$A$2:$D$4,3,0)</f>
        <v>24.311852111500599</v>
      </c>
      <c r="AP30" s="453">
        <f>VLOOKUP($AM30,TrmtMeas!$A$2:$D$4,4,0)</f>
        <v>640.1</v>
      </c>
      <c r="AQ30" s="453">
        <f>VLOOKUP($AM30,TrmtMeas!$A$2:$D$4,2,0)</f>
        <v>97</v>
      </c>
      <c r="AR30" s="438" t="s">
        <v>500</v>
      </c>
      <c r="AS30" s="451">
        <f>VLOOKUP(AR30,TrmtMeas!$F$1:$N$28,5,FALSE)</f>
        <v>30.503304524656837</v>
      </c>
      <c r="AT30" s="451">
        <f>VLOOKUP(AR30,TrmtMeas!$F$1:$N$28,6,FALSE)</f>
        <v>34.944670937682005</v>
      </c>
      <c r="AU30" s="457"/>
      <c r="AV30" s="437">
        <v>41056</v>
      </c>
      <c r="AW30" s="223">
        <v>0.24027777777777778</v>
      </c>
      <c r="BC30" s="340">
        <v>158</v>
      </c>
      <c r="BD30" s="391">
        <v>19.5</v>
      </c>
      <c r="BE30" s="391">
        <v>121.5</v>
      </c>
      <c r="BF30" s="391">
        <v>91</v>
      </c>
      <c r="BG30" s="391">
        <v>91.166666666666671</v>
      </c>
      <c r="BH30" s="391">
        <v>91.166666666666671</v>
      </c>
      <c r="BZ30" s="454" t="str">
        <f t="shared" si="1"/>
        <v/>
      </c>
      <c r="CA30" s="454" t="str">
        <f t="shared" si="2"/>
        <v/>
      </c>
      <c r="CB30" s="454">
        <f t="shared" si="3"/>
        <v>-5.8333333333333286</v>
      </c>
      <c r="CC30" s="454" t="str">
        <f t="shared" si="4"/>
        <v/>
      </c>
      <c r="CD30" s="454" t="str">
        <f t="shared" si="5"/>
        <v/>
      </c>
      <c r="CE30" s="454"/>
      <c r="CF30" s="1"/>
    </row>
    <row r="31" spans="1:84" ht="32" x14ac:dyDescent="0.2">
      <c r="A31" s="43">
        <v>52</v>
      </c>
      <c r="B31" s="43" t="s">
        <v>32</v>
      </c>
      <c r="C31" s="338">
        <v>33</v>
      </c>
      <c r="D31" s="340" t="s">
        <v>223</v>
      </c>
      <c r="E31" s="161">
        <v>82</v>
      </c>
      <c r="F31" s="340" t="s">
        <v>8</v>
      </c>
      <c r="G31" s="43"/>
      <c r="H31" s="43"/>
      <c r="I31" s="32" t="s">
        <v>15</v>
      </c>
      <c r="J31" s="43" t="s">
        <v>353</v>
      </c>
      <c r="L31" s="52" t="s">
        <v>356</v>
      </c>
      <c r="M31" s="230" t="s">
        <v>285</v>
      </c>
      <c r="N31" s="43" t="s">
        <v>340</v>
      </c>
      <c r="O31" s="43"/>
      <c r="P31" s="205">
        <v>0</v>
      </c>
      <c r="Q31" s="342"/>
      <c r="R31" s="342"/>
      <c r="S31" s="342" t="str">
        <f t="shared" si="0"/>
        <v/>
      </c>
      <c r="T31" s="171">
        <v>82</v>
      </c>
      <c r="U31" s="300">
        <v>41083</v>
      </c>
      <c r="V31" s="384">
        <v>2012</v>
      </c>
      <c r="W31" s="307" t="str">
        <f t="shared" si="8"/>
        <v>175</v>
      </c>
      <c r="X31" s="298">
        <v>0</v>
      </c>
      <c r="Y31" s="298"/>
      <c r="Z31" s="298"/>
      <c r="AA31" s="298"/>
      <c r="AB31" s="298"/>
      <c r="AC31" s="330">
        <v>-2.3400000000000003</v>
      </c>
      <c r="AD31" s="330">
        <v>25.38</v>
      </c>
      <c r="AE31" s="330">
        <v>-32.715000000000003</v>
      </c>
      <c r="AF31" s="394">
        <v>41082</v>
      </c>
      <c r="AG31" s="330">
        <v>11</v>
      </c>
      <c r="AH31" s="330">
        <v>11.909090909090908</v>
      </c>
      <c r="AI31" s="330">
        <v>0.36672727272727274</v>
      </c>
      <c r="AJ31" s="330">
        <v>2410.909090909091</v>
      </c>
      <c r="AK31" s="330">
        <v>32.591422225542509</v>
      </c>
      <c r="AL31" s="330">
        <v>30</v>
      </c>
      <c r="AM31" s="79">
        <v>3</v>
      </c>
      <c r="AN31" s="340"/>
      <c r="AO31" s="453">
        <f>VLOOKUP($AM31,TrmtMeas!$A$2:$D$4,3,0)</f>
        <v>24.311852111500599</v>
      </c>
      <c r="AP31" s="453">
        <f>VLOOKUP($AM31,TrmtMeas!$A$2:$D$4,4,0)</f>
        <v>640.1</v>
      </c>
      <c r="AQ31" s="453">
        <f>VLOOKUP($AM31,TrmtMeas!$A$2:$D$4,2,0)</f>
        <v>97</v>
      </c>
      <c r="AR31" s="438" t="s">
        <v>497</v>
      </c>
      <c r="AS31" s="451">
        <f>VLOOKUP(AR31,TrmtMeas!$F$1:$N$28,5,FALSE)</f>
        <v>27.020388111029231</v>
      </c>
      <c r="AT31" s="451">
        <f>VLOOKUP(AR31,TrmtMeas!$F$1:$N$28,6,FALSE)</f>
        <v>31.047135196161445</v>
      </c>
      <c r="AU31" s="457">
        <f>AV31-AF31</f>
        <v>-24</v>
      </c>
      <c r="AV31" s="437">
        <v>41058</v>
      </c>
      <c r="AW31" s="223">
        <v>0.24305555555555555</v>
      </c>
      <c r="BC31" s="340">
        <v>215</v>
      </c>
      <c r="BD31" s="391">
        <v>16.5</v>
      </c>
      <c r="BE31" s="391">
        <v>120.5</v>
      </c>
      <c r="BF31" s="391">
        <v>86</v>
      </c>
      <c r="BG31" s="391">
        <v>86</v>
      </c>
      <c r="BH31" s="391">
        <v>86</v>
      </c>
      <c r="BI31" s="340" t="s">
        <v>353</v>
      </c>
      <c r="BJ31" s="340">
        <v>40984.201666666697</v>
      </c>
      <c r="BK31" s="340">
        <v>20.5228851610749</v>
      </c>
      <c r="BL31" s="340">
        <v>677.46333333333303</v>
      </c>
      <c r="BM31" s="340">
        <v>0.501926625744334</v>
      </c>
      <c r="BN31" s="340">
        <v>58179.025666666697</v>
      </c>
      <c r="BO31" s="340">
        <v>29.133212652311801</v>
      </c>
      <c r="BP31" s="340">
        <v>627.46</v>
      </c>
      <c r="BQ31" s="340">
        <v>0.45611156767544903</v>
      </c>
      <c r="BR31" s="340">
        <v>86622.103666666706</v>
      </c>
      <c r="BS31" s="340">
        <v>43.3761160073444</v>
      </c>
      <c r="BT31" s="340">
        <v>667.44</v>
      </c>
      <c r="BU31" s="340">
        <v>0.369259045043483</v>
      </c>
      <c r="BV31" s="340">
        <v>39006.2366666667</v>
      </c>
      <c r="BW31" s="340">
        <v>19.532416958771499</v>
      </c>
      <c r="BX31" s="340">
        <v>660.73333333333301</v>
      </c>
      <c r="BY31" s="340">
        <v>0.51124353469109496</v>
      </c>
      <c r="BZ31" s="454">
        <f t="shared" si="1"/>
        <v>4.8213605408112024</v>
      </c>
      <c r="CA31" s="454">
        <f t="shared" si="2"/>
        <v>-12.639999999999986</v>
      </c>
      <c r="CB31" s="454">
        <f t="shared" si="3"/>
        <v>-11</v>
      </c>
      <c r="CC31" s="454">
        <f t="shared" si="4"/>
        <v>5.571034114513278</v>
      </c>
      <c r="CD31" s="454">
        <f t="shared" si="5"/>
        <v>1.5442870293810635</v>
      </c>
      <c r="CE31" s="454"/>
      <c r="CF31" s="1"/>
    </row>
    <row r="32" spans="1:84" ht="16" x14ac:dyDescent="0.2">
      <c r="A32" s="43">
        <v>53</v>
      </c>
      <c r="B32" s="43" t="s">
        <v>32</v>
      </c>
      <c r="C32" s="338">
        <v>34</v>
      </c>
      <c r="D32" s="340" t="s">
        <v>223</v>
      </c>
      <c r="E32" s="161">
        <v>36</v>
      </c>
      <c r="F32" s="340" t="s">
        <v>8</v>
      </c>
      <c r="G32" s="43"/>
      <c r="H32" s="43"/>
      <c r="I32" s="32" t="s">
        <v>15</v>
      </c>
      <c r="J32" s="43" t="s">
        <v>354</v>
      </c>
      <c r="K32" s="52" t="s">
        <v>402</v>
      </c>
      <c r="L32" s="52" t="s">
        <v>355</v>
      </c>
      <c r="M32" s="230" t="s">
        <v>287</v>
      </c>
      <c r="N32" s="43" t="s">
        <v>341</v>
      </c>
      <c r="O32" s="43"/>
      <c r="P32" s="205">
        <v>4</v>
      </c>
      <c r="Q32" s="340">
        <v>4</v>
      </c>
      <c r="R32" s="340">
        <v>0</v>
      </c>
      <c r="S32" s="340">
        <f t="shared" si="0"/>
        <v>1</v>
      </c>
      <c r="T32" s="171">
        <v>36</v>
      </c>
      <c r="U32" s="300">
        <v>41076</v>
      </c>
      <c r="V32" s="384">
        <v>2012</v>
      </c>
      <c r="W32" s="307" t="str">
        <f t="shared" si="8"/>
        <v>168</v>
      </c>
      <c r="X32" s="298">
        <v>0</v>
      </c>
      <c r="Y32" s="298">
        <v>35</v>
      </c>
      <c r="Z32" s="298">
        <v>4</v>
      </c>
      <c r="AA32" s="298"/>
      <c r="AB32" s="298"/>
      <c r="AC32" s="330">
        <v>-1.0350000000000001</v>
      </c>
      <c r="AD32" s="330">
        <v>0</v>
      </c>
      <c r="AE32" s="330">
        <v>11.76</v>
      </c>
      <c r="AF32" s="394">
        <v>41058</v>
      </c>
      <c r="AG32" s="330">
        <v>4</v>
      </c>
      <c r="AH32" s="330">
        <v>11.5</v>
      </c>
      <c r="AI32" s="330">
        <v>0.34733333333333327</v>
      </c>
      <c r="AJ32" s="330">
        <v>2762.5</v>
      </c>
      <c r="AK32" s="330">
        <v>31.670626005049055</v>
      </c>
      <c r="AL32" s="330">
        <v>23</v>
      </c>
      <c r="AM32" s="79">
        <v>2</v>
      </c>
      <c r="AN32" s="340"/>
      <c r="AO32" s="453">
        <f>VLOOKUP($AM32,TrmtMeas!$A$2:$D$4,3,0)</f>
        <v>20.420736938741399</v>
      </c>
      <c r="AP32" s="453">
        <f>VLOOKUP($AM32,TrmtMeas!$A$2:$D$4,4,0)</f>
        <v>594.756666666667</v>
      </c>
      <c r="AQ32" s="453">
        <f>VLOOKUP($AM32,TrmtMeas!$A$2:$D$4,2,0)</f>
        <v>85</v>
      </c>
      <c r="AR32" s="438" t="s">
        <v>503</v>
      </c>
      <c r="AS32" s="451">
        <f>VLOOKUP(AR32,TrmtMeas!$F$1:$N$28,5,FALSE)</f>
        <v>35.682426404995539</v>
      </c>
      <c r="AT32" s="451">
        <f>VLOOKUP(AR32,TrmtMeas!$F$1:$N$28,6,FALSE)</f>
        <v>40.983606557377044</v>
      </c>
      <c r="AU32" s="457">
        <f>AV32-AF32</f>
        <v>0</v>
      </c>
      <c r="AV32" s="437">
        <v>41058</v>
      </c>
      <c r="AW32" s="223">
        <v>0.24930555555555556</v>
      </c>
      <c r="BC32" s="340">
        <v>156</v>
      </c>
      <c r="BD32" s="391">
        <v>20</v>
      </c>
      <c r="BE32" s="391">
        <v>123.83333333333333</v>
      </c>
      <c r="BF32" s="391" t="s">
        <v>410</v>
      </c>
      <c r="BG32" s="391">
        <v>102.16666666666667</v>
      </c>
      <c r="BH32" s="391">
        <v>102.16666666666667</v>
      </c>
      <c r="BI32" s="340" t="s">
        <v>354</v>
      </c>
      <c r="BJ32" s="340">
        <v>52150.689333333299</v>
      </c>
      <c r="BK32" s="340">
        <v>26.1145164413287</v>
      </c>
      <c r="BL32" s="340">
        <v>601.34666666666703</v>
      </c>
      <c r="BM32" s="340">
        <v>0.48298478949165302</v>
      </c>
      <c r="BN32" s="340">
        <v>63592.637333333303</v>
      </c>
      <c r="BO32" s="340">
        <v>31.844084793857501</v>
      </c>
      <c r="BP32" s="340">
        <v>606.03333333333296</v>
      </c>
      <c r="BQ32" s="340">
        <v>0.42279724118265699</v>
      </c>
      <c r="BR32" s="340">
        <v>67248.982666666707</v>
      </c>
      <c r="BS32" s="340">
        <v>33.675003839092</v>
      </c>
      <c r="BT32" s="340">
        <v>580.1</v>
      </c>
      <c r="BU32" s="340">
        <v>0.42651126200783201</v>
      </c>
      <c r="BV32" s="340">
        <v>66686.969666666701</v>
      </c>
      <c r="BW32" s="340">
        <v>33.3935751961275</v>
      </c>
      <c r="BX32" s="340">
        <v>628.07666666666705</v>
      </c>
      <c r="BY32" s="340">
        <v>0.42181882356544198</v>
      </c>
      <c r="BZ32" s="454">
        <f t="shared" si="1"/>
        <v>11.423347855116102</v>
      </c>
      <c r="CA32" s="454">
        <f t="shared" si="2"/>
        <v>11.27666666666596</v>
      </c>
      <c r="CB32" s="454">
        <f t="shared" si="3"/>
        <v>17.166666666666671</v>
      </c>
      <c r="CC32" s="454">
        <f t="shared" si="4"/>
        <v>-4.011800399946484</v>
      </c>
      <c r="CD32" s="454">
        <f t="shared" si="5"/>
        <v>-9.3129805523279892</v>
      </c>
      <c r="CE32" s="454"/>
      <c r="CF32" s="1"/>
    </row>
  </sheetData>
  <conditionalFormatting sqref="AI6:AL6 AC1:AL5 AC7:AL7 AC6:AG6 AC8:AE8 AC9:AL1048576">
    <cfRule type="containsText" dxfId="42" priority="17" operator="containsText" text="h">
      <formula>NOT(ISERROR(SEARCH("h",AC1)))</formula>
    </cfRule>
    <cfRule type="containsText" dxfId="41" priority="18" operator="containsText" text="n">
      <formula>NOT(ISERROR(SEARCH("n",AC1)))</formula>
    </cfRule>
    <cfRule type="containsText" dxfId="40" priority="19" operator="containsText" text="f">
      <formula>NOT(ISERROR(SEARCH("f",AC1)))</formula>
    </cfRule>
  </conditionalFormatting>
  <conditionalFormatting sqref="AM10">
    <cfRule type="containsText" dxfId="39" priority="14" operator="containsText" text="h">
      <formula>NOT(ISERROR(SEARCH("h",AM10)))</formula>
    </cfRule>
    <cfRule type="containsText" dxfId="38" priority="15" operator="containsText" text="n">
      <formula>NOT(ISERROR(SEARCH("n",AM10)))</formula>
    </cfRule>
    <cfRule type="containsText" dxfId="37" priority="16" operator="containsText" text="f">
      <formula>NOT(ISERROR(SEARCH("f",AM10)))</formula>
    </cfRule>
  </conditionalFormatting>
  <conditionalFormatting sqref="L1:L1048576">
    <cfRule type="duplicateValues" dxfId="36" priority="13"/>
  </conditionalFormatting>
  <conditionalFormatting sqref="J1:J1048576">
    <cfRule type="duplicateValues" dxfId="35" priority="20"/>
  </conditionalFormatting>
  <conditionalFormatting sqref="K1:K1048576">
    <cfRule type="duplicateValues" dxfId="34" priority="12"/>
  </conditionalFormatting>
  <conditionalFormatting sqref="AH6">
    <cfRule type="containsText" dxfId="33" priority="9" operator="containsText" text="h">
      <formula>NOT(ISERROR(SEARCH("h",AH6)))</formula>
    </cfRule>
    <cfRule type="containsText" dxfId="32" priority="10" operator="containsText" text="n">
      <formula>NOT(ISERROR(SEARCH("n",AH6)))</formula>
    </cfRule>
    <cfRule type="containsText" dxfId="31" priority="11" operator="containsText" text="f">
      <formula>NOT(ISERROR(SEARCH("f",AH6)))</formula>
    </cfRule>
  </conditionalFormatting>
  <conditionalFormatting sqref="AF8:AG8 AI8:AL8">
    <cfRule type="containsText" dxfId="30" priority="6" operator="containsText" text="h">
      <formula>NOT(ISERROR(SEARCH("h",AF8)))</formula>
    </cfRule>
    <cfRule type="containsText" dxfId="29" priority="7" operator="containsText" text="n">
      <formula>NOT(ISERROR(SEARCH("n",AF8)))</formula>
    </cfRule>
    <cfRule type="containsText" dxfId="28" priority="8" operator="containsText" text="f">
      <formula>NOT(ISERROR(SEARCH("f",AF8)))</formula>
    </cfRule>
  </conditionalFormatting>
  <conditionalFormatting sqref="AH8">
    <cfRule type="containsText" dxfId="27" priority="3" operator="containsText" text="h">
      <formula>NOT(ISERROR(SEARCH("h",AH8)))</formula>
    </cfRule>
    <cfRule type="containsText" dxfId="26" priority="4" operator="containsText" text="n">
      <formula>NOT(ISERROR(SEARCH("n",AH8)))</formula>
    </cfRule>
    <cfRule type="containsText" dxfId="25" priority="5" operator="containsText" text="f">
      <formula>NOT(ISERROR(SEARCH("f",AH8)))</formula>
    </cfRule>
  </conditionalFormatting>
  <conditionalFormatting sqref="AR1:AR1048576">
    <cfRule type="duplicateValues" dxfId="24" priority="1"/>
  </conditionalFormatting>
  <pageMargins left="0.7" right="0.7" top="0.75" bottom="0.75" header="0.3" footer="0.3"/>
  <pageSetup orientation="portrait" horizontalDpi="30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9"/>
  <sheetViews>
    <sheetView tabSelected="1" topLeftCell="A26" workbookViewId="0">
      <selection activeCell="M41" sqref="M41"/>
    </sheetView>
  </sheetViews>
  <sheetFormatPr baseColWidth="10" defaultColWidth="8.83203125" defaultRowHeight="15" x14ac:dyDescent="0.2"/>
  <cols>
    <col min="5" max="5" width="9.1640625" style="439"/>
    <col min="6" max="6" width="11.33203125" bestFit="1" customWidth="1"/>
    <col min="10" max="12" width="9.1640625" style="340"/>
    <col min="13" max="13" width="51.5" bestFit="1" customWidth="1"/>
  </cols>
  <sheetData>
    <row r="1" spans="1:14" x14ac:dyDescent="0.2">
      <c r="A1" t="s">
        <v>418</v>
      </c>
      <c r="B1" t="s">
        <v>219</v>
      </c>
      <c r="C1" t="s">
        <v>419</v>
      </c>
      <c r="D1" t="s">
        <v>420</v>
      </c>
      <c r="F1" s="1" t="s">
        <v>480</v>
      </c>
      <c r="G1" s="340" t="s">
        <v>421</v>
      </c>
      <c r="H1" s="340" t="s">
        <v>423</v>
      </c>
      <c r="I1" s="340" t="s">
        <v>422</v>
      </c>
      <c r="J1" s="340" t="s">
        <v>481</v>
      </c>
      <c r="K1" s="340" t="s">
        <v>482</v>
      </c>
      <c r="L1" s="340" t="s">
        <v>483</v>
      </c>
      <c r="M1" s="340" t="s">
        <v>424</v>
      </c>
      <c r="N1" s="340" t="s">
        <v>425</v>
      </c>
    </row>
    <row r="2" spans="1:14" x14ac:dyDescent="0.2">
      <c r="A2">
        <v>1</v>
      </c>
      <c r="B2">
        <v>85</v>
      </c>
      <c r="C2" s="340">
        <v>8.359648305792021</v>
      </c>
      <c r="D2" s="340">
        <v>634.08666666666704</v>
      </c>
      <c r="F2" s="1" t="s">
        <v>504</v>
      </c>
      <c r="G2" s="340">
        <v>12</v>
      </c>
      <c r="H2" s="340">
        <v>0.33289999999999997</v>
      </c>
      <c r="I2" s="340">
        <v>0.38290000000000002</v>
      </c>
      <c r="J2" s="340">
        <f>G2/I2</f>
        <v>31.339775398276309</v>
      </c>
      <c r="K2" s="340">
        <f t="shared" ref="K2:K28" si="0">G2/H2</f>
        <v>36.046860919194955</v>
      </c>
      <c r="L2" s="340">
        <f>(K2-J2)/J2</f>
        <v>0.15019525382997914</v>
      </c>
      <c r="M2" s="340" t="s">
        <v>426</v>
      </c>
      <c r="N2" s="340" t="s">
        <v>427</v>
      </c>
    </row>
    <row r="3" spans="1:14" x14ac:dyDescent="0.2">
      <c r="A3">
        <v>2</v>
      </c>
      <c r="B3">
        <v>85</v>
      </c>
      <c r="C3" s="340">
        <v>20.420736938741399</v>
      </c>
      <c r="D3" s="340">
        <v>594.756666666667</v>
      </c>
      <c r="F3" s="1" t="s">
        <v>505</v>
      </c>
      <c r="G3" s="340">
        <v>10</v>
      </c>
      <c r="H3" s="340">
        <v>0.2868</v>
      </c>
      <c r="I3" s="340">
        <v>0.3286</v>
      </c>
      <c r="J3" s="340">
        <f t="shared" ref="J3:J28" si="1">G3/I3</f>
        <v>30.432136335970785</v>
      </c>
      <c r="K3" s="340">
        <f t="shared" si="0"/>
        <v>34.867503486750351</v>
      </c>
      <c r="L3" s="340">
        <f t="shared" ref="L3:L28" si="2">(K3-J3)/J3</f>
        <v>0.14574616457461653</v>
      </c>
      <c r="M3" s="340" t="s">
        <v>428</v>
      </c>
      <c r="N3" s="340" t="s">
        <v>429</v>
      </c>
    </row>
    <row r="4" spans="1:14" x14ac:dyDescent="0.2">
      <c r="A4">
        <v>3</v>
      </c>
      <c r="B4">
        <v>97</v>
      </c>
      <c r="C4" s="340">
        <v>24.311852111500599</v>
      </c>
      <c r="D4" s="340">
        <v>640.1</v>
      </c>
      <c r="F4" s="1" t="s">
        <v>486</v>
      </c>
      <c r="G4" s="340">
        <v>11</v>
      </c>
      <c r="H4" s="340">
        <v>0.29160000000000003</v>
      </c>
      <c r="I4" s="340">
        <v>0.33450000000000002</v>
      </c>
      <c r="J4" s="340">
        <f t="shared" si="1"/>
        <v>32.884902840059787</v>
      </c>
      <c r="K4" s="340">
        <f t="shared" si="0"/>
        <v>37.722908093278463</v>
      </c>
      <c r="L4" s="340">
        <f t="shared" si="2"/>
        <v>0.14711934156378609</v>
      </c>
      <c r="M4" s="340" t="s">
        <v>430</v>
      </c>
      <c r="N4" s="340" t="s">
        <v>431</v>
      </c>
    </row>
    <row r="5" spans="1:14" x14ac:dyDescent="0.2">
      <c r="F5" s="1" t="s">
        <v>485</v>
      </c>
      <c r="G5" s="340">
        <v>9</v>
      </c>
      <c r="H5" s="340">
        <v>0.26229999999999998</v>
      </c>
      <c r="I5" s="340">
        <v>0.30180000000000001</v>
      </c>
      <c r="J5" s="340">
        <f t="shared" si="1"/>
        <v>29.821073558648109</v>
      </c>
      <c r="K5" s="340">
        <f t="shared" si="0"/>
        <v>34.311856652687766</v>
      </c>
      <c r="L5" s="340">
        <f t="shared" si="2"/>
        <v>0.15059092642012983</v>
      </c>
      <c r="M5" s="340" t="s">
        <v>432</v>
      </c>
      <c r="N5" s="340" t="s">
        <v>433</v>
      </c>
    </row>
    <row r="6" spans="1:14" x14ac:dyDescent="0.2">
      <c r="F6" s="1" t="s">
        <v>506</v>
      </c>
      <c r="G6" s="340">
        <v>10</v>
      </c>
      <c r="H6" s="340">
        <v>0.2641</v>
      </c>
      <c r="I6" s="340">
        <v>0.30380000000000001</v>
      </c>
      <c r="J6" s="340">
        <f t="shared" si="1"/>
        <v>32.916392363396973</v>
      </c>
      <c r="K6" s="340">
        <f t="shared" si="0"/>
        <v>37.864445285876563</v>
      </c>
      <c r="L6" s="340">
        <f t="shared" si="2"/>
        <v>0.15032184778492994</v>
      </c>
      <c r="M6" s="340" t="s">
        <v>434</v>
      </c>
      <c r="N6" s="340" t="s">
        <v>435</v>
      </c>
    </row>
    <row r="7" spans="1:14" x14ac:dyDescent="0.2">
      <c r="F7" s="1" t="s">
        <v>493</v>
      </c>
      <c r="G7" s="340">
        <v>8</v>
      </c>
      <c r="H7" s="340">
        <v>0.2218</v>
      </c>
      <c r="I7" s="340">
        <v>0.25540000000000002</v>
      </c>
      <c r="J7" s="340">
        <f t="shared" si="1"/>
        <v>31.323414252153484</v>
      </c>
      <c r="K7" s="340">
        <f t="shared" si="0"/>
        <v>36.068530207394048</v>
      </c>
      <c r="L7" s="340">
        <f t="shared" si="2"/>
        <v>0.15148782687105503</v>
      </c>
      <c r="M7" s="340" t="s">
        <v>436</v>
      </c>
      <c r="N7" s="340" t="s">
        <v>437</v>
      </c>
    </row>
    <row r="8" spans="1:14" x14ac:dyDescent="0.2">
      <c r="F8" s="1" t="s">
        <v>487</v>
      </c>
      <c r="G8" s="340">
        <v>10</v>
      </c>
      <c r="H8" s="340">
        <v>0.27750000000000002</v>
      </c>
      <c r="I8" s="340">
        <v>0.31850000000000001</v>
      </c>
      <c r="J8" s="340">
        <f t="shared" si="1"/>
        <v>31.397174254317111</v>
      </c>
      <c r="K8" s="340">
        <f t="shared" si="0"/>
        <v>36.03603603603603</v>
      </c>
      <c r="L8" s="340">
        <f t="shared" si="2"/>
        <v>0.14774774774774757</v>
      </c>
      <c r="M8" s="340" t="s">
        <v>438</v>
      </c>
      <c r="N8" s="340" t="s">
        <v>439</v>
      </c>
    </row>
    <row r="9" spans="1:14" x14ac:dyDescent="0.2">
      <c r="F9" s="1" t="s">
        <v>488</v>
      </c>
      <c r="G9" s="340">
        <v>10</v>
      </c>
      <c r="H9" s="340">
        <v>0.28660000000000002</v>
      </c>
      <c r="I9" s="340">
        <v>0.33100000000000002</v>
      </c>
      <c r="J9" s="340">
        <f t="shared" si="1"/>
        <v>30.211480362537763</v>
      </c>
      <c r="K9" s="340">
        <f t="shared" si="0"/>
        <v>34.891835310537331</v>
      </c>
      <c r="L9" s="340">
        <f t="shared" si="2"/>
        <v>0.1549197487787857</v>
      </c>
      <c r="M9" s="340" t="s">
        <v>440</v>
      </c>
      <c r="N9" s="340" t="s">
        <v>441</v>
      </c>
    </row>
    <row r="10" spans="1:14" x14ac:dyDescent="0.2">
      <c r="F10" s="1" t="s">
        <v>507</v>
      </c>
      <c r="G10" s="340">
        <v>10</v>
      </c>
      <c r="H10" s="340">
        <v>0.26619999999999999</v>
      </c>
      <c r="I10" s="340">
        <v>0.30520000000000003</v>
      </c>
      <c r="J10" s="340">
        <f t="shared" si="1"/>
        <v>32.765399737876798</v>
      </c>
      <c r="K10" s="340">
        <f t="shared" si="0"/>
        <v>37.56574004507889</v>
      </c>
      <c r="L10" s="340">
        <f t="shared" si="2"/>
        <v>0.14650638617580786</v>
      </c>
      <c r="M10" s="340" t="s">
        <v>442</v>
      </c>
      <c r="N10" s="340" t="s">
        <v>443</v>
      </c>
    </row>
    <row r="11" spans="1:14" x14ac:dyDescent="0.2">
      <c r="F11" s="1" t="s">
        <v>508</v>
      </c>
      <c r="G11" s="340">
        <v>11</v>
      </c>
      <c r="H11" s="340">
        <v>0.28920000000000001</v>
      </c>
      <c r="I11" s="340">
        <v>0.32900000000000001</v>
      </c>
      <c r="J11" s="340">
        <f t="shared" si="1"/>
        <v>33.434650455927049</v>
      </c>
      <c r="K11" s="340">
        <f t="shared" si="0"/>
        <v>38.035961272475795</v>
      </c>
      <c r="L11" s="340">
        <f t="shared" si="2"/>
        <v>0.13762102351313979</v>
      </c>
      <c r="M11" s="340" t="s">
        <v>444</v>
      </c>
      <c r="N11" s="340" t="s">
        <v>445</v>
      </c>
    </row>
    <row r="12" spans="1:14" x14ac:dyDescent="0.2">
      <c r="F12" s="1" t="s">
        <v>509</v>
      </c>
      <c r="G12" s="340">
        <v>12</v>
      </c>
      <c r="H12" s="340">
        <v>0.32279999999999998</v>
      </c>
      <c r="I12" s="340">
        <v>0.37209999999999999</v>
      </c>
      <c r="J12" s="340">
        <f t="shared" si="1"/>
        <v>32.249395323837682</v>
      </c>
      <c r="K12" s="340">
        <f t="shared" si="0"/>
        <v>37.174721189591082</v>
      </c>
      <c r="L12" s="340">
        <f t="shared" si="2"/>
        <v>0.15272614622057001</v>
      </c>
      <c r="M12" s="340" t="s">
        <v>446</v>
      </c>
      <c r="N12" s="340" t="s">
        <v>447</v>
      </c>
    </row>
    <row r="13" spans="1:14" x14ac:dyDescent="0.2">
      <c r="F13" s="1" t="s">
        <v>496</v>
      </c>
      <c r="G13" s="340">
        <v>9</v>
      </c>
      <c r="H13" s="340">
        <v>0.26889999999999997</v>
      </c>
      <c r="I13" s="340">
        <v>0.312</v>
      </c>
      <c r="J13" s="340">
        <f t="shared" si="1"/>
        <v>28.846153846153847</v>
      </c>
      <c r="K13" s="340">
        <f t="shared" si="0"/>
        <v>33.469691335068802</v>
      </c>
      <c r="L13" s="340">
        <f t="shared" si="2"/>
        <v>0.16028263294905179</v>
      </c>
      <c r="M13" s="340" t="s">
        <v>448</v>
      </c>
      <c r="N13" s="340" t="s">
        <v>449</v>
      </c>
    </row>
    <row r="14" spans="1:14" x14ac:dyDescent="0.2">
      <c r="F14" s="1" t="s">
        <v>510</v>
      </c>
      <c r="G14" s="340">
        <v>10</v>
      </c>
      <c r="H14" s="340">
        <v>0.2596</v>
      </c>
      <c r="I14" s="340">
        <v>0.29930000000000001</v>
      </c>
      <c r="J14" s="340">
        <f t="shared" si="1"/>
        <v>33.41129301703976</v>
      </c>
      <c r="K14" s="340">
        <f t="shared" si="0"/>
        <v>38.52080123266564</v>
      </c>
      <c r="L14" s="340">
        <f t="shared" si="2"/>
        <v>0.15292758089368258</v>
      </c>
      <c r="M14" s="340" t="s">
        <v>450</v>
      </c>
      <c r="N14" s="340" t="s">
        <v>451</v>
      </c>
    </row>
    <row r="15" spans="1:14" x14ac:dyDescent="0.2">
      <c r="F15" s="1" t="s">
        <v>511</v>
      </c>
      <c r="G15" s="340">
        <v>9</v>
      </c>
      <c r="H15" s="340">
        <v>0.24049999999999999</v>
      </c>
      <c r="I15" s="340">
        <v>0.27839999999999998</v>
      </c>
      <c r="J15" s="340">
        <f t="shared" si="1"/>
        <v>32.327586206896555</v>
      </c>
      <c r="K15" s="340">
        <f t="shared" si="0"/>
        <v>37.422037422037427</v>
      </c>
      <c r="L15" s="340">
        <f t="shared" si="2"/>
        <v>0.15758835758835762</v>
      </c>
      <c r="M15" s="340" t="s">
        <v>452</v>
      </c>
      <c r="N15" s="340" t="s">
        <v>453</v>
      </c>
    </row>
    <row r="16" spans="1:14" x14ac:dyDescent="0.2">
      <c r="F16" s="1" t="s">
        <v>489</v>
      </c>
      <c r="G16" s="340">
        <v>9</v>
      </c>
      <c r="H16" s="340">
        <v>0.2616</v>
      </c>
      <c r="I16" s="340">
        <v>0.30409999999999998</v>
      </c>
      <c r="J16" s="340">
        <f t="shared" si="1"/>
        <v>29.5955277869122</v>
      </c>
      <c r="K16" s="340">
        <f t="shared" si="0"/>
        <v>34.403669724770644</v>
      </c>
      <c r="L16" s="340">
        <f t="shared" si="2"/>
        <v>0.16246177370030587</v>
      </c>
      <c r="M16" s="340" t="s">
        <v>454</v>
      </c>
      <c r="N16" s="340" t="s">
        <v>455</v>
      </c>
    </row>
    <row r="17" spans="6:14" x14ac:dyDescent="0.2">
      <c r="F17" s="1" t="s">
        <v>501</v>
      </c>
      <c r="G17" s="340">
        <v>10</v>
      </c>
      <c r="H17" s="340">
        <v>0.26040000000000002</v>
      </c>
      <c r="I17" s="340">
        <v>0.29970000000000002</v>
      </c>
      <c r="J17" s="340">
        <f t="shared" si="1"/>
        <v>33.366700033366698</v>
      </c>
      <c r="K17" s="340">
        <f t="shared" si="0"/>
        <v>38.402457757296467</v>
      </c>
      <c r="L17" s="340">
        <f t="shared" si="2"/>
        <v>0.15092165898617521</v>
      </c>
      <c r="M17" s="340" t="s">
        <v>456</v>
      </c>
      <c r="N17" s="340" t="s">
        <v>457</v>
      </c>
    </row>
    <row r="18" spans="6:14" x14ac:dyDescent="0.2">
      <c r="F18" s="1" t="s">
        <v>502</v>
      </c>
      <c r="G18" s="340">
        <v>11</v>
      </c>
      <c r="H18" s="340">
        <v>0.30449999999999999</v>
      </c>
      <c r="I18" s="340">
        <v>0.34960000000000002</v>
      </c>
      <c r="J18" s="340">
        <f t="shared" si="1"/>
        <v>31.464530892448511</v>
      </c>
      <c r="K18" s="340">
        <f t="shared" si="0"/>
        <v>36.124794745484401</v>
      </c>
      <c r="L18" s="340">
        <f t="shared" si="2"/>
        <v>0.14811165845648611</v>
      </c>
      <c r="M18" s="340" t="s">
        <v>458</v>
      </c>
      <c r="N18" s="340" t="s">
        <v>459</v>
      </c>
    </row>
    <row r="19" spans="6:14" x14ac:dyDescent="0.2">
      <c r="F19" s="1" t="s">
        <v>495</v>
      </c>
      <c r="G19" s="340">
        <v>12</v>
      </c>
      <c r="H19" s="340">
        <v>0.3322</v>
      </c>
      <c r="I19" s="340">
        <v>0.38440000000000002</v>
      </c>
      <c r="J19" s="340">
        <f t="shared" si="1"/>
        <v>31.217481789802289</v>
      </c>
      <c r="K19" s="340">
        <f t="shared" si="0"/>
        <v>36.122817579771223</v>
      </c>
      <c r="L19" s="340">
        <f t="shared" si="2"/>
        <v>0.15713425647200485</v>
      </c>
      <c r="M19" s="340" t="s">
        <v>460</v>
      </c>
      <c r="N19" s="340" t="s">
        <v>461</v>
      </c>
    </row>
    <row r="20" spans="6:14" x14ac:dyDescent="0.2">
      <c r="F20" s="1" t="s">
        <v>499</v>
      </c>
      <c r="G20" s="340">
        <v>12</v>
      </c>
      <c r="H20" s="340">
        <v>0.34039999999999998</v>
      </c>
      <c r="I20" s="340">
        <v>0.39200000000000002</v>
      </c>
      <c r="J20" s="340">
        <f t="shared" si="1"/>
        <v>30.612244897959183</v>
      </c>
      <c r="K20" s="340">
        <f t="shared" si="0"/>
        <v>35.252643948296125</v>
      </c>
      <c r="L20" s="340">
        <f t="shared" si="2"/>
        <v>0.15158636897767344</v>
      </c>
      <c r="M20" s="340" t="s">
        <v>462</v>
      </c>
      <c r="N20" s="340" t="s">
        <v>463</v>
      </c>
    </row>
    <row r="21" spans="6:14" x14ac:dyDescent="0.2">
      <c r="F21" s="1" t="s">
        <v>490</v>
      </c>
      <c r="G21" s="340">
        <v>11</v>
      </c>
      <c r="H21" s="340">
        <v>0.30359999999999998</v>
      </c>
      <c r="I21" s="340">
        <v>0.35039999999999999</v>
      </c>
      <c r="J21" s="340">
        <f t="shared" si="1"/>
        <v>31.392694063926943</v>
      </c>
      <c r="K21" s="340">
        <f t="shared" si="0"/>
        <v>36.231884057971016</v>
      </c>
      <c r="L21" s="340">
        <f t="shared" si="2"/>
        <v>0.15415019762845847</v>
      </c>
      <c r="M21" s="340" t="s">
        <v>464</v>
      </c>
      <c r="N21" s="340" t="s">
        <v>465</v>
      </c>
    </row>
    <row r="22" spans="6:14" x14ac:dyDescent="0.2">
      <c r="F22" s="1" t="s">
        <v>492</v>
      </c>
      <c r="G22" s="340">
        <v>7</v>
      </c>
      <c r="H22" s="340">
        <v>0.19700000000000001</v>
      </c>
      <c r="I22" s="340">
        <v>0.2261</v>
      </c>
      <c r="J22" s="340">
        <f t="shared" si="1"/>
        <v>30.959752321981426</v>
      </c>
      <c r="K22" s="340">
        <f t="shared" si="0"/>
        <v>35.532994923857864</v>
      </c>
      <c r="L22" s="340">
        <f t="shared" si="2"/>
        <v>0.14771573604060892</v>
      </c>
      <c r="M22" s="340" t="s">
        <v>466</v>
      </c>
      <c r="N22" s="340" t="s">
        <v>467</v>
      </c>
    </row>
    <row r="23" spans="6:14" x14ac:dyDescent="0.2">
      <c r="F23" s="1" t="s">
        <v>498</v>
      </c>
      <c r="G23" s="340">
        <v>9</v>
      </c>
      <c r="H23" s="340">
        <v>0.25530000000000003</v>
      </c>
      <c r="I23" s="340">
        <v>0.29470000000000002</v>
      </c>
      <c r="J23" s="340">
        <f t="shared" si="1"/>
        <v>30.539531727180183</v>
      </c>
      <c r="K23" s="340">
        <f t="shared" si="0"/>
        <v>35.252643948296118</v>
      </c>
      <c r="L23" s="340">
        <f t="shared" si="2"/>
        <v>0.15432824128476288</v>
      </c>
      <c r="M23" s="340" t="s">
        <v>468</v>
      </c>
      <c r="N23" s="340" t="s">
        <v>469</v>
      </c>
    </row>
    <row r="24" spans="6:14" x14ac:dyDescent="0.2">
      <c r="F24" s="1" t="s">
        <v>494</v>
      </c>
      <c r="G24" s="340">
        <v>7</v>
      </c>
      <c r="H24" s="340">
        <v>0.22439999999999999</v>
      </c>
      <c r="I24" s="340">
        <v>0.25569999999999998</v>
      </c>
      <c r="J24" s="340">
        <f t="shared" si="1"/>
        <v>27.375831052014082</v>
      </c>
      <c r="K24" s="340">
        <f t="shared" si="0"/>
        <v>31.194295900178254</v>
      </c>
      <c r="L24" s="340">
        <f t="shared" si="2"/>
        <v>0.13948306595365412</v>
      </c>
      <c r="M24" s="340" t="s">
        <v>470</v>
      </c>
      <c r="N24" s="340" t="s">
        <v>471</v>
      </c>
    </row>
    <row r="25" spans="6:14" x14ac:dyDescent="0.2">
      <c r="F25" s="1" t="s">
        <v>500</v>
      </c>
      <c r="G25" s="340">
        <v>12</v>
      </c>
      <c r="H25" s="340">
        <v>0.34339999999999998</v>
      </c>
      <c r="I25" s="340">
        <v>0.39340000000000003</v>
      </c>
      <c r="J25" s="340">
        <f t="shared" si="1"/>
        <v>30.503304524656837</v>
      </c>
      <c r="K25" s="340">
        <f t="shared" si="0"/>
        <v>34.944670937682005</v>
      </c>
      <c r="L25" s="340">
        <f t="shared" si="2"/>
        <v>0.14560279557367511</v>
      </c>
      <c r="M25" s="340" t="s">
        <v>472</v>
      </c>
      <c r="N25" s="340" t="s">
        <v>473</v>
      </c>
    </row>
    <row r="26" spans="6:14" x14ac:dyDescent="0.2">
      <c r="F26" s="1" t="s">
        <v>503</v>
      </c>
      <c r="G26" s="340">
        <v>8</v>
      </c>
      <c r="H26" s="340">
        <v>0.19520000000000001</v>
      </c>
      <c r="I26" s="340">
        <v>0.22420000000000001</v>
      </c>
      <c r="J26" s="340">
        <f t="shared" si="1"/>
        <v>35.682426404995539</v>
      </c>
      <c r="K26" s="340">
        <f t="shared" si="0"/>
        <v>40.983606557377044</v>
      </c>
      <c r="L26" s="340">
        <f t="shared" si="2"/>
        <v>0.14856557377049168</v>
      </c>
      <c r="M26" s="340" t="s">
        <v>474</v>
      </c>
      <c r="N26" s="340" t="s">
        <v>475</v>
      </c>
    </row>
    <row r="27" spans="6:14" x14ac:dyDescent="0.2">
      <c r="F27" s="1" t="s">
        <v>497</v>
      </c>
      <c r="G27" s="340">
        <v>11</v>
      </c>
      <c r="H27" s="340">
        <v>0.3543</v>
      </c>
      <c r="I27" s="340">
        <v>0.40710000000000002</v>
      </c>
      <c r="J27" s="340">
        <f t="shared" si="1"/>
        <v>27.020388111029231</v>
      </c>
      <c r="K27" s="340">
        <f t="shared" si="0"/>
        <v>31.047135196161445</v>
      </c>
      <c r="L27" s="340">
        <f t="shared" si="2"/>
        <v>0.14902624894157496</v>
      </c>
      <c r="M27" s="340" t="s">
        <v>476</v>
      </c>
      <c r="N27" s="340" t="s">
        <v>477</v>
      </c>
    </row>
    <row r="28" spans="6:14" x14ac:dyDescent="0.2">
      <c r="F28" s="1" t="s">
        <v>491</v>
      </c>
      <c r="G28" s="340">
        <v>12</v>
      </c>
      <c r="H28" s="340">
        <v>0.31709999999999999</v>
      </c>
      <c r="I28" s="340">
        <v>0.36609999999999998</v>
      </c>
      <c r="J28" s="340">
        <f t="shared" si="1"/>
        <v>32.777929527451519</v>
      </c>
      <c r="K28" s="340">
        <f t="shared" si="0"/>
        <v>37.842951750236516</v>
      </c>
      <c r="L28" s="340">
        <f t="shared" si="2"/>
        <v>0.1545253863134656</v>
      </c>
      <c r="M28" s="340" t="s">
        <v>478</v>
      </c>
      <c r="N28" s="340" t="s">
        <v>479</v>
      </c>
    </row>
    <row r="32" spans="6:14" x14ac:dyDescent="0.2">
      <c r="F32" t="s">
        <v>531</v>
      </c>
    </row>
    <row r="33" spans="6:11" x14ac:dyDescent="0.2">
      <c r="F33" s="460" t="s">
        <v>196</v>
      </c>
      <c r="G33" s="460" t="s">
        <v>524</v>
      </c>
      <c r="H33" s="460" t="s">
        <v>525</v>
      </c>
      <c r="I33" s="460" t="s">
        <v>526</v>
      </c>
      <c r="J33" s="460" t="s">
        <v>527</v>
      </c>
      <c r="K33" s="460" t="s">
        <v>528</v>
      </c>
    </row>
    <row r="34" spans="6:11" x14ac:dyDescent="0.2">
      <c r="F34" s="460">
        <v>1</v>
      </c>
      <c r="G34" s="460" t="s">
        <v>529</v>
      </c>
      <c r="H34" s="460">
        <v>16694.217700000001</v>
      </c>
      <c r="I34" s="460">
        <v>8.3596483100000007</v>
      </c>
      <c r="J34" s="460">
        <v>634.08666700000003</v>
      </c>
      <c r="K34" s="460">
        <v>0.53650962999999996</v>
      </c>
    </row>
    <row r="35" spans="6:11" x14ac:dyDescent="0.2">
      <c r="F35" s="460">
        <v>2</v>
      </c>
      <c r="G35" s="460" t="s">
        <v>529</v>
      </c>
      <c r="H35" s="460">
        <v>40780.2117</v>
      </c>
      <c r="I35" s="460">
        <v>20.420736900000001</v>
      </c>
      <c r="J35" s="460">
        <v>594.75666699999999</v>
      </c>
      <c r="K35" s="460">
        <v>0.52116229999999997</v>
      </c>
    </row>
    <row r="36" spans="6:11" x14ac:dyDescent="0.2">
      <c r="F36" s="460">
        <v>3</v>
      </c>
      <c r="G36" s="460" t="s">
        <v>529</v>
      </c>
      <c r="H36" s="460">
        <v>48550.768700000001</v>
      </c>
      <c r="I36" s="460">
        <v>24.311852099999999</v>
      </c>
      <c r="J36" s="460">
        <v>640.1</v>
      </c>
      <c r="K36" s="460">
        <v>0.47019270000000002</v>
      </c>
    </row>
    <row r="37" spans="6:11" x14ac:dyDescent="0.2">
      <c r="F37" s="460">
        <v>1</v>
      </c>
      <c r="G37" s="460" t="s">
        <v>530</v>
      </c>
      <c r="H37" s="460">
        <v>19656.175999999999</v>
      </c>
      <c r="I37" s="460">
        <v>9.8428522800000007</v>
      </c>
      <c r="J37" s="460">
        <v>658.76</v>
      </c>
      <c r="K37" s="460">
        <v>0.58472166000000003</v>
      </c>
    </row>
    <row r="38" spans="6:11" x14ac:dyDescent="0.2">
      <c r="F38" s="460">
        <v>2</v>
      </c>
      <c r="G38" s="460" t="s">
        <v>530</v>
      </c>
      <c r="H38" s="460">
        <v>25034.9427</v>
      </c>
      <c r="I38" s="460">
        <v>12.536275699999999</v>
      </c>
      <c r="J38" s="460">
        <v>624.47666700000002</v>
      </c>
      <c r="K38" s="460">
        <v>0.56184990000000001</v>
      </c>
    </row>
    <row r="39" spans="6:11" x14ac:dyDescent="0.2">
      <c r="F39" s="460">
        <v>3</v>
      </c>
      <c r="G39" s="460" t="s">
        <v>530</v>
      </c>
      <c r="H39" s="460">
        <v>25242.812699999999</v>
      </c>
      <c r="I39" s="460">
        <v>12.6403669</v>
      </c>
      <c r="J39" s="460">
        <v>602.08333300000004</v>
      </c>
      <c r="K39" s="460">
        <v>0.53516651999999998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BG39"/>
  <sheetViews>
    <sheetView zoomScale="85" zoomScaleNormal="8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L40" sqref="AL40"/>
    </sheetView>
  </sheetViews>
  <sheetFormatPr baseColWidth="10" defaultColWidth="9.1640625" defaultRowHeight="15" x14ac:dyDescent="0.2"/>
  <cols>
    <col min="1" max="1" width="4.1640625" style="43" bestFit="1" customWidth="1"/>
    <col min="2" max="2" width="5.1640625" style="43" customWidth="1"/>
    <col min="3" max="3" width="6.33203125" style="43" bestFit="1" customWidth="1"/>
    <col min="4" max="4" width="9.1640625" style="5"/>
    <col min="5" max="5" width="12.5" style="161" customWidth="1"/>
    <col min="6" max="8" width="12.5" style="5" customWidth="1"/>
    <col min="9" max="9" width="7" style="32" customWidth="1"/>
    <col min="10" max="10" width="10.6640625" style="5" bestFit="1" customWidth="1"/>
    <col min="11" max="11" width="10.6640625" style="5" customWidth="1"/>
    <col min="12" max="12" width="11.83203125" style="5" bestFit="1" customWidth="1"/>
    <col min="13" max="13" width="11.83203125" style="5" customWidth="1"/>
    <col min="14" max="14" width="11.83203125" style="205" customWidth="1"/>
    <col min="15" max="15" width="11.83203125" style="171" customWidth="1"/>
    <col min="16" max="17" width="11.83203125" style="166" hidden="1" customWidth="1"/>
    <col min="18" max="18" width="11.83203125" style="176" hidden="1" customWidth="1"/>
    <col min="19" max="19" width="11.83203125" style="171" hidden="1" customWidth="1"/>
    <col min="20" max="20" width="11.83203125" style="176" hidden="1" customWidth="1"/>
    <col min="21" max="21" width="11.83203125" style="171" hidden="1" customWidth="1"/>
    <col min="22" max="22" width="11.83203125" style="176" hidden="1" customWidth="1"/>
    <col min="23" max="23" width="4.83203125" style="5" hidden="1" customWidth="1"/>
    <col min="24" max="24" width="5.1640625" style="5" hidden="1" customWidth="1"/>
    <col min="25" max="25" width="8.5" style="5" hidden="1" customWidth="1"/>
    <col min="26" max="26" width="8.6640625" style="5" hidden="1" customWidth="1"/>
    <col min="27" max="27" width="12.33203125" style="52" hidden="1" customWidth="1"/>
    <col min="28" max="28" width="0" style="5" hidden="1" customWidth="1"/>
    <col min="29" max="29" width="7.33203125" style="5" hidden="1" customWidth="1"/>
    <col min="30" max="30" width="4.33203125" style="5" hidden="1" customWidth="1"/>
    <col min="31" max="31" width="5.1640625" style="5" hidden="1" customWidth="1"/>
    <col min="32" max="32" width="6.33203125" style="1" hidden="1" customWidth="1"/>
    <col min="33" max="33" width="12.5" style="5" hidden="1" customWidth="1"/>
    <col min="34" max="34" width="19.83203125" style="5" hidden="1" customWidth="1"/>
    <col min="35" max="36" width="19.83203125" style="5" customWidth="1"/>
    <col min="37" max="37" width="10" style="5" bestFit="1" customWidth="1"/>
    <col min="38" max="16384" width="9.1640625" style="5"/>
  </cols>
  <sheetData>
    <row r="1" spans="1:59" s="2" customFormat="1" x14ac:dyDescent="0.2">
      <c r="A1" s="38" t="s">
        <v>16</v>
      </c>
      <c r="B1" s="38" t="s">
        <v>47</v>
      </c>
      <c r="C1" s="38" t="s">
        <v>52</v>
      </c>
      <c r="D1" s="2" t="s">
        <v>9</v>
      </c>
      <c r="E1" s="153" t="s">
        <v>194</v>
      </c>
      <c r="F1" s="2" t="s">
        <v>152</v>
      </c>
      <c r="G1" s="2" t="s">
        <v>158</v>
      </c>
      <c r="H1" s="2" t="s">
        <v>163</v>
      </c>
      <c r="I1" s="27" t="s">
        <v>29</v>
      </c>
      <c r="J1" s="2" t="s">
        <v>4</v>
      </c>
      <c r="K1" s="2" t="s">
        <v>153</v>
      </c>
      <c r="L1" s="2" t="s">
        <v>151</v>
      </c>
      <c r="M1" s="2" t="s">
        <v>169</v>
      </c>
      <c r="N1" s="198" t="s">
        <v>183</v>
      </c>
      <c r="O1" s="167" t="s">
        <v>186</v>
      </c>
      <c r="P1" s="162" t="s">
        <v>192</v>
      </c>
      <c r="Q1" s="162" t="s">
        <v>193</v>
      </c>
      <c r="R1" s="172" t="s">
        <v>184</v>
      </c>
      <c r="S1" s="167" t="s">
        <v>187</v>
      </c>
      <c r="T1" s="172" t="s">
        <v>185</v>
      </c>
      <c r="U1" s="167" t="s">
        <v>188</v>
      </c>
      <c r="V1" s="172" t="s">
        <v>189</v>
      </c>
      <c r="W1" s="2" t="s">
        <v>2</v>
      </c>
      <c r="X1" s="2" t="s">
        <v>3</v>
      </c>
      <c r="Y1" s="2" t="s">
        <v>30</v>
      </c>
      <c r="Z1" s="2" t="s">
        <v>31</v>
      </c>
      <c r="AA1" s="47" t="s">
        <v>38</v>
      </c>
      <c r="AB1" s="2" t="s">
        <v>1</v>
      </c>
      <c r="AC1" s="2" t="s">
        <v>5</v>
      </c>
      <c r="AD1" s="2" t="s">
        <v>6</v>
      </c>
      <c r="AE1" s="2" t="s">
        <v>7</v>
      </c>
      <c r="AF1" s="3" t="s">
        <v>11</v>
      </c>
      <c r="AG1" s="2" t="s">
        <v>12</v>
      </c>
      <c r="AH1" s="2" t="s">
        <v>34</v>
      </c>
      <c r="AI1" s="2" t="s">
        <v>219</v>
      </c>
      <c r="AJ1" s="2" t="s">
        <v>220</v>
      </c>
      <c r="AK1" s="207" t="s">
        <v>196</v>
      </c>
      <c r="AL1" s="57" t="s">
        <v>197</v>
      </c>
      <c r="AM1" s="57" t="s">
        <v>198</v>
      </c>
      <c r="AN1" s="57" t="s">
        <v>199</v>
      </c>
      <c r="AO1" s="57" t="s">
        <v>200</v>
      </c>
      <c r="AP1" s="57" t="s">
        <v>201</v>
      </c>
      <c r="AQ1" s="57" t="s">
        <v>202</v>
      </c>
      <c r="AR1" s="57" t="s">
        <v>203</v>
      </c>
      <c r="AS1" s="57" t="s">
        <v>204</v>
      </c>
      <c r="AT1" s="57" t="s">
        <v>205</v>
      </c>
      <c r="AU1" s="57" t="s">
        <v>206</v>
      </c>
      <c r="AV1" s="57" t="s">
        <v>207</v>
      </c>
      <c r="AW1" s="57" t="s">
        <v>208</v>
      </c>
      <c r="AX1" s="57" t="s">
        <v>209</v>
      </c>
      <c r="AY1" s="57" t="s">
        <v>210</v>
      </c>
      <c r="AZ1" s="57" t="s">
        <v>211</v>
      </c>
      <c r="BA1" s="57" t="s">
        <v>212</v>
      </c>
      <c r="BB1" s="5" t="s">
        <v>213</v>
      </c>
      <c r="BC1" s="5" t="s">
        <v>214</v>
      </c>
      <c r="BD1" s="5" t="s">
        <v>215</v>
      </c>
      <c r="BE1" s="5" t="s">
        <v>216</v>
      </c>
      <c r="BF1" s="5" t="s">
        <v>217</v>
      </c>
      <c r="BG1" s="5" t="s">
        <v>218</v>
      </c>
    </row>
    <row r="2" spans="1:59" s="59" customFormat="1" x14ac:dyDescent="0.2">
      <c r="A2" s="58">
        <v>1</v>
      </c>
      <c r="B2" s="58" t="s">
        <v>32</v>
      </c>
      <c r="C2" s="142">
        <v>1</v>
      </c>
      <c r="D2" s="59" t="s">
        <v>26</v>
      </c>
      <c r="E2" s="154">
        <v>19</v>
      </c>
      <c r="F2" s="59" t="s">
        <v>8</v>
      </c>
      <c r="G2" s="80" t="s">
        <v>162</v>
      </c>
      <c r="H2" s="80" t="s">
        <v>162</v>
      </c>
      <c r="I2" s="60" t="s">
        <v>32</v>
      </c>
      <c r="J2" s="59" t="s">
        <v>48</v>
      </c>
      <c r="K2" s="59" t="s">
        <v>155</v>
      </c>
      <c r="L2" s="59" t="s">
        <v>49</v>
      </c>
      <c r="N2" s="199">
        <v>4</v>
      </c>
      <c r="O2" s="168">
        <v>19</v>
      </c>
      <c r="P2" s="163">
        <v>40728</v>
      </c>
      <c r="Q2" s="177" t="str">
        <f t="shared" ref="Q2:Q11" si="0">TEXT(DATEVALUE(TEXT(P2,"m/d/yyyy"))-DATEVALUE("1/1/2011")+1,"000")</f>
        <v>185</v>
      </c>
      <c r="R2" s="175">
        <v>4</v>
      </c>
      <c r="S2" s="169"/>
      <c r="T2" s="173"/>
      <c r="U2" s="169"/>
      <c r="V2" s="173"/>
      <c r="W2" s="59">
        <v>1</v>
      </c>
      <c r="X2" s="59" t="s">
        <v>15</v>
      </c>
      <c r="Y2" s="59">
        <v>1</v>
      </c>
      <c r="AA2" s="61" t="s">
        <v>63</v>
      </c>
      <c r="AB2" s="62">
        <v>40669</v>
      </c>
      <c r="AF2" s="63"/>
      <c r="AG2" s="59" t="s">
        <v>45</v>
      </c>
      <c r="AI2" s="222">
        <v>97</v>
      </c>
      <c r="AJ2" s="222">
        <v>20</v>
      </c>
      <c r="AK2" s="208">
        <v>254098833</v>
      </c>
      <c r="AL2" s="209">
        <v>23046.8076666667</v>
      </c>
      <c r="AM2" s="210">
        <v>11.5407149056919</v>
      </c>
      <c r="AN2" s="210">
        <v>683.77</v>
      </c>
      <c r="AO2" s="210">
        <v>0.54764701158793705</v>
      </c>
      <c r="AP2" s="209">
        <v>36483.065666666698</v>
      </c>
      <c r="AQ2" s="210">
        <v>18.2689362376899</v>
      </c>
      <c r="AR2" s="210">
        <v>627.46</v>
      </c>
      <c r="AS2" s="210">
        <v>0.52794929488077402</v>
      </c>
      <c r="AT2" s="209">
        <v>40394.601333333303</v>
      </c>
      <c r="AU2" s="210">
        <v>20.227642129861501</v>
      </c>
      <c r="AV2" s="210">
        <v>627.46</v>
      </c>
      <c r="AW2" s="210">
        <v>0.52723445011479797</v>
      </c>
      <c r="AX2" s="209">
        <v>43713.928333333301</v>
      </c>
      <c r="AY2" s="210">
        <v>21.889798864964099</v>
      </c>
      <c r="AZ2" s="210">
        <v>669.04666666666697</v>
      </c>
      <c r="BA2" s="211">
        <v>0.48432674784549601</v>
      </c>
      <c r="BB2" s="5">
        <v>1.895</v>
      </c>
      <c r="BC2" s="5">
        <v>84.947999999999993</v>
      </c>
      <c r="BD2" s="5">
        <v>87.203999999999994</v>
      </c>
      <c r="BE2" s="218" t="s">
        <v>32</v>
      </c>
      <c r="BF2" s="5">
        <v>16.285</v>
      </c>
      <c r="BG2" s="5">
        <v>-62.789999999999992</v>
      </c>
    </row>
    <row r="3" spans="1:59" s="65" customFormat="1" x14ac:dyDescent="0.2">
      <c r="A3" s="64">
        <v>1</v>
      </c>
      <c r="B3" s="64" t="s">
        <v>32</v>
      </c>
      <c r="C3" s="143">
        <v>1</v>
      </c>
      <c r="D3" s="65" t="s">
        <v>26</v>
      </c>
      <c r="E3" s="155">
        <v>19</v>
      </c>
      <c r="F3" s="65" t="s">
        <v>8</v>
      </c>
      <c r="G3" s="80" t="s">
        <v>162</v>
      </c>
      <c r="H3" s="80" t="s">
        <v>162</v>
      </c>
      <c r="I3" s="66" t="s">
        <v>32</v>
      </c>
      <c r="J3" s="65" t="s">
        <v>48</v>
      </c>
      <c r="K3" s="65" t="s">
        <v>155</v>
      </c>
      <c r="L3" s="65" t="s">
        <v>49</v>
      </c>
      <c r="N3" s="200">
        <v>4</v>
      </c>
      <c r="O3" s="169">
        <v>19</v>
      </c>
      <c r="P3" s="164">
        <v>40728</v>
      </c>
      <c r="Q3" s="177" t="str">
        <f t="shared" si="0"/>
        <v>185</v>
      </c>
      <c r="R3" s="173">
        <v>4</v>
      </c>
      <c r="S3" s="169"/>
      <c r="T3" s="173"/>
      <c r="U3" s="169"/>
      <c r="V3" s="173"/>
      <c r="W3" s="65">
        <v>2</v>
      </c>
      <c r="X3" s="65" t="s">
        <v>13</v>
      </c>
      <c r="Y3" s="65">
        <v>1</v>
      </c>
      <c r="AA3" s="67"/>
      <c r="AB3" s="68">
        <v>40669</v>
      </c>
      <c r="AF3" s="69"/>
      <c r="AG3" s="65" t="s">
        <v>44</v>
      </c>
      <c r="AI3" s="222">
        <v>97</v>
      </c>
      <c r="AJ3" s="222">
        <v>20</v>
      </c>
      <c r="AK3" s="208">
        <v>254098833</v>
      </c>
      <c r="AL3" s="209">
        <v>23046.8076666667</v>
      </c>
      <c r="AM3" s="210">
        <v>11.5407149056919</v>
      </c>
      <c r="AN3" s="210">
        <v>683.77</v>
      </c>
      <c r="AO3" s="210">
        <v>0.54764701158793705</v>
      </c>
      <c r="AP3" s="209">
        <v>36483.065666666698</v>
      </c>
      <c r="AQ3" s="210">
        <v>18.2689362376899</v>
      </c>
      <c r="AR3" s="210">
        <v>627.46</v>
      </c>
      <c r="AS3" s="210">
        <v>0.52794929488077402</v>
      </c>
      <c r="AT3" s="209">
        <v>40394.601333333303</v>
      </c>
      <c r="AU3" s="210">
        <v>20.227642129861501</v>
      </c>
      <c r="AV3" s="210">
        <v>627.46</v>
      </c>
      <c r="AW3" s="210">
        <v>0.52723445011479797</v>
      </c>
      <c r="AX3" s="209">
        <v>43713.928333333301</v>
      </c>
      <c r="AY3" s="210">
        <v>21.889798864964099</v>
      </c>
      <c r="AZ3" s="210">
        <v>669.04666666666697</v>
      </c>
      <c r="BA3" s="211">
        <v>0.48432674784549601</v>
      </c>
      <c r="BB3" s="5">
        <v>18.18</v>
      </c>
      <c r="BC3" s="5">
        <v>22.158000000000001</v>
      </c>
      <c r="BD3" s="5">
        <v>99.647999999999996</v>
      </c>
      <c r="BE3" s="218" t="s">
        <v>32</v>
      </c>
      <c r="BF3" s="5">
        <v>16.285</v>
      </c>
      <c r="BG3" s="5">
        <v>-62.789999999999992</v>
      </c>
    </row>
    <row r="4" spans="1:59" s="65" customFormat="1" x14ac:dyDescent="0.2">
      <c r="A4" s="79">
        <v>4</v>
      </c>
      <c r="B4" s="79" t="s">
        <v>32</v>
      </c>
      <c r="C4" s="143">
        <v>2</v>
      </c>
      <c r="D4" s="80" t="s">
        <v>53</v>
      </c>
      <c r="E4" s="157">
        <v>40</v>
      </c>
      <c r="F4" s="92" t="s">
        <v>54</v>
      </c>
      <c r="G4" s="92">
        <v>37</v>
      </c>
      <c r="H4" s="80" t="s">
        <v>162</v>
      </c>
      <c r="I4" s="93" t="s">
        <v>15</v>
      </c>
      <c r="J4" s="80" t="s">
        <v>92</v>
      </c>
      <c r="K4" s="80" t="s">
        <v>154</v>
      </c>
      <c r="L4" s="80" t="s">
        <v>91</v>
      </c>
      <c r="M4" s="80"/>
      <c r="N4" s="200">
        <v>7</v>
      </c>
      <c r="O4" s="169">
        <v>40</v>
      </c>
      <c r="P4" s="164">
        <v>40702</v>
      </c>
      <c r="Q4" s="177" t="str">
        <f t="shared" si="0"/>
        <v>159</v>
      </c>
      <c r="R4" s="173">
        <v>3</v>
      </c>
      <c r="S4" s="169">
        <v>37</v>
      </c>
      <c r="T4" s="173">
        <v>5</v>
      </c>
      <c r="U4" s="169"/>
      <c r="V4" s="173"/>
      <c r="W4" s="65">
        <v>1</v>
      </c>
      <c r="X4" s="65" t="s">
        <v>15</v>
      </c>
      <c r="Y4" s="80">
        <v>2</v>
      </c>
      <c r="AA4" s="67" t="s">
        <v>56</v>
      </c>
      <c r="AB4" s="68">
        <v>40676</v>
      </c>
      <c r="AF4" s="69"/>
      <c r="AG4" s="65">
        <v>1079</v>
      </c>
      <c r="AI4" s="65">
        <v>88.17</v>
      </c>
      <c r="AJ4" s="65">
        <v>17.25</v>
      </c>
      <c r="AK4" s="208">
        <v>254098933</v>
      </c>
      <c r="AL4" s="209">
        <v>40364.548333333303</v>
      </c>
      <c r="AM4" s="210">
        <v>20.212593056250999</v>
      </c>
      <c r="AN4" s="210">
        <v>660.16</v>
      </c>
      <c r="AO4" s="210">
        <v>0.49371444048232999</v>
      </c>
      <c r="AP4" s="209">
        <v>57803.817000000003</v>
      </c>
      <c r="AQ4" s="210">
        <v>28.945326489734601</v>
      </c>
      <c r="AR4" s="210">
        <v>600.67999999999995</v>
      </c>
      <c r="AS4" s="210">
        <v>0.47539845851518198</v>
      </c>
      <c r="AT4" s="209">
        <v>65788.8523333333</v>
      </c>
      <c r="AU4" s="210">
        <v>32.943841929561003</v>
      </c>
      <c r="AV4" s="210">
        <v>578.37666666666701</v>
      </c>
      <c r="AW4" s="210">
        <v>0.42287602613209702</v>
      </c>
      <c r="AX4" s="209">
        <v>27038.814999999999</v>
      </c>
      <c r="AY4" s="210">
        <v>13.5397170756134</v>
      </c>
      <c r="AZ4" s="210">
        <v>681.45</v>
      </c>
      <c r="BA4" s="211">
        <v>0.56864576402328604</v>
      </c>
      <c r="BB4" s="5">
        <v>24.858000000000001</v>
      </c>
      <c r="BC4" s="5">
        <v>24.858000000000001</v>
      </c>
      <c r="BD4" s="5">
        <v>3.528</v>
      </c>
      <c r="BE4" s="218" t="s">
        <v>32</v>
      </c>
      <c r="BF4" s="5">
        <v>53.459999999999994</v>
      </c>
      <c r="BG4" s="5">
        <v>95.141999999999996</v>
      </c>
    </row>
    <row r="5" spans="1:59" s="65" customFormat="1" x14ac:dyDescent="0.2">
      <c r="A5" s="79">
        <v>4</v>
      </c>
      <c r="B5" s="79" t="s">
        <v>32</v>
      </c>
      <c r="C5" s="143">
        <v>2</v>
      </c>
      <c r="D5" s="80" t="s">
        <v>53</v>
      </c>
      <c r="E5" s="157">
        <v>40</v>
      </c>
      <c r="F5" s="92" t="s">
        <v>54</v>
      </c>
      <c r="G5" s="92">
        <v>37</v>
      </c>
      <c r="H5" s="80" t="s">
        <v>162</v>
      </c>
      <c r="I5" s="93" t="s">
        <v>15</v>
      </c>
      <c r="J5" s="80" t="s">
        <v>92</v>
      </c>
      <c r="K5" s="80" t="s">
        <v>154</v>
      </c>
      <c r="L5" s="80" t="s">
        <v>91</v>
      </c>
      <c r="M5" s="80"/>
      <c r="N5" s="200">
        <v>7</v>
      </c>
      <c r="O5" s="169">
        <v>40</v>
      </c>
      <c r="P5" s="164">
        <v>40702</v>
      </c>
      <c r="Q5" s="177" t="str">
        <f t="shared" si="0"/>
        <v>159</v>
      </c>
      <c r="R5" s="173">
        <v>3</v>
      </c>
      <c r="S5" s="169">
        <v>37</v>
      </c>
      <c r="T5" s="173">
        <v>5</v>
      </c>
      <c r="U5" s="169"/>
      <c r="V5" s="173"/>
      <c r="W5" s="65">
        <v>2</v>
      </c>
      <c r="X5" s="65" t="s">
        <v>13</v>
      </c>
      <c r="Y5" s="65">
        <v>2</v>
      </c>
      <c r="AA5" s="67"/>
      <c r="AB5" s="68">
        <v>40676</v>
      </c>
      <c r="AF5" s="69"/>
      <c r="AG5" s="65">
        <v>1084</v>
      </c>
      <c r="AI5" s="65">
        <v>88.17</v>
      </c>
      <c r="AJ5" s="65">
        <v>17.25</v>
      </c>
      <c r="AK5" s="208">
        <v>254098933</v>
      </c>
      <c r="AL5" s="209">
        <v>40364.548333333303</v>
      </c>
      <c r="AM5" s="210">
        <v>20.212593056250999</v>
      </c>
      <c r="AN5" s="210">
        <v>660.16</v>
      </c>
      <c r="AO5" s="210">
        <v>0.49371444048232999</v>
      </c>
      <c r="AP5" s="209">
        <v>57803.817000000003</v>
      </c>
      <c r="AQ5" s="210">
        <v>28.945326489734601</v>
      </c>
      <c r="AR5" s="210">
        <v>600.67999999999995</v>
      </c>
      <c r="AS5" s="210">
        <v>0.47539845851518198</v>
      </c>
      <c r="AT5" s="209">
        <v>65788.8523333333</v>
      </c>
      <c r="AU5" s="210">
        <v>32.943841929561003</v>
      </c>
      <c r="AV5" s="210">
        <v>578.37666666666701</v>
      </c>
      <c r="AW5" s="210">
        <v>0.42287602613209702</v>
      </c>
      <c r="AX5" s="209">
        <v>27038.814999999999</v>
      </c>
      <c r="AY5" s="210">
        <v>13.5397170756134</v>
      </c>
      <c r="AZ5" s="210">
        <v>681.45</v>
      </c>
      <c r="BA5" s="211">
        <v>0.56864576402328604</v>
      </c>
      <c r="BB5" s="5">
        <v>78.317999999999998</v>
      </c>
      <c r="BC5" s="5">
        <v>120</v>
      </c>
      <c r="BD5" s="5">
        <v>1.0620000000000001</v>
      </c>
      <c r="BE5" s="218" t="s">
        <v>15</v>
      </c>
      <c r="BF5" s="5">
        <v>53.459999999999994</v>
      </c>
      <c r="BG5" s="5">
        <v>95.141999999999996</v>
      </c>
    </row>
    <row r="6" spans="1:59" s="59" customFormat="1" x14ac:dyDescent="0.2">
      <c r="A6" s="58">
        <v>6</v>
      </c>
      <c r="B6" s="58" t="s">
        <v>32</v>
      </c>
      <c r="C6" s="142">
        <v>3</v>
      </c>
      <c r="D6" s="59" t="s">
        <v>27</v>
      </c>
      <c r="E6" s="158">
        <v>5</v>
      </c>
      <c r="F6" s="78" t="s">
        <v>28</v>
      </c>
      <c r="G6" s="78" t="s">
        <v>159</v>
      </c>
      <c r="H6" s="80" t="s">
        <v>162</v>
      </c>
      <c r="I6" s="121" t="s">
        <v>15</v>
      </c>
      <c r="J6" s="59" t="s">
        <v>50</v>
      </c>
      <c r="K6" s="148" t="s">
        <v>182</v>
      </c>
      <c r="L6" s="59" t="s">
        <v>51</v>
      </c>
      <c r="N6" s="199" t="s">
        <v>191</v>
      </c>
      <c r="O6" s="168">
        <v>5</v>
      </c>
      <c r="P6" s="163">
        <v>40699</v>
      </c>
      <c r="Q6" s="177" t="str">
        <f t="shared" si="0"/>
        <v>156</v>
      </c>
      <c r="R6" s="175">
        <v>5</v>
      </c>
      <c r="S6" s="168" t="s">
        <v>190</v>
      </c>
      <c r="T6" s="175">
        <v>4</v>
      </c>
      <c r="U6" s="168"/>
      <c r="V6" s="175"/>
      <c r="W6" s="59">
        <v>1</v>
      </c>
      <c r="X6" s="59" t="s">
        <v>13</v>
      </c>
      <c r="Y6" s="59">
        <v>2</v>
      </c>
      <c r="AA6" s="61" t="s">
        <v>57</v>
      </c>
      <c r="AB6" s="62">
        <v>40677</v>
      </c>
      <c r="AF6" s="63"/>
      <c r="AG6" s="99">
        <v>1096</v>
      </c>
      <c r="AI6" s="65">
        <v>99</v>
      </c>
      <c r="AJ6" s="65">
        <v>19.5</v>
      </c>
      <c r="AK6" s="208">
        <v>254098836</v>
      </c>
      <c r="AL6" s="209">
        <v>25708.8733333333</v>
      </c>
      <c r="AM6" s="210">
        <v>12.8737472875981</v>
      </c>
      <c r="AN6" s="210">
        <v>694.15</v>
      </c>
      <c r="AO6" s="210">
        <v>0.54992675799715696</v>
      </c>
      <c r="AP6" s="209">
        <v>34943.6743333333</v>
      </c>
      <c r="AQ6" s="210">
        <v>17.498084293106299</v>
      </c>
      <c r="AR6" s="210">
        <v>681.45</v>
      </c>
      <c r="AS6" s="210">
        <v>0.47882965447522002</v>
      </c>
      <c r="AT6" s="209">
        <v>52899.131000000001</v>
      </c>
      <c r="AU6" s="210">
        <v>26.489299449173799</v>
      </c>
      <c r="AV6" s="210">
        <v>592.04666666666697</v>
      </c>
      <c r="AW6" s="210">
        <v>0.42769627053711701</v>
      </c>
      <c r="AX6" s="209">
        <v>34747.750333333301</v>
      </c>
      <c r="AY6" s="210">
        <v>17.399975129360701</v>
      </c>
      <c r="AZ6" s="210">
        <v>657.42333333333295</v>
      </c>
      <c r="BA6" s="211">
        <v>0.51950017140733795</v>
      </c>
      <c r="BB6" s="5">
        <v>2.5379999999999998</v>
      </c>
      <c r="BC6" s="5">
        <v>120</v>
      </c>
      <c r="BD6" s="5">
        <v>13.464</v>
      </c>
      <c r="BE6" s="5" t="s">
        <v>15</v>
      </c>
      <c r="BF6" s="5">
        <v>0.28799999999999981</v>
      </c>
      <c r="BG6" s="5">
        <v>0</v>
      </c>
    </row>
    <row r="7" spans="1:59" s="65" customFormat="1" x14ac:dyDescent="0.2">
      <c r="A7" s="64">
        <v>6</v>
      </c>
      <c r="B7" s="79" t="s">
        <v>32</v>
      </c>
      <c r="C7" s="143">
        <v>3</v>
      </c>
      <c r="D7" s="65" t="s">
        <v>27</v>
      </c>
      <c r="E7" s="157">
        <v>5</v>
      </c>
      <c r="F7" s="81" t="s">
        <v>28</v>
      </c>
      <c r="G7" s="81" t="s">
        <v>159</v>
      </c>
      <c r="H7" s="80" t="s">
        <v>162</v>
      </c>
      <c r="I7" s="122" t="s">
        <v>15</v>
      </c>
      <c r="J7" s="65" t="s">
        <v>50</v>
      </c>
      <c r="K7" s="149" t="s">
        <v>182</v>
      </c>
      <c r="L7" s="65" t="s">
        <v>51</v>
      </c>
      <c r="N7" s="200" t="s">
        <v>191</v>
      </c>
      <c r="O7" s="169">
        <v>5</v>
      </c>
      <c r="P7" s="164">
        <v>40699</v>
      </c>
      <c r="Q7" s="177" t="str">
        <f t="shared" si="0"/>
        <v>156</v>
      </c>
      <c r="R7" s="173">
        <v>5</v>
      </c>
      <c r="S7" s="169" t="s">
        <v>190</v>
      </c>
      <c r="T7" s="173">
        <v>4</v>
      </c>
      <c r="U7" s="169"/>
      <c r="V7" s="173"/>
      <c r="W7" s="65">
        <v>2</v>
      </c>
      <c r="X7" s="65" t="s">
        <v>15</v>
      </c>
      <c r="Y7" s="80">
        <v>2</v>
      </c>
      <c r="AA7" s="67"/>
      <c r="AB7" s="68">
        <v>40677</v>
      </c>
      <c r="AF7" s="69"/>
      <c r="AG7" s="80">
        <v>1103</v>
      </c>
      <c r="AI7" s="65">
        <v>99</v>
      </c>
      <c r="AJ7" s="65">
        <v>19.5</v>
      </c>
      <c r="AK7" s="208">
        <v>254098836</v>
      </c>
      <c r="AL7" s="209">
        <v>25708.8733333333</v>
      </c>
      <c r="AM7" s="210">
        <v>12.8737472875981</v>
      </c>
      <c r="AN7" s="210">
        <v>694.15</v>
      </c>
      <c r="AO7" s="210">
        <v>0.54992675799715696</v>
      </c>
      <c r="AP7" s="209">
        <v>34943.6743333333</v>
      </c>
      <c r="AQ7" s="210">
        <v>17.498084293106299</v>
      </c>
      <c r="AR7" s="210">
        <v>681.45</v>
      </c>
      <c r="AS7" s="210">
        <v>0.47882965447522002</v>
      </c>
      <c r="AT7" s="209">
        <v>52899.131000000001</v>
      </c>
      <c r="AU7" s="210">
        <v>26.489299449173799</v>
      </c>
      <c r="AV7" s="210">
        <v>592.04666666666697</v>
      </c>
      <c r="AW7" s="210">
        <v>0.42769627053711701</v>
      </c>
      <c r="AX7" s="209">
        <v>34747.750333333301</v>
      </c>
      <c r="AY7" s="210">
        <v>17.399975129360701</v>
      </c>
      <c r="AZ7" s="210">
        <v>657.42333333333295</v>
      </c>
      <c r="BA7" s="211">
        <v>0.51950017140733795</v>
      </c>
      <c r="BB7" s="5">
        <v>2.25</v>
      </c>
      <c r="BC7" s="5">
        <v>120</v>
      </c>
      <c r="BD7" s="5">
        <v>9.0180000000000007</v>
      </c>
      <c r="BE7" s="5" t="s">
        <v>15</v>
      </c>
      <c r="BF7" s="5">
        <v>0.28799999999999981</v>
      </c>
      <c r="BG7" s="5">
        <v>0</v>
      </c>
    </row>
    <row r="8" spans="1:59" s="59" customFormat="1" x14ac:dyDescent="0.2">
      <c r="A8" s="58">
        <v>8</v>
      </c>
      <c r="B8" s="58" t="s">
        <v>32</v>
      </c>
      <c r="C8" s="142">
        <v>4</v>
      </c>
      <c r="D8" s="77" t="s">
        <v>26</v>
      </c>
      <c r="E8" s="154">
        <v>32</v>
      </c>
      <c r="F8" s="59" t="s">
        <v>76</v>
      </c>
      <c r="G8" s="80" t="s">
        <v>162</v>
      </c>
      <c r="H8" s="80" t="s">
        <v>162</v>
      </c>
      <c r="I8" s="60" t="s">
        <v>15</v>
      </c>
      <c r="J8" s="77" t="s">
        <v>118</v>
      </c>
      <c r="K8" s="77" t="s">
        <v>156</v>
      </c>
      <c r="L8" s="59" t="s">
        <v>119</v>
      </c>
      <c r="N8" s="199">
        <v>0</v>
      </c>
      <c r="O8" s="168">
        <v>32</v>
      </c>
      <c r="P8" s="163">
        <v>40716</v>
      </c>
      <c r="Q8" s="177" t="str">
        <f t="shared" si="0"/>
        <v>173</v>
      </c>
      <c r="R8" s="175">
        <v>0</v>
      </c>
      <c r="S8" s="168"/>
      <c r="T8" s="175"/>
      <c r="U8" s="168"/>
      <c r="V8" s="175"/>
      <c r="W8" s="59">
        <v>1</v>
      </c>
      <c r="X8" s="59" t="s">
        <v>15</v>
      </c>
      <c r="Y8" s="59">
        <v>2</v>
      </c>
      <c r="AA8" s="131" t="s">
        <v>79</v>
      </c>
      <c r="AB8" s="62">
        <v>40680</v>
      </c>
      <c r="AF8" s="63"/>
      <c r="AG8" s="59" t="s">
        <v>83</v>
      </c>
      <c r="AH8" s="59" t="s">
        <v>81</v>
      </c>
      <c r="AI8" s="65">
        <v>94.67</v>
      </c>
      <c r="AJ8" s="65">
        <v>17.25</v>
      </c>
      <c r="AK8" s="208">
        <v>239183716</v>
      </c>
      <c r="AL8" s="209">
        <v>27925.715333333301</v>
      </c>
      <c r="AM8" s="210">
        <v>13.983833416791899</v>
      </c>
      <c r="AN8" s="210">
        <v>688.756666666667</v>
      </c>
      <c r="AO8" s="210">
        <v>0.54917786473270203</v>
      </c>
      <c r="AP8" s="209">
        <v>41330.783333333296</v>
      </c>
      <c r="AQ8" s="210">
        <v>20.696436321148401</v>
      </c>
      <c r="AR8" s="210">
        <v>688.38333333333298</v>
      </c>
      <c r="AS8" s="210">
        <v>0.48772347309771302</v>
      </c>
      <c r="AT8" s="209">
        <v>38162.521666666697</v>
      </c>
      <c r="AU8" s="210">
        <v>19.109925721916198</v>
      </c>
      <c r="AV8" s="210">
        <v>638.743333333333</v>
      </c>
      <c r="AW8" s="210">
        <v>0.51031097812397497</v>
      </c>
      <c r="AX8" s="209">
        <v>29313.4296666667</v>
      </c>
      <c r="AY8" s="210">
        <v>14.6787329327324</v>
      </c>
      <c r="AZ8" s="210">
        <v>684.08</v>
      </c>
      <c r="BA8" s="211">
        <v>0.54675841868525599</v>
      </c>
      <c r="BB8" s="5">
        <v>1.5031000000000001</v>
      </c>
      <c r="BC8" s="5">
        <v>93.924000000000007</v>
      </c>
      <c r="BD8" s="5">
        <v>3.4380000000000002</v>
      </c>
      <c r="BE8" s="218" t="s">
        <v>32</v>
      </c>
      <c r="BF8" s="5">
        <v>-0.1351</v>
      </c>
      <c r="BG8" s="5">
        <v>-79.182000000000002</v>
      </c>
    </row>
    <row r="9" spans="1:59" s="71" customFormat="1" x14ac:dyDescent="0.2">
      <c r="A9" s="70">
        <v>8</v>
      </c>
      <c r="B9" s="70" t="s">
        <v>32</v>
      </c>
      <c r="C9" s="144">
        <v>4</v>
      </c>
      <c r="D9" s="82" t="s">
        <v>26</v>
      </c>
      <c r="E9" s="156">
        <v>32</v>
      </c>
      <c r="F9" s="71" t="s">
        <v>76</v>
      </c>
      <c r="G9" s="71" t="s">
        <v>162</v>
      </c>
      <c r="H9" s="71" t="s">
        <v>162</v>
      </c>
      <c r="I9" s="72" t="s">
        <v>15</v>
      </c>
      <c r="J9" s="82" t="s">
        <v>118</v>
      </c>
      <c r="K9" s="82" t="s">
        <v>156</v>
      </c>
      <c r="L9" s="71" t="s">
        <v>119</v>
      </c>
      <c r="N9" s="201">
        <v>0</v>
      </c>
      <c r="O9" s="170">
        <v>32</v>
      </c>
      <c r="P9" s="165">
        <v>40716</v>
      </c>
      <c r="Q9" s="178" t="str">
        <f t="shared" si="0"/>
        <v>173</v>
      </c>
      <c r="R9" s="174">
        <v>0</v>
      </c>
      <c r="S9" s="170"/>
      <c r="T9" s="174"/>
      <c r="U9" s="170"/>
      <c r="V9" s="174"/>
      <c r="W9" s="71">
        <v>2</v>
      </c>
      <c r="X9" s="71" t="s">
        <v>13</v>
      </c>
      <c r="Y9" s="71">
        <v>2</v>
      </c>
      <c r="AA9" s="132" t="s">
        <v>79</v>
      </c>
      <c r="AB9" s="74">
        <v>40680</v>
      </c>
      <c r="AF9" s="76"/>
      <c r="AG9" s="65" t="s">
        <v>80</v>
      </c>
      <c r="AI9" s="65">
        <v>94.67</v>
      </c>
      <c r="AJ9" s="65">
        <v>17.25</v>
      </c>
      <c r="AK9" s="208">
        <v>239183716</v>
      </c>
      <c r="AL9" s="209">
        <v>27925.715333333301</v>
      </c>
      <c r="AM9" s="210">
        <v>13.983833416791899</v>
      </c>
      <c r="AN9" s="210">
        <v>688.756666666667</v>
      </c>
      <c r="AO9" s="210">
        <v>0.54917786473270203</v>
      </c>
      <c r="AP9" s="209">
        <v>41330.783333333296</v>
      </c>
      <c r="AQ9" s="210">
        <v>20.696436321148401</v>
      </c>
      <c r="AR9" s="210">
        <v>688.38333333333298</v>
      </c>
      <c r="AS9" s="210">
        <v>0.48772347309771302</v>
      </c>
      <c r="AT9" s="209">
        <v>38162.521666666697</v>
      </c>
      <c r="AU9" s="210">
        <v>19.109925721916198</v>
      </c>
      <c r="AV9" s="210">
        <v>638.743333333333</v>
      </c>
      <c r="AW9" s="210">
        <v>0.51031097812397497</v>
      </c>
      <c r="AX9" s="209">
        <v>29313.4296666667</v>
      </c>
      <c r="AY9" s="210">
        <v>14.6787329327324</v>
      </c>
      <c r="AZ9" s="210">
        <v>684.08</v>
      </c>
      <c r="BA9" s="211">
        <v>0.54675841868525599</v>
      </c>
      <c r="BB9" s="5">
        <v>1.3680000000000001</v>
      </c>
      <c r="BC9" s="5">
        <v>14.742000000000001</v>
      </c>
      <c r="BD9" s="5">
        <v>2.1779999999999999</v>
      </c>
      <c r="BE9" s="218" t="s">
        <v>32</v>
      </c>
      <c r="BF9" s="5">
        <v>-0.1351</v>
      </c>
      <c r="BG9" s="5">
        <v>-79.182000000000002</v>
      </c>
    </row>
    <row r="10" spans="1:59" s="86" customFormat="1" x14ac:dyDescent="0.2">
      <c r="A10" s="64">
        <v>10</v>
      </c>
      <c r="B10" s="64" t="s">
        <v>32</v>
      </c>
      <c r="C10" s="143">
        <v>5</v>
      </c>
      <c r="D10" s="80" t="s">
        <v>24</v>
      </c>
      <c r="E10" s="155">
        <v>11</v>
      </c>
      <c r="F10" s="65">
        <v>11</v>
      </c>
      <c r="G10" s="65">
        <v>53</v>
      </c>
      <c r="H10" s="80" t="s">
        <v>162</v>
      </c>
      <c r="I10" s="66" t="s">
        <v>15</v>
      </c>
      <c r="J10" s="206" t="s">
        <v>134</v>
      </c>
      <c r="K10" s="80" t="s">
        <v>157</v>
      </c>
      <c r="L10" s="80" t="s">
        <v>84</v>
      </c>
      <c r="M10" s="80"/>
      <c r="N10" s="200">
        <v>8</v>
      </c>
      <c r="O10" s="169">
        <v>11</v>
      </c>
      <c r="P10" s="164">
        <v>40699</v>
      </c>
      <c r="Q10" s="177" t="str">
        <f t="shared" si="0"/>
        <v>156</v>
      </c>
      <c r="R10" s="173">
        <v>4</v>
      </c>
      <c r="S10" s="169">
        <v>53</v>
      </c>
      <c r="T10" s="173">
        <v>4</v>
      </c>
      <c r="U10" s="169"/>
      <c r="V10" s="173"/>
      <c r="W10" s="80">
        <v>1</v>
      </c>
      <c r="X10" s="80" t="s">
        <v>15</v>
      </c>
      <c r="Y10" s="80">
        <v>1</v>
      </c>
      <c r="Z10" s="65"/>
      <c r="AA10" s="132" t="s">
        <v>85</v>
      </c>
      <c r="AB10" s="68">
        <v>40681</v>
      </c>
      <c r="AC10" s="65"/>
      <c r="AD10" s="65"/>
      <c r="AE10" s="65"/>
      <c r="AF10" s="69"/>
      <c r="AG10" s="65">
        <v>1158</v>
      </c>
      <c r="AH10" s="65"/>
      <c r="AI10" s="65">
        <v>82</v>
      </c>
      <c r="AJ10" s="65">
        <v>18.5</v>
      </c>
      <c r="AK10" s="208">
        <v>260027262</v>
      </c>
      <c r="AL10" s="209">
        <v>50988.06</v>
      </c>
      <c r="AM10" s="210">
        <v>25.532328492739101</v>
      </c>
      <c r="AN10" s="210">
        <v>1303.2150000000001</v>
      </c>
      <c r="AO10" s="210">
        <v>1.1440065046573931</v>
      </c>
      <c r="AP10" s="209">
        <v>40199.773666666697</v>
      </c>
      <c r="AQ10" s="210">
        <v>20.130081956267698</v>
      </c>
      <c r="AR10" s="210">
        <v>617.44666666666706</v>
      </c>
      <c r="AS10" s="210">
        <v>0.49949200998509902</v>
      </c>
      <c r="AT10" s="209">
        <v>44754.704333333299</v>
      </c>
      <c r="AU10" s="210">
        <v>22.410968619596101</v>
      </c>
      <c r="AV10" s="210">
        <v>598.71</v>
      </c>
      <c r="AW10" s="210">
        <v>0.47405591671403202</v>
      </c>
      <c r="AX10" s="209">
        <v>39079.697</v>
      </c>
      <c r="AY10" s="210">
        <v>19.569202303455199</v>
      </c>
      <c r="AZ10" s="210">
        <v>645.06666666666695</v>
      </c>
      <c r="BA10" s="211">
        <v>0.48921967722086201</v>
      </c>
      <c r="BB10" s="5">
        <v>3.294</v>
      </c>
      <c r="BC10" s="5">
        <v>57.816000000000003</v>
      </c>
      <c r="BD10" s="5">
        <v>51.281999999999996</v>
      </c>
      <c r="BE10" s="218" t="s">
        <v>32</v>
      </c>
      <c r="BF10" s="5">
        <v>7.2899999999999991</v>
      </c>
      <c r="BG10" s="5">
        <v>62.183999999999997</v>
      </c>
    </row>
    <row r="11" spans="1:59" s="71" customFormat="1" x14ac:dyDescent="0.2">
      <c r="A11" s="70">
        <v>10</v>
      </c>
      <c r="B11" s="70" t="s">
        <v>32</v>
      </c>
      <c r="C11" s="144">
        <v>5</v>
      </c>
      <c r="D11" s="82" t="s">
        <v>24</v>
      </c>
      <c r="E11" s="156">
        <v>11</v>
      </c>
      <c r="F11" s="71">
        <v>11</v>
      </c>
      <c r="G11" s="71">
        <v>53</v>
      </c>
      <c r="H11" s="71" t="s">
        <v>162</v>
      </c>
      <c r="I11" s="72" t="s">
        <v>15</v>
      </c>
      <c r="J11" s="134" t="s">
        <v>134</v>
      </c>
      <c r="K11" s="82" t="s">
        <v>157</v>
      </c>
      <c r="L11" s="82" t="s">
        <v>84</v>
      </c>
      <c r="M11" s="82"/>
      <c r="N11" s="201">
        <v>8</v>
      </c>
      <c r="O11" s="170">
        <v>11</v>
      </c>
      <c r="P11" s="165">
        <v>40699</v>
      </c>
      <c r="Q11" s="178" t="str">
        <f t="shared" si="0"/>
        <v>156</v>
      </c>
      <c r="R11" s="174">
        <v>4</v>
      </c>
      <c r="S11" s="170">
        <v>53</v>
      </c>
      <c r="T11" s="174">
        <v>4</v>
      </c>
      <c r="U11" s="170"/>
      <c r="V11" s="174"/>
      <c r="W11" s="71">
        <v>2</v>
      </c>
      <c r="X11" s="71" t="s">
        <v>13</v>
      </c>
      <c r="Y11" s="71">
        <v>1</v>
      </c>
      <c r="AA11" s="91" t="s">
        <v>85</v>
      </c>
      <c r="AB11" s="74">
        <v>40681</v>
      </c>
      <c r="AF11" s="76"/>
      <c r="AG11" s="71">
        <v>1162</v>
      </c>
      <c r="AI11" s="65">
        <v>82</v>
      </c>
      <c r="AJ11" s="65">
        <v>18.5</v>
      </c>
      <c r="AK11" s="208">
        <v>260027262</v>
      </c>
      <c r="AL11" s="209">
        <v>50988.06</v>
      </c>
      <c r="AM11" s="210">
        <v>25.532328492739101</v>
      </c>
      <c r="AN11" s="210">
        <v>1303.2150000000001</v>
      </c>
      <c r="AO11" s="210">
        <v>1.1440065046573931</v>
      </c>
      <c r="AP11" s="209">
        <v>40199.773666666697</v>
      </c>
      <c r="AQ11" s="210">
        <v>20.130081956267698</v>
      </c>
      <c r="AR11" s="210">
        <v>617.44666666666706</v>
      </c>
      <c r="AS11" s="210">
        <v>0.49949200998509902</v>
      </c>
      <c r="AT11" s="209">
        <v>44754.704333333299</v>
      </c>
      <c r="AU11" s="210">
        <v>22.410968619596101</v>
      </c>
      <c r="AV11" s="210">
        <v>598.71</v>
      </c>
      <c r="AW11" s="210">
        <v>0.47405591671403202</v>
      </c>
      <c r="AX11" s="209">
        <v>39079.697</v>
      </c>
      <c r="AY11" s="210">
        <v>19.569202303455199</v>
      </c>
      <c r="AZ11" s="210">
        <v>645.06666666666695</v>
      </c>
      <c r="BA11" s="211">
        <v>0.48921967722086201</v>
      </c>
      <c r="BB11" s="5">
        <v>10.584</v>
      </c>
      <c r="BC11" s="5">
        <v>120</v>
      </c>
      <c r="BD11" s="5">
        <v>13.103999999999999</v>
      </c>
      <c r="BE11" s="218" t="s">
        <v>15</v>
      </c>
      <c r="BF11" s="5">
        <v>7.2899999999999991</v>
      </c>
      <c r="BG11" s="5">
        <v>62.183999999999997</v>
      </c>
    </row>
    <row r="12" spans="1:59" s="86" customFormat="1" x14ac:dyDescent="0.2">
      <c r="A12" s="64">
        <v>11</v>
      </c>
      <c r="B12" s="64" t="s">
        <v>32</v>
      </c>
      <c r="C12" s="143">
        <v>6</v>
      </c>
      <c r="D12" s="80" t="s">
        <v>60</v>
      </c>
      <c r="E12" s="155" t="s">
        <v>162</v>
      </c>
      <c r="F12" s="80" t="s">
        <v>147</v>
      </c>
      <c r="G12" s="80" t="s">
        <v>162</v>
      </c>
      <c r="H12" s="80" t="s">
        <v>162</v>
      </c>
      <c r="I12" s="66" t="s">
        <v>32</v>
      </c>
      <c r="J12" s="65" t="s">
        <v>89</v>
      </c>
      <c r="K12" s="65" t="s">
        <v>156</v>
      </c>
      <c r="L12" s="80" t="s">
        <v>86</v>
      </c>
      <c r="M12" s="80"/>
      <c r="N12" s="200"/>
      <c r="O12" s="169"/>
      <c r="P12" s="151"/>
      <c r="Q12" s="177"/>
      <c r="R12" s="173"/>
      <c r="S12" s="169"/>
      <c r="T12" s="173"/>
      <c r="U12" s="169"/>
      <c r="V12" s="173"/>
      <c r="W12" s="80">
        <v>1</v>
      </c>
      <c r="X12" s="80" t="s">
        <v>15</v>
      </c>
      <c r="Y12" s="80">
        <v>2</v>
      </c>
      <c r="Z12" s="65"/>
      <c r="AA12" s="132" t="s">
        <v>96</v>
      </c>
      <c r="AB12" s="68">
        <v>40684</v>
      </c>
      <c r="AC12" s="65"/>
      <c r="AD12" s="65"/>
      <c r="AE12" s="65"/>
      <c r="AF12" s="69"/>
      <c r="AG12" s="65">
        <v>1179</v>
      </c>
      <c r="AH12" s="65"/>
      <c r="AI12" s="65">
        <v>88</v>
      </c>
      <c r="AJ12" s="65">
        <v>17</v>
      </c>
      <c r="AK12" s="208">
        <v>254098978</v>
      </c>
      <c r="AL12" s="209">
        <v>22822.674999999999</v>
      </c>
      <c r="AM12" s="210">
        <v>11.428480220330499</v>
      </c>
      <c r="AN12" s="210">
        <v>657.76</v>
      </c>
      <c r="AO12" s="210">
        <v>0.58274460490795899</v>
      </c>
      <c r="AP12" s="209">
        <v>44957.020333333297</v>
      </c>
      <c r="AQ12" s="210">
        <v>22.512278584543498</v>
      </c>
      <c r="AR12" s="210">
        <v>618.78333333333296</v>
      </c>
      <c r="AS12" s="210">
        <v>0.52679236276052599</v>
      </c>
      <c r="AT12" s="209">
        <v>51843.344333333298</v>
      </c>
      <c r="AU12" s="210">
        <v>25.9606130862961</v>
      </c>
      <c r="AV12" s="210">
        <v>615.07666666666705</v>
      </c>
      <c r="AW12" s="210">
        <v>0.49214454362007698</v>
      </c>
      <c r="AX12" s="209">
        <v>30054.025333333298</v>
      </c>
      <c r="AY12" s="210">
        <v>15.0495870472375</v>
      </c>
      <c r="AZ12" s="210">
        <v>644.44666666666706</v>
      </c>
      <c r="BA12" s="211">
        <v>0.57660854914995596</v>
      </c>
      <c r="BB12" s="5">
        <v>5.85</v>
      </c>
      <c r="BC12" s="5">
        <v>120</v>
      </c>
      <c r="BD12" s="5">
        <v>120</v>
      </c>
      <c r="BE12" s="5" t="s">
        <v>15</v>
      </c>
      <c r="BF12" s="5">
        <v>-1.2599999999999998</v>
      </c>
      <c r="BG12" s="5">
        <v>0</v>
      </c>
    </row>
    <row r="13" spans="1:59" s="71" customFormat="1" x14ac:dyDescent="0.2">
      <c r="A13" s="70">
        <v>11</v>
      </c>
      <c r="B13" s="70" t="s">
        <v>32</v>
      </c>
      <c r="C13" s="144">
        <v>6</v>
      </c>
      <c r="D13" s="82" t="s">
        <v>60</v>
      </c>
      <c r="E13" s="156" t="s">
        <v>162</v>
      </c>
      <c r="F13" s="71" t="s">
        <v>147</v>
      </c>
      <c r="G13" s="71" t="s">
        <v>162</v>
      </c>
      <c r="H13" s="71" t="s">
        <v>162</v>
      </c>
      <c r="I13" s="72" t="s">
        <v>32</v>
      </c>
      <c r="J13" s="71" t="s">
        <v>89</v>
      </c>
      <c r="K13" s="71" t="s">
        <v>156</v>
      </c>
      <c r="L13" s="71" t="s">
        <v>86</v>
      </c>
      <c r="N13" s="201"/>
      <c r="O13" s="170"/>
      <c r="P13" s="152"/>
      <c r="Q13" s="178"/>
      <c r="R13" s="174"/>
      <c r="S13" s="170"/>
      <c r="T13" s="174"/>
      <c r="U13" s="170"/>
      <c r="V13" s="174"/>
      <c r="W13" s="71">
        <v>2</v>
      </c>
      <c r="X13" s="71" t="s">
        <v>13</v>
      </c>
      <c r="Y13" s="71">
        <v>2</v>
      </c>
      <c r="AA13" s="91" t="s">
        <v>96</v>
      </c>
      <c r="AB13" s="74">
        <v>40684</v>
      </c>
      <c r="AF13" s="76"/>
      <c r="AG13" s="71">
        <v>1191</v>
      </c>
      <c r="AI13" s="65">
        <v>88</v>
      </c>
      <c r="AJ13" s="65">
        <v>17</v>
      </c>
      <c r="AK13" s="208">
        <v>254098978</v>
      </c>
      <c r="AL13" s="209">
        <v>22822.674999999999</v>
      </c>
      <c r="AM13" s="210">
        <v>11.428480220330499</v>
      </c>
      <c r="AN13" s="210">
        <v>657.76</v>
      </c>
      <c r="AO13" s="210">
        <v>0.58274460490795899</v>
      </c>
      <c r="AP13" s="209">
        <v>44957.020333333297</v>
      </c>
      <c r="AQ13" s="210">
        <v>22.512278584543498</v>
      </c>
      <c r="AR13" s="210">
        <v>618.78333333333296</v>
      </c>
      <c r="AS13" s="210">
        <v>0.52679236276052599</v>
      </c>
      <c r="AT13" s="209">
        <v>51843.344333333298</v>
      </c>
      <c r="AU13" s="210">
        <v>25.9606130862961</v>
      </c>
      <c r="AV13" s="210">
        <v>615.07666666666705</v>
      </c>
      <c r="AW13" s="210">
        <v>0.49214454362007698</v>
      </c>
      <c r="AX13" s="209">
        <v>30054.025333333298</v>
      </c>
      <c r="AY13" s="210">
        <v>15.0495870472375</v>
      </c>
      <c r="AZ13" s="210">
        <v>644.44666666666706</v>
      </c>
      <c r="BA13" s="211">
        <v>0.57660854914995596</v>
      </c>
      <c r="BB13" s="5">
        <v>4.59</v>
      </c>
      <c r="BC13" s="5">
        <v>120</v>
      </c>
      <c r="BD13" s="5">
        <v>60.695999999999998</v>
      </c>
      <c r="BE13" s="5" t="s">
        <v>15</v>
      </c>
      <c r="BF13" s="5">
        <v>-1.2599999999999998</v>
      </c>
      <c r="BG13" s="5">
        <v>0</v>
      </c>
    </row>
    <row r="14" spans="1:59" s="86" customFormat="1" x14ac:dyDescent="0.2">
      <c r="A14" s="84">
        <v>12</v>
      </c>
      <c r="B14" s="84" t="s">
        <v>32</v>
      </c>
      <c r="C14" s="145">
        <v>7</v>
      </c>
      <c r="D14" s="80" t="s">
        <v>60</v>
      </c>
      <c r="E14" s="155">
        <v>2</v>
      </c>
      <c r="F14" s="80" t="s">
        <v>61</v>
      </c>
      <c r="G14" s="80">
        <v>15</v>
      </c>
      <c r="H14" s="80">
        <v>1</v>
      </c>
      <c r="I14" s="85" t="s">
        <v>32</v>
      </c>
      <c r="J14" s="86" t="s">
        <v>73</v>
      </c>
      <c r="K14" s="86" t="s">
        <v>160</v>
      </c>
      <c r="L14" s="80" t="s">
        <v>74</v>
      </c>
      <c r="M14" s="80"/>
      <c r="N14" s="200">
        <v>2</v>
      </c>
      <c r="O14" s="169">
        <v>2</v>
      </c>
      <c r="P14" s="164">
        <v>40692</v>
      </c>
      <c r="Q14" s="177" t="str">
        <f t="shared" ref="Q14:Q19" si="1">TEXT(DATEVALUE(TEXT(P14,"m/d/yyyy"))-DATEVALUE("1/1/2011")+1,"000")</f>
        <v>149</v>
      </c>
      <c r="R14" s="173">
        <v>0</v>
      </c>
      <c r="S14" s="169">
        <v>15</v>
      </c>
      <c r="T14" s="173">
        <v>2</v>
      </c>
      <c r="U14" s="169">
        <v>1</v>
      </c>
      <c r="V14" s="173">
        <v>0</v>
      </c>
      <c r="W14" s="80">
        <v>1</v>
      </c>
      <c r="X14" s="80" t="s">
        <v>13</v>
      </c>
      <c r="Y14" s="80">
        <v>1</v>
      </c>
      <c r="AA14" s="87">
        <v>14</v>
      </c>
      <c r="AB14" s="88">
        <v>40684</v>
      </c>
      <c r="AF14" s="89"/>
      <c r="AG14" s="86">
        <v>1202</v>
      </c>
      <c r="AI14" s="86">
        <v>95</v>
      </c>
      <c r="AJ14" s="86">
        <v>17</v>
      </c>
      <c r="AK14" s="208">
        <v>254046019</v>
      </c>
      <c r="AL14" s="209">
        <v>39424.066666666702</v>
      </c>
      <c r="AM14" s="210">
        <v>19.741645802036398</v>
      </c>
      <c r="AN14" s="210">
        <v>621.70666666666705</v>
      </c>
      <c r="AO14" s="210">
        <v>0.50135123039110996</v>
      </c>
      <c r="AP14" s="209">
        <v>42699.875999999997</v>
      </c>
      <c r="AQ14" s="210">
        <v>21.3820110165248</v>
      </c>
      <c r="AR14" s="210">
        <v>660.16333333333296</v>
      </c>
      <c r="AS14" s="210">
        <v>0.50756069154831196</v>
      </c>
      <c r="AT14" s="209">
        <v>35596.108</v>
      </c>
      <c r="AU14" s="210">
        <v>17.8247911867802</v>
      </c>
      <c r="AV14" s="210">
        <v>654.78666666666697</v>
      </c>
      <c r="AW14" s="210">
        <v>0.52114163666106705</v>
      </c>
      <c r="AX14" s="209">
        <v>30552.544999999998</v>
      </c>
      <c r="AY14" s="210">
        <v>15.299221331998</v>
      </c>
      <c r="AZ14" s="210">
        <v>665.73333333333301</v>
      </c>
      <c r="BA14" s="211">
        <v>0.55830604189247701</v>
      </c>
      <c r="BB14" s="5">
        <v>0.93600000000000005</v>
      </c>
      <c r="BC14" s="5">
        <v>7.74</v>
      </c>
      <c r="BD14" s="5">
        <v>1.9079999999999999</v>
      </c>
      <c r="BE14" s="218" t="s">
        <v>32</v>
      </c>
      <c r="BF14" s="5">
        <v>-1.476</v>
      </c>
      <c r="BG14" s="5">
        <v>-38.123999999999995</v>
      </c>
    </row>
    <row r="15" spans="1:59" s="71" customFormat="1" x14ac:dyDescent="0.2">
      <c r="A15" s="70">
        <v>12</v>
      </c>
      <c r="B15" s="70" t="s">
        <v>32</v>
      </c>
      <c r="C15" s="144">
        <v>7</v>
      </c>
      <c r="D15" s="82" t="s">
        <v>60</v>
      </c>
      <c r="E15" s="156">
        <v>2</v>
      </c>
      <c r="F15" s="71" t="s">
        <v>61</v>
      </c>
      <c r="G15" s="71">
        <v>15</v>
      </c>
      <c r="H15" s="71">
        <v>1</v>
      </c>
      <c r="I15" s="72" t="s">
        <v>32</v>
      </c>
      <c r="J15" s="71" t="s">
        <v>73</v>
      </c>
      <c r="K15" s="71" t="s">
        <v>160</v>
      </c>
      <c r="L15" s="82" t="s">
        <v>74</v>
      </c>
      <c r="M15" s="82"/>
      <c r="N15" s="201">
        <v>2</v>
      </c>
      <c r="O15" s="170">
        <v>2</v>
      </c>
      <c r="P15" s="165">
        <v>40692</v>
      </c>
      <c r="Q15" s="178" t="str">
        <f t="shared" si="1"/>
        <v>149</v>
      </c>
      <c r="R15" s="174">
        <v>0</v>
      </c>
      <c r="S15" s="170">
        <v>15</v>
      </c>
      <c r="T15" s="174">
        <v>2</v>
      </c>
      <c r="U15" s="170">
        <v>1</v>
      </c>
      <c r="V15" s="174">
        <v>0</v>
      </c>
      <c r="W15" s="71">
        <v>2</v>
      </c>
      <c r="X15" s="71" t="s">
        <v>15</v>
      </c>
      <c r="Y15" s="71">
        <v>1</v>
      </c>
      <c r="AA15" s="73">
        <v>14</v>
      </c>
      <c r="AB15" s="74">
        <v>40684</v>
      </c>
      <c r="AF15" s="76"/>
      <c r="AG15" s="71">
        <v>1208</v>
      </c>
      <c r="AI15" s="65">
        <v>95</v>
      </c>
      <c r="AJ15" s="65">
        <v>17</v>
      </c>
      <c r="AK15" s="208">
        <v>254046019</v>
      </c>
      <c r="AL15" s="209">
        <v>39424.066666666702</v>
      </c>
      <c r="AM15" s="210">
        <v>19.741645802036398</v>
      </c>
      <c r="AN15" s="210">
        <v>621.70666666666705</v>
      </c>
      <c r="AO15" s="210">
        <v>0.50135123039110996</v>
      </c>
      <c r="AP15" s="209">
        <v>42699.875999999997</v>
      </c>
      <c r="AQ15" s="210">
        <v>21.3820110165248</v>
      </c>
      <c r="AR15" s="210">
        <v>660.16333333333296</v>
      </c>
      <c r="AS15" s="210">
        <v>0.50756069154831196</v>
      </c>
      <c r="AT15" s="209">
        <v>35596.108</v>
      </c>
      <c r="AU15" s="210">
        <v>17.8247911867802</v>
      </c>
      <c r="AV15" s="210">
        <v>654.78666666666697</v>
      </c>
      <c r="AW15" s="210">
        <v>0.52114163666106705</v>
      </c>
      <c r="AX15" s="209">
        <v>30552.544999999998</v>
      </c>
      <c r="AY15" s="210">
        <v>15.299221331998</v>
      </c>
      <c r="AZ15" s="210">
        <v>665.73333333333301</v>
      </c>
      <c r="BA15" s="211">
        <v>0.55830604189247701</v>
      </c>
      <c r="BB15" s="5">
        <v>2.4119999999999999</v>
      </c>
      <c r="BC15" s="5">
        <v>45.863999999999997</v>
      </c>
      <c r="BD15" s="5">
        <v>74.358000000000004</v>
      </c>
      <c r="BE15" s="218" t="s">
        <v>32</v>
      </c>
      <c r="BF15" s="5">
        <v>-1.476</v>
      </c>
      <c r="BG15" s="5">
        <v>-38.123999999999995</v>
      </c>
    </row>
    <row r="16" spans="1:59" s="86" customFormat="1" x14ac:dyDescent="0.2">
      <c r="A16" s="64">
        <v>13</v>
      </c>
      <c r="B16" s="64" t="s">
        <v>32</v>
      </c>
      <c r="C16" s="143">
        <v>8</v>
      </c>
      <c r="D16" s="80" t="s">
        <v>60</v>
      </c>
      <c r="E16" s="155">
        <v>14</v>
      </c>
      <c r="F16" s="65" t="s">
        <v>87</v>
      </c>
      <c r="G16" s="65">
        <v>14</v>
      </c>
      <c r="H16" s="80" t="s">
        <v>162</v>
      </c>
      <c r="I16" s="66" t="s">
        <v>32</v>
      </c>
      <c r="J16" s="65" t="s">
        <v>90</v>
      </c>
      <c r="K16" s="65" t="s">
        <v>161</v>
      </c>
      <c r="L16" s="80" t="s">
        <v>164</v>
      </c>
      <c r="M16" s="80"/>
      <c r="N16" s="200">
        <v>8</v>
      </c>
      <c r="O16" s="169">
        <v>14</v>
      </c>
      <c r="P16" s="164">
        <v>40700</v>
      </c>
      <c r="Q16" s="177" t="str">
        <f t="shared" si="1"/>
        <v>157</v>
      </c>
      <c r="R16" s="173">
        <v>4</v>
      </c>
      <c r="S16" s="169">
        <v>14</v>
      </c>
      <c r="T16" s="173">
        <v>4</v>
      </c>
      <c r="U16" s="169"/>
      <c r="V16" s="173"/>
      <c r="W16" s="80">
        <v>1</v>
      </c>
      <c r="X16" s="80" t="s">
        <v>15</v>
      </c>
      <c r="Y16" s="80">
        <v>3</v>
      </c>
      <c r="Z16" s="65"/>
      <c r="AA16" s="67">
        <v>21</v>
      </c>
      <c r="AB16" s="68">
        <v>40684</v>
      </c>
      <c r="AC16" s="65"/>
      <c r="AD16" s="65"/>
      <c r="AE16" s="65"/>
      <c r="AF16" s="69"/>
      <c r="AG16" s="65">
        <v>1194</v>
      </c>
      <c r="AH16" s="65"/>
      <c r="AI16" s="65">
        <v>85</v>
      </c>
      <c r="AJ16" s="65">
        <v>18.5</v>
      </c>
      <c r="AK16" s="208">
        <v>254098977</v>
      </c>
      <c r="AL16" s="209">
        <v>18848.002333333301</v>
      </c>
      <c r="AM16" s="210">
        <v>9.4381584042730804</v>
      </c>
      <c r="AN16" s="210">
        <v>694.15</v>
      </c>
      <c r="AO16" s="210">
        <v>0.56448006335346101</v>
      </c>
      <c r="AP16" s="209">
        <v>54362.6063333333</v>
      </c>
      <c r="AQ16" s="210">
        <v>27.222136371223499</v>
      </c>
      <c r="AR16" s="210">
        <v>675.1</v>
      </c>
      <c r="AS16" s="210">
        <v>0.43984600048519101</v>
      </c>
      <c r="AT16" s="209">
        <v>39852.525666666697</v>
      </c>
      <c r="AU16" s="210">
        <v>19.956197129026901</v>
      </c>
      <c r="AV16" s="210">
        <v>687.8</v>
      </c>
      <c r="AW16" s="210">
        <v>0.50066359790636406</v>
      </c>
      <c r="AX16" s="209">
        <v>28211.59</v>
      </c>
      <c r="AY16" s="210">
        <v>14.1269854782173</v>
      </c>
      <c r="AZ16" s="210">
        <v>694.15</v>
      </c>
      <c r="BA16" s="211">
        <v>0.60139160117077795</v>
      </c>
      <c r="BB16" s="5">
        <v>1.98</v>
      </c>
      <c r="BC16" s="5">
        <v>120</v>
      </c>
      <c r="BD16" s="5">
        <v>0.79200000000000004</v>
      </c>
      <c r="BE16" s="5" t="s">
        <v>15</v>
      </c>
      <c r="BF16" s="5">
        <v>1.8000000000000016E-2</v>
      </c>
      <c r="BG16" s="5">
        <v>0</v>
      </c>
    </row>
    <row r="17" spans="1:59" s="71" customFormat="1" x14ac:dyDescent="0.2">
      <c r="A17" s="70">
        <v>13</v>
      </c>
      <c r="B17" s="70" t="s">
        <v>32</v>
      </c>
      <c r="C17" s="144">
        <v>8</v>
      </c>
      <c r="D17" s="82" t="s">
        <v>60</v>
      </c>
      <c r="E17" s="156">
        <v>14</v>
      </c>
      <c r="F17" s="71" t="s">
        <v>87</v>
      </c>
      <c r="G17" s="71">
        <v>14</v>
      </c>
      <c r="H17" s="71" t="s">
        <v>162</v>
      </c>
      <c r="I17" s="72" t="s">
        <v>32</v>
      </c>
      <c r="J17" s="71" t="s">
        <v>90</v>
      </c>
      <c r="K17" s="71" t="s">
        <v>161</v>
      </c>
      <c r="L17" s="71" t="s">
        <v>164</v>
      </c>
      <c r="N17" s="201">
        <v>8</v>
      </c>
      <c r="O17" s="170">
        <v>14</v>
      </c>
      <c r="P17" s="165">
        <v>40700</v>
      </c>
      <c r="Q17" s="178" t="str">
        <f t="shared" si="1"/>
        <v>157</v>
      </c>
      <c r="R17" s="174">
        <v>4</v>
      </c>
      <c r="S17" s="170">
        <v>14</v>
      </c>
      <c r="T17" s="174">
        <v>4</v>
      </c>
      <c r="U17" s="170"/>
      <c r="V17" s="174"/>
      <c r="W17" s="71">
        <v>2</v>
      </c>
      <c r="X17" s="71" t="s">
        <v>13</v>
      </c>
      <c r="Y17" s="71">
        <v>3</v>
      </c>
      <c r="AA17" s="73">
        <v>21</v>
      </c>
      <c r="AB17" s="74">
        <v>40684</v>
      </c>
      <c r="AF17" s="76"/>
      <c r="AG17" s="71">
        <v>1211</v>
      </c>
      <c r="AI17" s="65">
        <v>85</v>
      </c>
      <c r="AJ17" s="65">
        <v>18.5</v>
      </c>
      <c r="AK17" s="208">
        <v>254098977</v>
      </c>
      <c r="AL17" s="209">
        <v>18848.002333333301</v>
      </c>
      <c r="AM17" s="210">
        <v>9.4381584042730804</v>
      </c>
      <c r="AN17" s="210">
        <v>694.15</v>
      </c>
      <c r="AO17" s="210">
        <v>0.56448006335346101</v>
      </c>
      <c r="AP17" s="209">
        <v>54362.6063333333</v>
      </c>
      <c r="AQ17" s="210">
        <v>27.222136371223499</v>
      </c>
      <c r="AR17" s="210">
        <v>675.1</v>
      </c>
      <c r="AS17" s="210">
        <v>0.43984600048519101</v>
      </c>
      <c r="AT17" s="209">
        <v>39852.525666666697</v>
      </c>
      <c r="AU17" s="210">
        <v>19.956197129026901</v>
      </c>
      <c r="AV17" s="210">
        <v>687.8</v>
      </c>
      <c r="AW17" s="210">
        <v>0.50066359790636406</v>
      </c>
      <c r="AX17" s="209">
        <v>28211.59</v>
      </c>
      <c r="AY17" s="210">
        <v>14.1269854782173</v>
      </c>
      <c r="AZ17" s="210">
        <v>694.15</v>
      </c>
      <c r="BA17" s="211">
        <v>0.60139160117077795</v>
      </c>
      <c r="BB17" s="5">
        <v>1.998</v>
      </c>
      <c r="BC17" s="5">
        <v>120</v>
      </c>
      <c r="BD17" s="5">
        <v>0.99</v>
      </c>
      <c r="BE17" s="5" t="s">
        <v>15</v>
      </c>
      <c r="BF17" s="5">
        <v>1.8000000000000016E-2</v>
      </c>
      <c r="BG17" s="5">
        <v>0</v>
      </c>
    </row>
    <row r="18" spans="1:59" s="86" customFormat="1" x14ac:dyDescent="0.2">
      <c r="A18" s="64">
        <v>13.6</v>
      </c>
      <c r="B18" s="64" t="s">
        <v>32</v>
      </c>
      <c r="C18" s="143">
        <v>9</v>
      </c>
      <c r="D18" s="80" t="s">
        <v>53</v>
      </c>
      <c r="E18" s="155">
        <v>56</v>
      </c>
      <c r="F18" s="80" t="s">
        <v>94</v>
      </c>
      <c r="G18" s="80">
        <v>51</v>
      </c>
      <c r="H18" s="80" t="s">
        <v>162</v>
      </c>
      <c r="I18" s="66" t="s">
        <v>32</v>
      </c>
      <c r="J18" s="149" t="s">
        <v>195</v>
      </c>
      <c r="K18" s="65" t="s">
        <v>165</v>
      </c>
      <c r="L18" s="149" t="s">
        <v>95</v>
      </c>
      <c r="M18" s="80"/>
      <c r="N18" s="200">
        <v>7</v>
      </c>
      <c r="O18" s="169">
        <v>56</v>
      </c>
      <c r="P18" s="164">
        <v>40705</v>
      </c>
      <c r="Q18" s="177" t="str">
        <f t="shared" si="1"/>
        <v>162</v>
      </c>
      <c r="R18" s="173">
        <v>5</v>
      </c>
      <c r="S18" s="169">
        <v>51</v>
      </c>
      <c r="T18" s="173">
        <v>3</v>
      </c>
      <c r="U18" s="169"/>
      <c r="V18" s="173"/>
      <c r="W18" s="80">
        <v>1</v>
      </c>
      <c r="X18" s="65" t="s">
        <v>13</v>
      </c>
      <c r="Y18" s="80">
        <v>2</v>
      </c>
      <c r="Z18" s="65"/>
      <c r="AA18" s="67">
        <v>15</v>
      </c>
      <c r="AB18" s="68">
        <v>40685</v>
      </c>
      <c r="AC18" s="65"/>
      <c r="AD18" s="65"/>
      <c r="AE18" s="65"/>
      <c r="AF18" s="69"/>
      <c r="AG18" s="65">
        <v>1214</v>
      </c>
      <c r="AH18" s="65" t="s">
        <v>98</v>
      </c>
      <c r="AI18" s="65">
        <v>91</v>
      </c>
      <c r="AJ18" s="65">
        <v>15.25</v>
      </c>
      <c r="AK18" s="208"/>
      <c r="AL18" s="209"/>
      <c r="AM18" s="210"/>
      <c r="AN18" s="210"/>
      <c r="AO18" s="210"/>
      <c r="AP18" s="209"/>
      <c r="AQ18" s="210"/>
      <c r="AR18" s="210"/>
      <c r="AS18" s="210"/>
      <c r="AT18" s="209"/>
      <c r="AU18" s="210"/>
      <c r="AV18" s="210"/>
      <c r="AW18" s="210"/>
      <c r="AX18" s="209"/>
      <c r="AY18" s="210"/>
      <c r="AZ18" s="210"/>
      <c r="BA18" s="211"/>
      <c r="BB18" s="5">
        <v>61.218000000000004</v>
      </c>
      <c r="BC18" s="5">
        <v>120</v>
      </c>
      <c r="BD18" s="5">
        <v>1.08</v>
      </c>
      <c r="BE18" s="5" t="s">
        <v>15</v>
      </c>
      <c r="BF18" s="5">
        <v>57.330000000000005</v>
      </c>
      <c r="BG18" s="5">
        <v>0</v>
      </c>
    </row>
    <row r="19" spans="1:59" s="71" customFormat="1" x14ac:dyDescent="0.2">
      <c r="A19" s="70">
        <v>14.0571428571429</v>
      </c>
      <c r="B19" s="70" t="s">
        <v>32</v>
      </c>
      <c r="C19" s="144">
        <v>9</v>
      </c>
      <c r="D19" s="71" t="s">
        <v>53</v>
      </c>
      <c r="E19" s="156">
        <v>56</v>
      </c>
      <c r="G19" s="71">
        <v>51</v>
      </c>
      <c r="H19" s="71" t="s">
        <v>162</v>
      </c>
      <c r="I19" s="72" t="s">
        <v>32</v>
      </c>
      <c r="J19" s="149" t="s">
        <v>195</v>
      </c>
      <c r="K19" s="71" t="s">
        <v>165</v>
      </c>
      <c r="L19" s="150" t="s">
        <v>95</v>
      </c>
      <c r="M19" s="82"/>
      <c r="N19" s="201">
        <v>7</v>
      </c>
      <c r="O19" s="170">
        <v>56</v>
      </c>
      <c r="P19" s="165">
        <v>40705</v>
      </c>
      <c r="Q19" s="178" t="str">
        <f t="shared" si="1"/>
        <v>162</v>
      </c>
      <c r="R19" s="174">
        <v>5</v>
      </c>
      <c r="S19" s="170">
        <v>51</v>
      </c>
      <c r="T19" s="174">
        <v>3</v>
      </c>
      <c r="U19" s="170"/>
      <c r="V19" s="174"/>
      <c r="W19" s="71">
        <v>2</v>
      </c>
      <c r="X19" s="71" t="s">
        <v>15</v>
      </c>
      <c r="Y19" s="71">
        <v>2</v>
      </c>
      <c r="AA19" s="73">
        <v>15</v>
      </c>
      <c r="AB19" s="74">
        <v>40685</v>
      </c>
      <c r="AF19" s="76"/>
      <c r="AG19" s="71">
        <v>1216</v>
      </c>
      <c r="AI19" s="65">
        <v>91</v>
      </c>
      <c r="AJ19" s="65">
        <v>15.25</v>
      </c>
      <c r="AK19" s="208"/>
      <c r="AL19" s="209"/>
      <c r="AM19" s="210"/>
      <c r="AN19" s="210"/>
      <c r="AO19" s="210"/>
      <c r="AP19" s="209"/>
      <c r="AQ19" s="210"/>
      <c r="AR19" s="210"/>
      <c r="AS19" s="210"/>
      <c r="AT19" s="209"/>
      <c r="AU19" s="210"/>
      <c r="AV19" s="210"/>
      <c r="AW19" s="210"/>
      <c r="AX19" s="209"/>
      <c r="AY19" s="210"/>
      <c r="AZ19" s="210"/>
      <c r="BA19" s="211"/>
      <c r="BB19" s="5">
        <v>3.8879999999999999</v>
      </c>
      <c r="BC19" s="5">
        <v>120</v>
      </c>
      <c r="BD19" s="5">
        <v>2.484</v>
      </c>
      <c r="BE19" s="5" t="s">
        <v>15</v>
      </c>
      <c r="BF19" s="5">
        <v>57.330000000000005</v>
      </c>
      <c r="BG19" s="5">
        <v>0</v>
      </c>
    </row>
    <row r="20" spans="1:59" s="182" customFormat="1" x14ac:dyDescent="0.2">
      <c r="A20" s="179">
        <v>14.5142857142857</v>
      </c>
      <c r="B20" s="179" t="s">
        <v>32</v>
      </c>
      <c r="C20" s="179">
        <v>10</v>
      </c>
      <c r="D20" s="180" t="s">
        <v>53</v>
      </c>
      <c r="E20" s="180"/>
      <c r="F20" s="180" t="s">
        <v>93</v>
      </c>
      <c r="G20" s="180"/>
      <c r="H20" s="180"/>
      <c r="I20" s="181" t="s">
        <v>15</v>
      </c>
      <c r="L20" s="180" t="s">
        <v>112</v>
      </c>
      <c r="M20" s="180"/>
      <c r="N20" s="202"/>
      <c r="O20" s="183"/>
      <c r="P20" s="180"/>
      <c r="Q20" s="184"/>
      <c r="R20" s="185"/>
      <c r="S20" s="183"/>
      <c r="T20" s="185"/>
      <c r="U20" s="183"/>
      <c r="V20" s="185"/>
      <c r="W20" s="180">
        <v>1</v>
      </c>
      <c r="X20" s="182" t="s">
        <v>15</v>
      </c>
      <c r="Y20" s="180">
        <v>1</v>
      </c>
      <c r="AA20" s="186" t="s">
        <v>97</v>
      </c>
      <c r="AB20" s="187">
        <v>40685</v>
      </c>
      <c r="AF20" s="188"/>
      <c r="AG20" s="182">
        <v>1221</v>
      </c>
      <c r="AH20" s="182" t="s">
        <v>113</v>
      </c>
      <c r="AK20" s="208"/>
      <c r="AL20" s="208"/>
      <c r="AM20" s="5"/>
      <c r="AN20" s="5"/>
      <c r="AO20" s="5"/>
      <c r="AP20" s="208"/>
      <c r="AQ20" s="5"/>
      <c r="AR20" s="5"/>
      <c r="AS20" s="5"/>
      <c r="AT20" s="208"/>
      <c r="AU20" s="5"/>
      <c r="AV20" s="5"/>
      <c r="AW20" s="5"/>
      <c r="AX20" s="208"/>
      <c r="AY20" s="5"/>
      <c r="AZ20" s="5"/>
      <c r="BA20" s="217"/>
      <c r="BB20" s="5">
        <v>2.7719999999999998</v>
      </c>
      <c r="BC20" s="5">
        <v>120</v>
      </c>
      <c r="BD20" s="5">
        <v>2.0699999999999998</v>
      </c>
      <c r="BE20" s="5" t="s">
        <v>15</v>
      </c>
      <c r="BF20" s="5">
        <v>117.22799999999999</v>
      </c>
      <c r="BG20" s="5">
        <v>0</v>
      </c>
    </row>
    <row r="21" spans="1:59" s="190" customFormat="1" x14ac:dyDescent="0.2">
      <c r="A21" s="189">
        <v>14.9714285714286</v>
      </c>
      <c r="B21" s="189" t="s">
        <v>32</v>
      </c>
      <c r="C21" s="189">
        <v>10</v>
      </c>
      <c r="D21" s="190" t="s">
        <v>53</v>
      </c>
      <c r="I21" s="191" t="s">
        <v>15</v>
      </c>
      <c r="L21" s="190" t="s">
        <v>112</v>
      </c>
      <c r="N21" s="203"/>
      <c r="O21" s="192"/>
      <c r="Q21" s="193"/>
      <c r="R21" s="194"/>
      <c r="S21" s="192"/>
      <c r="T21" s="194"/>
      <c r="U21" s="192"/>
      <c r="V21" s="194"/>
      <c r="W21" s="190">
        <v>2</v>
      </c>
      <c r="X21" s="190" t="s">
        <v>13</v>
      </c>
      <c r="Y21" s="190">
        <v>1</v>
      </c>
      <c r="AA21" s="195" t="s">
        <v>97</v>
      </c>
      <c r="AB21" s="196">
        <v>40685</v>
      </c>
      <c r="AF21" s="197"/>
      <c r="AG21" s="190">
        <v>1226</v>
      </c>
      <c r="AI21" s="180"/>
      <c r="AJ21" s="180"/>
      <c r="AK21" s="208"/>
      <c r="AL21" s="208"/>
      <c r="AM21" s="5"/>
      <c r="AN21" s="5"/>
      <c r="AO21" s="5"/>
      <c r="AP21" s="208"/>
      <c r="AQ21" s="5"/>
      <c r="AR21" s="5"/>
      <c r="AS21" s="5"/>
      <c r="AT21" s="208"/>
      <c r="AU21" s="5"/>
      <c r="AV21" s="5"/>
      <c r="AW21" s="5"/>
      <c r="AX21" s="208"/>
      <c r="AY21" s="5"/>
      <c r="AZ21" s="5"/>
      <c r="BA21" s="217"/>
      <c r="BB21" s="5">
        <v>120</v>
      </c>
      <c r="BC21" s="5">
        <v>120</v>
      </c>
      <c r="BD21" s="5">
        <v>1.6559999999999999</v>
      </c>
      <c r="BE21" s="5" t="s">
        <v>15</v>
      </c>
      <c r="BF21" s="5">
        <v>117.22799999999999</v>
      </c>
      <c r="BG21" s="5">
        <v>0</v>
      </c>
    </row>
    <row r="22" spans="1:59" s="86" customFormat="1" x14ac:dyDescent="0.2">
      <c r="A22" s="84">
        <v>17</v>
      </c>
      <c r="B22" s="84" t="s">
        <v>32</v>
      </c>
      <c r="C22" s="145">
        <v>11</v>
      </c>
      <c r="D22" s="80" t="s">
        <v>24</v>
      </c>
      <c r="E22" s="160">
        <v>34</v>
      </c>
      <c r="F22" s="86">
        <v>34</v>
      </c>
      <c r="G22" s="86">
        <v>34</v>
      </c>
      <c r="H22" s="80" t="s">
        <v>162</v>
      </c>
      <c r="I22" s="85" t="s">
        <v>32</v>
      </c>
      <c r="J22" s="137" t="s">
        <v>136</v>
      </c>
      <c r="K22" s="137" t="s">
        <v>166</v>
      </c>
      <c r="L22" s="86" t="s">
        <v>99</v>
      </c>
      <c r="M22" s="86" t="s">
        <v>181</v>
      </c>
      <c r="N22" s="204">
        <v>7</v>
      </c>
      <c r="O22" s="169">
        <v>34</v>
      </c>
      <c r="P22" s="164">
        <v>40692</v>
      </c>
      <c r="Q22" s="177" t="str">
        <f t="shared" ref="Q22:Q39" si="2">TEXT(DATEVALUE(TEXT(P22,"m/d/yyyy"))-DATEVALUE("1/1/2011")+1,"000")</f>
        <v>149</v>
      </c>
      <c r="R22" s="173">
        <v>5</v>
      </c>
      <c r="S22" s="169">
        <v>34</v>
      </c>
      <c r="T22" s="173">
        <v>2</v>
      </c>
      <c r="U22" s="169"/>
      <c r="V22" s="173"/>
      <c r="W22" s="80">
        <v>1</v>
      </c>
      <c r="X22" s="80" t="s">
        <v>15</v>
      </c>
      <c r="Y22" s="80">
        <v>3</v>
      </c>
      <c r="AA22" s="87" t="s">
        <v>101</v>
      </c>
      <c r="AB22" s="88">
        <v>40686</v>
      </c>
      <c r="AF22" s="89"/>
      <c r="AG22" s="80">
        <v>1249</v>
      </c>
      <c r="AI22" s="86">
        <v>84.33</v>
      </c>
      <c r="AJ22" s="86">
        <v>19.25</v>
      </c>
      <c r="AK22" s="208">
        <v>254098712</v>
      </c>
      <c r="AL22" s="209">
        <v>20894.008333333299</v>
      </c>
      <c r="AM22" s="210">
        <v>10.462698213987601</v>
      </c>
      <c r="AN22" s="210">
        <v>688.01</v>
      </c>
      <c r="AO22" s="210">
        <v>0.55158359263363699</v>
      </c>
      <c r="AP22" s="209">
        <v>64101.877999999997</v>
      </c>
      <c r="AQ22" s="210">
        <v>32.099087631447198</v>
      </c>
      <c r="AR22" s="210">
        <v>610.78333333333296</v>
      </c>
      <c r="AS22" s="210">
        <v>0.44845022018581998</v>
      </c>
      <c r="AT22" s="209">
        <v>38089.081333333299</v>
      </c>
      <c r="AU22" s="210">
        <v>19.073150392255101</v>
      </c>
      <c r="AV22" s="210">
        <v>610.39666666666699</v>
      </c>
      <c r="AW22" s="210">
        <v>0.48635207200644598</v>
      </c>
      <c r="AX22" s="209">
        <v>53791.6626666667</v>
      </c>
      <c r="AY22" s="210">
        <v>26.936235686863601</v>
      </c>
      <c r="AZ22" s="210">
        <v>636.79333333333295</v>
      </c>
      <c r="BA22" s="211">
        <v>0.46044919628500303</v>
      </c>
      <c r="BB22" s="5">
        <v>120</v>
      </c>
      <c r="BC22" s="5">
        <v>120</v>
      </c>
      <c r="BD22" s="5">
        <v>1.782</v>
      </c>
      <c r="BE22" s="5" t="s">
        <v>15</v>
      </c>
      <c r="BF22" s="5">
        <v>0</v>
      </c>
      <c r="BG22" s="5">
        <v>0</v>
      </c>
    </row>
    <row r="23" spans="1:59" s="71" customFormat="1" x14ac:dyDescent="0.2">
      <c r="A23" s="70">
        <v>17</v>
      </c>
      <c r="B23" s="70" t="s">
        <v>32</v>
      </c>
      <c r="C23" s="144">
        <v>11</v>
      </c>
      <c r="D23" s="71" t="s">
        <v>24</v>
      </c>
      <c r="E23" s="156">
        <v>34</v>
      </c>
      <c r="F23" s="71">
        <v>34</v>
      </c>
      <c r="G23" s="71">
        <v>34</v>
      </c>
      <c r="H23" s="71" t="s">
        <v>162</v>
      </c>
      <c r="I23" s="72" t="s">
        <v>32</v>
      </c>
      <c r="J23" s="82" t="s">
        <v>136</v>
      </c>
      <c r="K23" s="82" t="s">
        <v>166</v>
      </c>
      <c r="L23" s="71" t="s">
        <v>99</v>
      </c>
      <c r="M23" s="71" t="s">
        <v>181</v>
      </c>
      <c r="N23" s="201">
        <v>7</v>
      </c>
      <c r="O23" s="170">
        <v>34</v>
      </c>
      <c r="P23" s="165">
        <v>40692</v>
      </c>
      <c r="Q23" s="178" t="str">
        <f t="shared" si="2"/>
        <v>149</v>
      </c>
      <c r="R23" s="174">
        <v>5</v>
      </c>
      <c r="S23" s="170">
        <v>34</v>
      </c>
      <c r="T23" s="174">
        <v>2</v>
      </c>
      <c r="U23" s="170"/>
      <c r="V23" s="174"/>
      <c r="W23" s="71">
        <v>2</v>
      </c>
      <c r="X23" s="71" t="s">
        <v>13</v>
      </c>
      <c r="Y23" s="71">
        <v>3</v>
      </c>
      <c r="AA23" s="73" t="s">
        <v>102</v>
      </c>
      <c r="AB23" s="74">
        <v>40686</v>
      </c>
      <c r="AF23" s="76"/>
      <c r="AG23" s="17">
        <v>1257</v>
      </c>
      <c r="AI23" s="86">
        <v>84.33</v>
      </c>
      <c r="AJ23" s="86">
        <v>19.25</v>
      </c>
      <c r="AK23" s="208">
        <v>254098712</v>
      </c>
      <c r="AL23" s="209">
        <v>20894.008333333299</v>
      </c>
      <c r="AM23" s="210">
        <v>10.462698213987601</v>
      </c>
      <c r="AN23" s="210">
        <v>688.01</v>
      </c>
      <c r="AO23" s="210">
        <v>0.55158359263363699</v>
      </c>
      <c r="AP23" s="209">
        <v>64101.877999999997</v>
      </c>
      <c r="AQ23" s="210">
        <v>32.099087631447198</v>
      </c>
      <c r="AR23" s="210">
        <v>610.78333333333296</v>
      </c>
      <c r="AS23" s="210">
        <v>0.44845022018581998</v>
      </c>
      <c r="AT23" s="209">
        <v>38089.081333333299</v>
      </c>
      <c r="AU23" s="210">
        <v>19.073150392255101</v>
      </c>
      <c r="AV23" s="210">
        <v>610.39666666666699</v>
      </c>
      <c r="AW23" s="210">
        <v>0.48635207200644598</v>
      </c>
      <c r="AX23" s="209">
        <v>53791.6626666667</v>
      </c>
      <c r="AY23" s="210">
        <v>26.936235686863601</v>
      </c>
      <c r="AZ23" s="210">
        <v>636.79333333333295</v>
      </c>
      <c r="BA23" s="211">
        <v>0.46044919628500303</v>
      </c>
      <c r="BB23" s="5">
        <v>120</v>
      </c>
      <c r="BC23" s="5">
        <v>120</v>
      </c>
      <c r="BD23" s="5">
        <v>2.718</v>
      </c>
      <c r="BE23" s="5" t="s">
        <v>15</v>
      </c>
      <c r="BF23" s="5">
        <v>0</v>
      </c>
      <c r="BG23" s="5">
        <v>0</v>
      </c>
    </row>
    <row r="24" spans="1:59" s="86" customFormat="1" x14ac:dyDescent="0.2">
      <c r="A24" s="64">
        <v>19</v>
      </c>
      <c r="B24" s="64" t="s">
        <v>32</v>
      </c>
      <c r="C24" s="143">
        <v>12</v>
      </c>
      <c r="D24" s="65" t="s">
        <v>26</v>
      </c>
      <c r="E24" s="155">
        <v>74</v>
      </c>
      <c r="F24" s="80">
        <v>52</v>
      </c>
      <c r="G24" s="80" t="s">
        <v>162</v>
      </c>
      <c r="H24" s="80" t="s">
        <v>162</v>
      </c>
      <c r="I24" s="66" t="s">
        <v>32</v>
      </c>
      <c r="J24" s="65" t="s">
        <v>117</v>
      </c>
      <c r="K24" s="65" t="s">
        <v>168</v>
      </c>
      <c r="L24" s="65" t="s">
        <v>104</v>
      </c>
      <c r="M24" s="65"/>
      <c r="N24" s="200">
        <v>2</v>
      </c>
      <c r="O24" s="169">
        <v>74</v>
      </c>
      <c r="P24" s="164">
        <v>40719</v>
      </c>
      <c r="Q24" s="177" t="str">
        <f t="shared" si="2"/>
        <v>176</v>
      </c>
      <c r="R24" s="173">
        <v>2</v>
      </c>
      <c r="S24" s="169"/>
      <c r="T24" s="173"/>
      <c r="U24" s="169"/>
      <c r="V24" s="173"/>
      <c r="W24" s="80">
        <v>1</v>
      </c>
      <c r="X24" s="80" t="s">
        <v>15</v>
      </c>
      <c r="Y24" s="80">
        <v>3</v>
      </c>
      <c r="Z24" s="65"/>
      <c r="AA24" s="67">
        <v>17</v>
      </c>
      <c r="AB24" s="68">
        <v>40688</v>
      </c>
      <c r="AC24" s="65"/>
      <c r="AD24" s="65"/>
      <c r="AE24" s="65"/>
      <c r="AF24" s="69"/>
      <c r="AG24" s="65">
        <v>1259</v>
      </c>
      <c r="AH24" s="65"/>
      <c r="AI24" s="65">
        <v>86</v>
      </c>
      <c r="AJ24" s="65">
        <v>18</v>
      </c>
      <c r="AK24" s="208"/>
      <c r="AL24" s="209"/>
      <c r="AM24" s="210"/>
      <c r="AN24" s="210"/>
      <c r="AO24" s="210"/>
      <c r="AP24" s="209"/>
      <c r="AQ24" s="210"/>
      <c r="AR24" s="210"/>
      <c r="AS24" s="210"/>
      <c r="AT24" s="209"/>
      <c r="AU24" s="210"/>
      <c r="AV24" s="210"/>
      <c r="AW24" s="210"/>
      <c r="AX24" s="209"/>
      <c r="AY24" s="210"/>
      <c r="AZ24" s="210"/>
      <c r="BA24" s="211"/>
      <c r="BB24" s="5">
        <v>4.6980000000000004</v>
      </c>
      <c r="BC24" s="5">
        <v>120</v>
      </c>
      <c r="BD24" s="5">
        <v>120</v>
      </c>
      <c r="BE24" s="5" t="s">
        <v>15</v>
      </c>
      <c r="BF24" s="5">
        <v>3.5280000000000005</v>
      </c>
      <c r="BG24" s="5">
        <v>0</v>
      </c>
    </row>
    <row r="25" spans="1:59" s="71" customFormat="1" x14ac:dyDescent="0.2">
      <c r="A25" s="70">
        <v>19</v>
      </c>
      <c r="B25" s="70" t="s">
        <v>32</v>
      </c>
      <c r="C25" s="144">
        <v>12</v>
      </c>
      <c r="D25" s="71" t="s">
        <v>26</v>
      </c>
      <c r="E25" s="156">
        <v>74</v>
      </c>
      <c r="F25" s="71">
        <v>52</v>
      </c>
      <c r="G25" s="71" t="s">
        <v>162</v>
      </c>
      <c r="H25" s="71" t="s">
        <v>162</v>
      </c>
      <c r="I25" s="72" t="s">
        <v>32</v>
      </c>
      <c r="J25" s="71" t="s">
        <v>117</v>
      </c>
      <c r="K25" s="71" t="s">
        <v>168</v>
      </c>
      <c r="L25" s="71" t="s">
        <v>104</v>
      </c>
      <c r="N25" s="201">
        <v>2</v>
      </c>
      <c r="O25" s="170">
        <v>74</v>
      </c>
      <c r="P25" s="165">
        <v>40719</v>
      </c>
      <c r="Q25" s="178" t="str">
        <f t="shared" si="2"/>
        <v>176</v>
      </c>
      <c r="R25" s="174">
        <v>2</v>
      </c>
      <c r="S25" s="170"/>
      <c r="T25" s="174"/>
      <c r="U25" s="170"/>
      <c r="V25" s="174"/>
      <c r="W25" s="71">
        <v>2</v>
      </c>
      <c r="X25" s="71" t="s">
        <v>13</v>
      </c>
      <c r="Y25" s="71">
        <v>3</v>
      </c>
      <c r="AA25" s="73">
        <v>17</v>
      </c>
      <c r="AB25" s="74">
        <v>40688</v>
      </c>
      <c r="AF25" s="76"/>
      <c r="AG25" s="71">
        <v>1263</v>
      </c>
      <c r="AI25" s="65">
        <v>86</v>
      </c>
      <c r="AJ25" s="65">
        <v>18</v>
      </c>
      <c r="AK25" s="208"/>
      <c r="AL25" s="209"/>
      <c r="AM25" s="210"/>
      <c r="AN25" s="210"/>
      <c r="AO25" s="210"/>
      <c r="AP25" s="209"/>
      <c r="AQ25" s="210"/>
      <c r="AR25" s="210"/>
      <c r="AS25" s="210"/>
      <c r="AT25" s="209"/>
      <c r="AU25" s="210"/>
      <c r="AV25" s="210"/>
      <c r="AW25" s="210"/>
      <c r="AX25" s="209"/>
      <c r="AY25" s="210"/>
      <c r="AZ25" s="210"/>
      <c r="BA25" s="211"/>
      <c r="BB25" s="5">
        <v>8.2260000000000009</v>
      </c>
      <c r="BC25" s="5">
        <v>120</v>
      </c>
      <c r="BD25" s="5">
        <v>120</v>
      </c>
      <c r="BE25" s="5" t="s">
        <v>15</v>
      </c>
      <c r="BF25" s="5">
        <v>3.5280000000000005</v>
      </c>
      <c r="BG25" s="5">
        <v>0</v>
      </c>
    </row>
    <row r="26" spans="1:59" s="86" customFormat="1" x14ac:dyDescent="0.2">
      <c r="A26" s="64">
        <v>21</v>
      </c>
      <c r="B26" s="64" t="s">
        <v>32</v>
      </c>
      <c r="C26" s="143">
        <v>13</v>
      </c>
      <c r="D26" s="80" t="s">
        <v>53</v>
      </c>
      <c r="E26" s="155">
        <v>27</v>
      </c>
      <c r="F26" s="65">
        <v>27</v>
      </c>
      <c r="G26" s="65">
        <v>34</v>
      </c>
      <c r="H26" s="80">
        <v>34</v>
      </c>
      <c r="I26" s="66" t="s">
        <v>32</v>
      </c>
      <c r="J26" s="65" t="s">
        <v>109</v>
      </c>
      <c r="K26" s="65" t="s">
        <v>167</v>
      </c>
      <c r="L26" s="80" t="s">
        <v>110</v>
      </c>
      <c r="M26" s="80"/>
      <c r="N26" s="200">
        <v>9</v>
      </c>
      <c r="O26" s="169">
        <v>27</v>
      </c>
      <c r="P26" s="164">
        <v>40696</v>
      </c>
      <c r="Q26" s="177" t="str">
        <f t="shared" si="2"/>
        <v>153</v>
      </c>
      <c r="R26" s="173">
        <v>0</v>
      </c>
      <c r="S26" s="169">
        <v>34</v>
      </c>
      <c r="T26" s="173">
        <v>5</v>
      </c>
      <c r="U26" s="169">
        <v>34</v>
      </c>
      <c r="V26" s="173">
        <v>4</v>
      </c>
      <c r="W26" s="80">
        <v>1</v>
      </c>
      <c r="X26" s="80" t="s">
        <v>13</v>
      </c>
      <c r="Y26" s="80">
        <v>2</v>
      </c>
      <c r="Z26" s="80"/>
      <c r="AA26" s="138">
        <v>12</v>
      </c>
      <c r="AB26" s="68">
        <v>40689</v>
      </c>
      <c r="AC26" s="65"/>
      <c r="AD26" s="65"/>
      <c r="AE26" s="65"/>
      <c r="AF26" s="69"/>
      <c r="AG26" s="80">
        <v>1329</v>
      </c>
      <c r="AH26" s="65"/>
      <c r="AI26" s="65">
        <v>103</v>
      </c>
      <c r="AJ26" s="65">
        <v>18</v>
      </c>
      <c r="AK26" s="208">
        <v>254098984</v>
      </c>
      <c r="AL26" s="209">
        <v>21292.7686666667</v>
      </c>
      <c r="AM26" s="210">
        <v>10.6623779001836</v>
      </c>
      <c r="AN26" s="210">
        <v>664.11</v>
      </c>
      <c r="AO26" s="210">
        <v>0.59032626084587003</v>
      </c>
      <c r="AP26" s="209">
        <v>45654.339</v>
      </c>
      <c r="AQ26" s="210">
        <v>22.8614616925388</v>
      </c>
      <c r="AR26" s="210">
        <v>641.73333333333301</v>
      </c>
      <c r="AS26" s="210">
        <v>0.50813233413888204</v>
      </c>
      <c r="AT26" s="209">
        <v>34789.600666666702</v>
      </c>
      <c r="AU26" s="210">
        <v>17.420931730929698</v>
      </c>
      <c r="AV26" s="210">
        <v>622.12666666666701</v>
      </c>
      <c r="AW26" s="210">
        <v>0.52427390742941704</v>
      </c>
      <c r="AX26" s="209">
        <v>29558.552</v>
      </c>
      <c r="AY26" s="210">
        <v>14.801478217326</v>
      </c>
      <c r="AZ26" s="210">
        <v>687.8</v>
      </c>
      <c r="BA26" s="211">
        <v>0.57636044370810902</v>
      </c>
      <c r="BB26" s="5">
        <v>120</v>
      </c>
      <c r="BC26" s="5">
        <v>120</v>
      </c>
      <c r="BD26" s="5">
        <v>1.1519999999999999</v>
      </c>
      <c r="BE26" s="218" t="s">
        <v>15</v>
      </c>
      <c r="BF26" s="5">
        <v>117.12</v>
      </c>
      <c r="BG26" s="5">
        <v>63.588000000000001</v>
      </c>
    </row>
    <row r="27" spans="1:59" s="71" customFormat="1" x14ac:dyDescent="0.2">
      <c r="A27" s="70">
        <v>21</v>
      </c>
      <c r="B27" s="70" t="s">
        <v>32</v>
      </c>
      <c r="C27" s="144">
        <v>13</v>
      </c>
      <c r="D27" s="71" t="s">
        <v>53</v>
      </c>
      <c r="E27" s="156">
        <v>27</v>
      </c>
      <c r="F27" s="71">
        <v>27</v>
      </c>
      <c r="G27" s="71">
        <v>34</v>
      </c>
      <c r="H27" s="71">
        <v>34</v>
      </c>
      <c r="I27" s="72" t="s">
        <v>32</v>
      </c>
      <c r="J27" s="71" t="s">
        <v>109</v>
      </c>
      <c r="K27" s="71" t="s">
        <v>167</v>
      </c>
      <c r="L27" s="71" t="s">
        <v>110</v>
      </c>
      <c r="N27" s="201">
        <v>9</v>
      </c>
      <c r="O27" s="170">
        <v>27</v>
      </c>
      <c r="P27" s="165">
        <v>40696</v>
      </c>
      <c r="Q27" s="178" t="str">
        <f t="shared" si="2"/>
        <v>153</v>
      </c>
      <c r="R27" s="174">
        <v>0</v>
      </c>
      <c r="S27" s="170">
        <v>34</v>
      </c>
      <c r="T27" s="174">
        <v>5</v>
      </c>
      <c r="U27" s="170">
        <v>34</v>
      </c>
      <c r="V27" s="174">
        <v>4</v>
      </c>
      <c r="W27" s="71">
        <v>2</v>
      </c>
      <c r="X27" s="71" t="s">
        <v>15</v>
      </c>
      <c r="Y27" s="71">
        <v>2</v>
      </c>
      <c r="AA27" s="73">
        <v>12</v>
      </c>
      <c r="AB27" s="74">
        <v>40689</v>
      </c>
      <c r="AF27" s="76"/>
      <c r="AG27" s="17">
        <v>1334</v>
      </c>
      <c r="AI27" s="65">
        <v>103</v>
      </c>
      <c r="AJ27" s="65">
        <v>18</v>
      </c>
      <c r="AK27" s="208">
        <v>254098984</v>
      </c>
      <c r="AL27" s="209">
        <v>21292.7686666667</v>
      </c>
      <c r="AM27" s="210">
        <v>10.6623779001836</v>
      </c>
      <c r="AN27" s="210">
        <v>664.11</v>
      </c>
      <c r="AO27" s="210">
        <v>0.59032626084587003</v>
      </c>
      <c r="AP27" s="209">
        <v>45654.339</v>
      </c>
      <c r="AQ27" s="210">
        <v>22.8614616925388</v>
      </c>
      <c r="AR27" s="210">
        <v>641.73333333333301</v>
      </c>
      <c r="AS27" s="210">
        <v>0.50813233413888204</v>
      </c>
      <c r="AT27" s="209">
        <v>34789.600666666702</v>
      </c>
      <c r="AU27" s="210">
        <v>17.420931730929698</v>
      </c>
      <c r="AV27" s="210">
        <v>622.12666666666701</v>
      </c>
      <c r="AW27" s="210">
        <v>0.52427390742941704</v>
      </c>
      <c r="AX27" s="209">
        <v>29558.552</v>
      </c>
      <c r="AY27" s="210">
        <v>14.801478217326</v>
      </c>
      <c r="AZ27" s="210">
        <v>687.8</v>
      </c>
      <c r="BA27" s="211">
        <v>0.57636044370810902</v>
      </c>
      <c r="BB27" s="5">
        <v>2.88</v>
      </c>
      <c r="BC27" s="5">
        <v>56.411999999999999</v>
      </c>
      <c r="BD27" s="5">
        <v>0</v>
      </c>
      <c r="BE27" s="218" t="s">
        <v>32</v>
      </c>
      <c r="BF27" s="5">
        <v>117.12</v>
      </c>
      <c r="BG27" s="5">
        <v>63.588000000000001</v>
      </c>
    </row>
    <row r="28" spans="1:59" s="86" customFormat="1" x14ac:dyDescent="0.2">
      <c r="A28" s="84">
        <v>22</v>
      </c>
      <c r="B28" s="84" t="s">
        <v>32</v>
      </c>
      <c r="C28" s="145">
        <v>14</v>
      </c>
      <c r="D28" s="80" t="s">
        <v>53</v>
      </c>
      <c r="E28" s="160">
        <v>20</v>
      </c>
      <c r="F28" s="86" t="s">
        <v>108</v>
      </c>
      <c r="G28" s="65">
        <v>20</v>
      </c>
      <c r="H28" s="80" t="s">
        <v>162</v>
      </c>
      <c r="I28" s="85" t="s">
        <v>15</v>
      </c>
      <c r="J28" s="133" t="s">
        <v>132</v>
      </c>
      <c r="K28" s="133" t="s">
        <v>170</v>
      </c>
      <c r="L28" s="80" t="s">
        <v>133</v>
      </c>
      <c r="M28" s="80" t="s">
        <v>171</v>
      </c>
      <c r="N28" s="200">
        <v>7</v>
      </c>
      <c r="O28" s="169">
        <v>20</v>
      </c>
      <c r="P28" s="164">
        <v>40701</v>
      </c>
      <c r="Q28" s="177" t="str">
        <f t="shared" si="2"/>
        <v>158</v>
      </c>
      <c r="R28" s="173">
        <v>4</v>
      </c>
      <c r="S28" s="169">
        <v>20</v>
      </c>
      <c r="T28" s="173">
        <v>3</v>
      </c>
      <c r="U28" s="169"/>
      <c r="V28" s="173"/>
      <c r="W28" s="80">
        <v>1</v>
      </c>
      <c r="X28" s="80" t="s">
        <v>15</v>
      </c>
      <c r="Y28" s="80">
        <v>3</v>
      </c>
      <c r="Z28" s="139"/>
      <c r="AA28" s="139" t="s">
        <v>105</v>
      </c>
      <c r="AB28" s="88">
        <v>40689</v>
      </c>
      <c r="AF28" s="89"/>
      <c r="AG28" s="65">
        <v>1336</v>
      </c>
      <c r="AH28" s="86" t="s">
        <v>111</v>
      </c>
      <c r="AI28" s="86">
        <v>90.17</v>
      </c>
      <c r="AJ28" s="86">
        <v>17.5</v>
      </c>
      <c r="AK28" s="208">
        <v>260027313</v>
      </c>
      <c r="AL28" s="209">
        <v>34993.9126666667</v>
      </c>
      <c r="AM28" s="210">
        <v>17.523241195126001</v>
      </c>
      <c r="AN28" s="210">
        <v>678.10666666666702</v>
      </c>
      <c r="AO28" s="210">
        <v>0.53545329188906698</v>
      </c>
      <c r="AP28" s="209">
        <v>76944.763999999996</v>
      </c>
      <c r="AQ28" s="210">
        <v>38.5301772658988</v>
      </c>
      <c r="AR28" s="210">
        <v>603.71</v>
      </c>
      <c r="AS28" s="210">
        <v>0.41328817945670898</v>
      </c>
      <c r="AT28" s="209">
        <v>62438.416666666701</v>
      </c>
      <c r="AU28" s="210">
        <v>31.266107494575198</v>
      </c>
      <c r="AV28" s="210">
        <v>577.41999999999996</v>
      </c>
      <c r="AW28" s="210">
        <v>0.435875959450299</v>
      </c>
      <c r="AX28" s="209">
        <v>49563.336333333304</v>
      </c>
      <c r="AY28" s="210">
        <v>24.818896511433799</v>
      </c>
      <c r="AZ28" s="210">
        <v>607.80999999999995</v>
      </c>
      <c r="BA28" s="211">
        <v>0.50280112027907398</v>
      </c>
      <c r="BB28" s="5">
        <v>1.476</v>
      </c>
      <c r="BC28" s="5">
        <v>120</v>
      </c>
      <c r="BD28" s="5">
        <v>1.1339999999999999</v>
      </c>
      <c r="BE28" s="218" t="s">
        <v>15</v>
      </c>
      <c r="BF28" s="5">
        <v>3.0960000000000001</v>
      </c>
      <c r="BG28" s="5">
        <v>-106.464</v>
      </c>
    </row>
    <row r="29" spans="1:59" s="71" customFormat="1" x14ac:dyDescent="0.2">
      <c r="A29" s="70">
        <v>22</v>
      </c>
      <c r="B29" s="70" t="s">
        <v>32</v>
      </c>
      <c r="C29" s="144">
        <v>14</v>
      </c>
      <c r="D29" s="71" t="s">
        <v>53</v>
      </c>
      <c r="E29" s="156">
        <v>20</v>
      </c>
      <c r="F29" s="71" t="s">
        <v>108</v>
      </c>
      <c r="G29" s="71">
        <v>20</v>
      </c>
      <c r="H29" s="71" t="s">
        <v>162</v>
      </c>
      <c r="I29" s="72" t="s">
        <v>15</v>
      </c>
      <c r="J29" s="134" t="s">
        <v>132</v>
      </c>
      <c r="K29" s="134" t="s">
        <v>170</v>
      </c>
      <c r="L29" s="82" t="s">
        <v>133</v>
      </c>
      <c r="M29" s="82" t="s">
        <v>171</v>
      </c>
      <c r="N29" s="201">
        <v>7</v>
      </c>
      <c r="O29" s="170">
        <v>20</v>
      </c>
      <c r="P29" s="165">
        <v>40701</v>
      </c>
      <c r="Q29" s="178" t="str">
        <f t="shared" si="2"/>
        <v>158</v>
      </c>
      <c r="R29" s="174">
        <v>4</v>
      </c>
      <c r="S29" s="170">
        <v>20</v>
      </c>
      <c r="T29" s="174">
        <v>3</v>
      </c>
      <c r="U29" s="170"/>
      <c r="V29" s="174"/>
      <c r="W29" s="71">
        <v>2</v>
      </c>
      <c r="X29" s="71" t="s">
        <v>13</v>
      </c>
      <c r="Y29" s="71">
        <v>3</v>
      </c>
      <c r="Z29" s="83"/>
      <c r="AA29" s="83" t="s">
        <v>105</v>
      </c>
      <c r="AB29" s="74">
        <v>40689</v>
      </c>
      <c r="AF29" s="76"/>
      <c r="AG29" s="71">
        <v>1340</v>
      </c>
      <c r="AH29" s="71" t="s">
        <v>114</v>
      </c>
      <c r="AI29" s="86">
        <v>90.17</v>
      </c>
      <c r="AJ29" s="86">
        <v>17.5</v>
      </c>
      <c r="AK29" s="208">
        <v>260027313</v>
      </c>
      <c r="AL29" s="209">
        <v>34993.9126666667</v>
      </c>
      <c r="AM29" s="210">
        <v>17.523241195126001</v>
      </c>
      <c r="AN29" s="210">
        <v>678.10666666666702</v>
      </c>
      <c r="AO29" s="210">
        <v>0.53545329188906698</v>
      </c>
      <c r="AP29" s="209">
        <v>76944.763999999996</v>
      </c>
      <c r="AQ29" s="210">
        <v>38.5301772658988</v>
      </c>
      <c r="AR29" s="210">
        <v>603.71</v>
      </c>
      <c r="AS29" s="210">
        <v>0.41328817945670898</v>
      </c>
      <c r="AT29" s="209">
        <v>62438.416666666701</v>
      </c>
      <c r="AU29" s="210">
        <v>31.266107494575198</v>
      </c>
      <c r="AV29" s="210">
        <v>577.41999999999996</v>
      </c>
      <c r="AW29" s="210">
        <v>0.435875959450299</v>
      </c>
      <c r="AX29" s="209">
        <v>49563.336333333304</v>
      </c>
      <c r="AY29" s="210">
        <v>24.818896511433799</v>
      </c>
      <c r="AZ29" s="210">
        <v>607.80999999999995</v>
      </c>
      <c r="BA29" s="211">
        <v>0.50280112027907398</v>
      </c>
      <c r="BB29" s="5">
        <v>4.5720000000000001</v>
      </c>
      <c r="BC29" s="5">
        <v>13.536</v>
      </c>
      <c r="BD29" s="5">
        <v>0.48599999999999999</v>
      </c>
      <c r="BE29" s="218" t="s">
        <v>32</v>
      </c>
      <c r="BF29" s="5">
        <v>3.0960000000000001</v>
      </c>
      <c r="BG29" s="5">
        <v>-106.464</v>
      </c>
    </row>
    <row r="30" spans="1:59" s="86" customFormat="1" x14ac:dyDescent="0.2">
      <c r="A30" s="64">
        <v>24</v>
      </c>
      <c r="B30" s="64" t="s">
        <v>32</v>
      </c>
      <c r="C30" s="143">
        <v>15</v>
      </c>
      <c r="D30" s="80" t="s">
        <v>26</v>
      </c>
      <c r="E30" s="155">
        <v>27</v>
      </c>
      <c r="F30" s="80" t="s">
        <v>106</v>
      </c>
      <c r="G30" s="80">
        <v>29</v>
      </c>
      <c r="H30" s="80" t="s">
        <v>162</v>
      </c>
      <c r="I30" s="66" t="s">
        <v>32</v>
      </c>
      <c r="J30" s="65" t="s">
        <v>115</v>
      </c>
      <c r="K30" s="65" t="s">
        <v>172</v>
      </c>
      <c r="L30" s="80" t="s">
        <v>107</v>
      </c>
      <c r="M30" s="80"/>
      <c r="N30" s="200">
        <v>2</v>
      </c>
      <c r="O30" s="169">
        <v>27</v>
      </c>
      <c r="P30" s="164">
        <v>40727</v>
      </c>
      <c r="Q30" s="177" t="str">
        <f t="shared" si="2"/>
        <v>184</v>
      </c>
      <c r="R30" s="173">
        <v>0</v>
      </c>
      <c r="S30" s="169">
        <v>29</v>
      </c>
      <c r="T30" s="173">
        <v>2</v>
      </c>
      <c r="U30" s="169"/>
      <c r="V30" s="173"/>
      <c r="W30" s="80">
        <v>1</v>
      </c>
      <c r="X30" s="80" t="s">
        <v>15</v>
      </c>
      <c r="Y30" s="80">
        <v>2</v>
      </c>
      <c r="Z30" s="65"/>
      <c r="AA30" s="67">
        <v>20</v>
      </c>
      <c r="AB30" s="68">
        <v>40690</v>
      </c>
      <c r="AC30" s="65"/>
      <c r="AD30" s="65"/>
      <c r="AE30" s="65"/>
      <c r="AF30" s="69"/>
      <c r="AG30" s="65">
        <v>1352</v>
      </c>
      <c r="AH30" s="65"/>
      <c r="AI30" s="65">
        <v>91</v>
      </c>
      <c r="AJ30" s="65">
        <v>19</v>
      </c>
      <c r="AK30" s="208">
        <v>260027221</v>
      </c>
      <c r="AL30" s="209">
        <v>22858.615000000002</v>
      </c>
      <c r="AM30" s="210">
        <v>11.4464772158237</v>
      </c>
      <c r="AN30" s="210">
        <v>640.48333333333301</v>
      </c>
      <c r="AO30" s="210">
        <v>0.58252639669928197</v>
      </c>
      <c r="AP30" s="209">
        <v>45889.703333333302</v>
      </c>
      <c r="AQ30" s="210">
        <v>22.979320647638101</v>
      </c>
      <c r="AR30" s="210">
        <v>629.09</v>
      </c>
      <c r="AS30" s="210">
        <v>0.52002485402310905</v>
      </c>
      <c r="AT30" s="209">
        <v>39184.530333333299</v>
      </c>
      <c r="AU30" s="210">
        <v>19.6216977132365</v>
      </c>
      <c r="AV30" s="210">
        <v>598.78333333333296</v>
      </c>
      <c r="AW30" s="210">
        <v>0.50088095877098104</v>
      </c>
      <c r="AX30" s="209">
        <v>31673.075000000001</v>
      </c>
      <c r="AY30" s="210">
        <v>15.860327991987999</v>
      </c>
      <c r="AZ30" s="210">
        <v>620.44666666666706</v>
      </c>
      <c r="BA30" s="211">
        <v>0.51961854963109499</v>
      </c>
      <c r="BB30" s="5">
        <v>120</v>
      </c>
      <c r="BC30" s="5">
        <v>120</v>
      </c>
      <c r="BD30" s="5">
        <v>120</v>
      </c>
      <c r="BE30" s="5" t="s">
        <v>15</v>
      </c>
      <c r="BF30" s="5">
        <v>0</v>
      </c>
      <c r="BG30" s="5">
        <v>0</v>
      </c>
    </row>
    <row r="31" spans="1:59" s="71" customFormat="1" x14ac:dyDescent="0.2">
      <c r="A31" s="70">
        <v>24</v>
      </c>
      <c r="B31" s="70" t="s">
        <v>32</v>
      </c>
      <c r="C31" s="144">
        <v>15</v>
      </c>
      <c r="D31" s="71" t="s">
        <v>26</v>
      </c>
      <c r="E31" s="156">
        <v>27</v>
      </c>
      <c r="F31" s="71" t="s">
        <v>106</v>
      </c>
      <c r="G31" s="71">
        <v>29</v>
      </c>
      <c r="H31" s="71" t="s">
        <v>162</v>
      </c>
      <c r="I31" s="72" t="s">
        <v>32</v>
      </c>
      <c r="J31" s="71" t="s">
        <v>115</v>
      </c>
      <c r="K31" s="71" t="s">
        <v>172</v>
      </c>
      <c r="L31" s="71" t="s">
        <v>107</v>
      </c>
      <c r="N31" s="201">
        <v>2</v>
      </c>
      <c r="O31" s="170">
        <v>27</v>
      </c>
      <c r="P31" s="165">
        <v>40727</v>
      </c>
      <c r="Q31" s="178" t="str">
        <f t="shared" si="2"/>
        <v>184</v>
      </c>
      <c r="R31" s="174">
        <v>0</v>
      </c>
      <c r="S31" s="170">
        <v>29</v>
      </c>
      <c r="T31" s="174">
        <v>2</v>
      </c>
      <c r="U31" s="170"/>
      <c r="V31" s="174"/>
      <c r="W31" s="71">
        <v>2</v>
      </c>
      <c r="X31" s="71" t="s">
        <v>13</v>
      </c>
      <c r="Y31" s="71">
        <v>2</v>
      </c>
      <c r="AA31" s="73">
        <v>20</v>
      </c>
      <c r="AB31" s="74">
        <v>40690</v>
      </c>
      <c r="AF31" s="76"/>
      <c r="AG31" s="71">
        <v>1371</v>
      </c>
      <c r="AI31" s="65">
        <v>91</v>
      </c>
      <c r="AJ31" s="65">
        <v>19</v>
      </c>
      <c r="AK31" s="208">
        <v>260027221</v>
      </c>
      <c r="AL31" s="209">
        <v>22858.615000000002</v>
      </c>
      <c r="AM31" s="210">
        <v>11.4464772158237</v>
      </c>
      <c r="AN31" s="210">
        <v>640.48333333333301</v>
      </c>
      <c r="AO31" s="210">
        <v>0.58252639669928197</v>
      </c>
      <c r="AP31" s="209">
        <v>45889.703333333302</v>
      </c>
      <c r="AQ31" s="210">
        <v>22.979320647638101</v>
      </c>
      <c r="AR31" s="210">
        <v>629.09</v>
      </c>
      <c r="AS31" s="210">
        <v>0.52002485402310905</v>
      </c>
      <c r="AT31" s="209">
        <v>39184.530333333299</v>
      </c>
      <c r="AU31" s="210">
        <v>19.6216977132365</v>
      </c>
      <c r="AV31" s="210">
        <v>598.78333333333296</v>
      </c>
      <c r="AW31" s="210">
        <v>0.50088095877098104</v>
      </c>
      <c r="AX31" s="209">
        <v>31673.075000000001</v>
      </c>
      <c r="AY31" s="210">
        <v>15.860327991987999</v>
      </c>
      <c r="AZ31" s="210">
        <v>620.44666666666706</v>
      </c>
      <c r="BA31" s="211">
        <v>0.51961854963109499</v>
      </c>
      <c r="BB31" s="5">
        <v>120</v>
      </c>
      <c r="BC31" s="5">
        <v>120</v>
      </c>
      <c r="BD31" s="5">
        <v>120</v>
      </c>
      <c r="BE31" s="5" t="s">
        <v>15</v>
      </c>
      <c r="BF31" s="5">
        <v>0</v>
      </c>
      <c r="BG31" s="5">
        <v>0</v>
      </c>
    </row>
    <row r="32" spans="1:59" s="86" customFormat="1" ht="16" x14ac:dyDescent="0.2">
      <c r="A32" s="84">
        <v>25</v>
      </c>
      <c r="B32" s="84" t="s">
        <v>32</v>
      </c>
      <c r="C32" s="145">
        <v>16</v>
      </c>
      <c r="D32" s="80" t="s">
        <v>26</v>
      </c>
      <c r="E32" s="155">
        <v>77</v>
      </c>
      <c r="F32" s="80" t="s">
        <v>149</v>
      </c>
      <c r="G32" s="80" t="s">
        <v>162</v>
      </c>
      <c r="H32" s="80" t="s">
        <v>162</v>
      </c>
      <c r="I32" s="85" t="s">
        <v>15</v>
      </c>
      <c r="J32" s="140" t="s">
        <v>150</v>
      </c>
      <c r="K32" s="140" t="s">
        <v>173</v>
      </c>
      <c r="L32" s="86" t="s">
        <v>133</v>
      </c>
      <c r="M32" s="86" t="s">
        <v>180</v>
      </c>
      <c r="N32" s="204">
        <v>2</v>
      </c>
      <c r="O32" s="169">
        <v>77</v>
      </c>
      <c r="P32" s="164">
        <v>40721</v>
      </c>
      <c r="Q32" s="177" t="str">
        <f t="shared" si="2"/>
        <v>178</v>
      </c>
      <c r="R32" s="173">
        <v>4</v>
      </c>
      <c r="S32" s="169"/>
      <c r="T32" s="173"/>
      <c r="U32" s="169"/>
      <c r="V32" s="173"/>
      <c r="W32" s="80">
        <v>1</v>
      </c>
      <c r="X32" s="80" t="s">
        <v>13</v>
      </c>
      <c r="Y32" s="80">
        <v>2</v>
      </c>
      <c r="AA32" s="87">
        <v>16</v>
      </c>
      <c r="AB32" s="88">
        <v>40690</v>
      </c>
      <c r="AF32" s="89"/>
      <c r="AG32" s="86">
        <v>1383</v>
      </c>
      <c r="AI32" s="86">
        <v>98</v>
      </c>
      <c r="AJ32" s="86">
        <v>17.5</v>
      </c>
      <c r="AK32" s="208">
        <v>254098851</v>
      </c>
      <c r="AL32" s="209">
        <v>32729.9983333333</v>
      </c>
      <c r="AM32" s="210">
        <v>16.389583541979601</v>
      </c>
      <c r="AN32" s="210">
        <v>681.45</v>
      </c>
      <c r="AO32" s="210">
        <v>0.50082720571151096</v>
      </c>
      <c r="AP32" s="209">
        <v>61168.896000000001</v>
      </c>
      <c r="AQ32" s="210">
        <v>30.630393590385601</v>
      </c>
      <c r="AR32" s="210">
        <v>660.78</v>
      </c>
      <c r="AS32" s="210">
        <v>0.43206440826433001</v>
      </c>
      <c r="AT32" s="209">
        <v>20262.310000000001</v>
      </c>
      <c r="AU32" s="210">
        <v>10.1463745618428</v>
      </c>
      <c r="AV32" s="210">
        <v>675.72666666666703</v>
      </c>
      <c r="AW32" s="210">
        <v>0.53940501952182096</v>
      </c>
      <c r="AX32" s="209">
        <v>49065.810666666701</v>
      </c>
      <c r="AY32" s="210">
        <v>24.569759973293301</v>
      </c>
      <c r="AZ32" s="210">
        <v>681.45</v>
      </c>
      <c r="BA32" s="211">
        <v>0.46622287531005802</v>
      </c>
      <c r="BB32" s="5">
        <v>92.951999999999998</v>
      </c>
      <c r="BC32" s="5">
        <v>92.951999999999998</v>
      </c>
      <c r="BD32" s="5">
        <v>71.784000000000006</v>
      </c>
      <c r="BE32" s="218" t="s">
        <v>32</v>
      </c>
      <c r="BF32" s="5">
        <v>-27.048000000000002</v>
      </c>
      <c r="BG32" s="5">
        <v>-27.048000000000002</v>
      </c>
    </row>
    <row r="33" spans="1:59" s="71" customFormat="1" ht="16" x14ac:dyDescent="0.2">
      <c r="A33" s="70">
        <v>25</v>
      </c>
      <c r="B33" s="70" t="s">
        <v>32</v>
      </c>
      <c r="C33" s="144">
        <v>16</v>
      </c>
      <c r="D33" s="71" t="s">
        <v>26</v>
      </c>
      <c r="E33" s="156">
        <v>77</v>
      </c>
      <c r="F33" s="82" t="s">
        <v>149</v>
      </c>
      <c r="G33" s="71" t="s">
        <v>162</v>
      </c>
      <c r="H33" s="71" t="s">
        <v>162</v>
      </c>
      <c r="I33" s="72" t="s">
        <v>15</v>
      </c>
      <c r="J33" s="141" t="s">
        <v>150</v>
      </c>
      <c r="K33" s="141" t="s">
        <v>173</v>
      </c>
      <c r="L33" s="71" t="s">
        <v>133</v>
      </c>
      <c r="M33" s="71" t="s">
        <v>180</v>
      </c>
      <c r="N33" s="201">
        <v>2</v>
      </c>
      <c r="O33" s="170">
        <v>77</v>
      </c>
      <c r="P33" s="165">
        <v>40721</v>
      </c>
      <c r="Q33" s="178" t="str">
        <f t="shared" si="2"/>
        <v>178</v>
      </c>
      <c r="R33" s="174">
        <v>4</v>
      </c>
      <c r="S33" s="170"/>
      <c r="T33" s="174"/>
      <c r="U33" s="170"/>
      <c r="V33" s="174"/>
      <c r="W33" s="71">
        <v>2</v>
      </c>
      <c r="X33" s="71" t="s">
        <v>15</v>
      </c>
      <c r="Y33" s="71">
        <v>2</v>
      </c>
      <c r="AA33" s="73">
        <v>16</v>
      </c>
      <c r="AB33" s="74">
        <v>40690</v>
      </c>
      <c r="AF33" s="76"/>
      <c r="AG33" s="71">
        <v>1384</v>
      </c>
      <c r="AI33" s="86">
        <v>98</v>
      </c>
      <c r="AJ33" s="86">
        <v>17.5</v>
      </c>
      <c r="AK33" s="208">
        <v>254098851</v>
      </c>
      <c r="AL33" s="209">
        <v>32729.9983333333</v>
      </c>
      <c r="AM33" s="210">
        <v>16.389583541979601</v>
      </c>
      <c r="AN33" s="210">
        <v>681.45</v>
      </c>
      <c r="AO33" s="210">
        <v>0.50082720571151096</v>
      </c>
      <c r="AP33" s="209">
        <v>61168.896000000001</v>
      </c>
      <c r="AQ33" s="210">
        <v>30.630393590385601</v>
      </c>
      <c r="AR33" s="210">
        <v>660.78</v>
      </c>
      <c r="AS33" s="210">
        <v>0.43206440826433001</v>
      </c>
      <c r="AT33" s="209">
        <v>20262.310000000001</v>
      </c>
      <c r="AU33" s="210">
        <v>10.1463745618428</v>
      </c>
      <c r="AV33" s="210">
        <v>675.72666666666703</v>
      </c>
      <c r="AW33" s="210">
        <v>0.53940501952182096</v>
      </c>
      <c r="AX33" s="209">
        <v>49065.810666666701</v>
      </c>
      <c r="AY33" s="210">
        <v>24.569759973293301</v>
      </c>
      <c r="AZ33" s="210">
        <v>681.45</v>
      </c>
      <c r="BA33" s="211">
        <v>0.46622287531005802</v>
      </c>
      <c r="BB33" s="5">
        <v>120</v>
      </c>
      <c r="BC33" s="5">
        <v>120</v>
      </c>
      <c r="BD33" s="5">
        <v>20.898</v>
      </c>
      <c r="BE33" s="218" t="s">
        <v>15</v>
      </c>
      <c r="BF33" s="5">
        <v>-27.048000000000002</v>
      </c>
      <c r="BG33" s="5">
        <v>-27.048000000000002</v>
      </c>
    </row>
    <row r="34" spans="1:59" s="86" customFormat="1" x14ac:dyDescent="0.2">
      <c r="A34" s="64">
        <v>26</v>
      </c>
      <c r="B34" s="64" t="s">
        <v>32</v>
      </c>
      <c r="C34" s="143">
        <v>17</v>
      </c>
      <c r="D34" s="80" t="s">
        <v>125</v>
      </c>
      <c r="E34" s="155">
        <v>4</v>
      </c>
      <c r="F34" s="80" t="s">
        <v>140</v>
      </c>
      <c r="G34" s="80" t="s">
        <v>162</v>
      </c>
      <c r="H34" s="80" t="s">
        <v>162</v>
      </c>
      <c r="I34" s="66" t="s">
        <v>15</v>
      </c>
      <c r="J34" s="65" t="s">
        <v>144</v>
      </c>
      <c r="K34" s="65" t="s">
        <v>176</v>
      </c>
      <c r="L34" s="65" t="s">
        <v>177</v>
      </c>
      <c r="M34" s="65"/>
      <c r="N34" s="200">
        <v>5</v>
      </c>
      <c r="O34" s="169">
        <v>4</v>
      </c>
      <c r="P34" s="164">
        <v>40701</v>
      </c>
      <c r="Q34" s="177" t="str">
        <f t="shared" si="2"/>
        <v>158</v>
      </c>
      <c r="R34" s="173">
        <v>3</v>
      </c>
      <c r="S34" s="169"/>
      <c r="T34" s="173"/>
      <c r="U34" s="169"/>
      <c r="V34" s="173"/>
      <c r="W34" s="77">
        <v>1</v>
      </c>
      <c r="X34" s="80" t="s">
        <v>13</v>
      </c>
      <c r="Y34" s="80">
        <v>1</v>
      </c>
      <c r="Z34" s="65"/>
      <c r="AA34" s="67">
        <v>13</v>
      </c>
      <c r="AB34" s="68">
        <v>40692</v>
      </c>
      <c r="AC34" s="65"/>
      <c r="AD34" s="65"/>
      <c r="AE34" s="65"/>
      <c r="AF34" s="69"/>
      <c r="AG34" s="80">
        <v>1394</v>
      </c>
      <c r="AH34" s="65"/>
      <c r="AI34" s="65">
        <v>83</v>
      </c>
      <c r="AJ34" s="65">
        <v>17.25</v>
      </c>
      <c r="AK34" s="208">
        <v>260027450</v>
      </c>
      <c r="AL34" s="209">
        <v>21739.506333333298</v>
      </c>
      <c r="AM34" s="216">
        <v>10.8860822901018</v>
      </c>
      <c r="AN34" s="216">
        <v>670.09</v>
      </c>
      <c r="AO34" s="216">
        <v>0.59820434440136705</v>
      </c>
      <c r="AP34" s="209">
        <v>50270.951666666697</v>
      </c>
      <c r="AQ34" s="216">
        <v>25.173235686863599</v>
      </c>
      <c r="AR34" s="216">
        <v>639.71</v>
      </c>
      <c r="AS34" s="216">
        <v>0.509081700377084</v>
      </c>
      <c r="AT34" s="209">
        <v>44485.423999999999</v>
      </c>
      <c r="AU34" s="216">
        <v>22.2761261892839</v>
      </c>
      <c r="AV34" s="216">
        <v>613.113333333333</v>
      </c>
      <c r="AW34" s="216">
        <v>0.50567327202800205</v>
      </c>
      <c r="AX34" s="209">
        <v>41155.457666666698</v>
      </c>
      <c r="AY34" s="216">
        <v>20.608641796027399</v>
      </c>
      <c r="AZ34" s="216">
        <v>581.07000000000005</v>
      </c>
      <c r="BA34" s="211">
        <v>0.53761786332825701</v>
      </c>
      <c r="BB34" s="5">
        <v>2.1240000000000001</v>
      </c>
      <c r="BC34" s="5">
        <v>120</v>
      </c>
      <c r="BD34" s="5">
        <v>6.516</v>
      </c>
      <c r="BE34" s="5" t="s">
        <v>15</v>
      </c>
      <c r="BF34" s="5">
        <v>-117.876</v>
      </c>
      <c r="BG34" s="5">
        <v>0</v>
      </c>
    </row>
    <row r="35" spans="1:59" s="65" customFormat="1" x14ac:dyDescent="0.2">
      <c r="A35" s="64">
        <v>26</v>
      </c>
      <c r="B35" s="64" t="s">
        <v>32</v>
      </c>
      <c r="C35" s="143">
        <v>17</v>
      </c>
      <c r="D35" s="65" t="s">
        <v>125</v>
      </c>
      <c r="E35" s="155">
        <v>4</v>
      </c>
      <c r="F35" s="80" t="s">
        <v>145</v>
      </c>
      <c r="G35" s="71" t="s">
        <v>162</v>
      </c>
      <c r="H35" s="71" t="s">
        <v>162</v>
      </c>
      <c r="I35" s="66" t="s">
        <v>15</v>
      </c>
      <c r="J35" s="65" t="s">
        <v>144</v>
      </c>
      <c r="K35" s="65" t="s">
        <v>176</v>
      </c>
      <c r="L35" s="65" t="s">
        <v>177</v>
      </c>
      <c r="M35" s="71"/>
      <c r="N35" s="201">
        <v>5</v>
      </c>
      <c r="O35" s="170">
        <v>4</v>
      </c>
      <c r="P35" s="165">
        <v>40701</v>
      </c>
      <c r="Q35" s="178" t="str">
        <f t="shared" si="2"/>
        <v>158</v>
      </c>
      <c r="R35" s="174">
        <v>3</v>
      </c>
      <c r="S35" s="170"/>
      <c r="T35" s="174"/>
      <c r="U35" s="170"/>
      <c r="V35" s="174"/>
      <c r="W35" s="71">
        <v>2</v>
      </c>
      <c r="X35" s="65" t="s">
        <v>15</v>
      </c>
      <c r="Y35" s="65">
        <v>1</v>
      </c>
      <c r="AA35" s="67">
        <v>13</v>
      </c>
      <c r="AB35" s="68">
        <v>40692</v>
      </c>
      <c r="AF35" s="69"/>
      <c r="AG35" s="17">
        <v>1402</v>
      </c>
      <c r="AI35" s="65">
        <v>83</v>
      </c>
      <c r="AJ35" s="65">
        <v>17.25</v>
      </c>
      <c r="AK35" s="208">
        <v>260027450</v>
      </c>
      <c r="AL35" s="209">
        <v>21739.506333333298</v>
      </c>
      <c r="AM35" s="216">
        <v>10.8860822901018</v>
      </c>
      <c r="AN35" s="216">
        <v>670.09</v>
      </c>
      <c r="AO35" s="216">
        <v>0.59820434440136705</v>
      </c>
      <c r="AP35" s="209">
        <v>50270.951666666697</v>
      </c>
      <c r="AQ35" s="216">
        <v>25.173235686863599</v>
      </c>
      <c r="AR35" s="216">
        <v>639.71</v>
      </c>
      <c r="AS35" s="216">
        <v>0.509081700377084</v>
      </c>
      <c r="AT35" s="209">
        <v>44485.423999999999</v>
      </c>
      <c r="AU35" s="216">
        <v>22.2761261892839</v>
      </c>
      <c r="AV35" s="216">
        <v>613.113333333333</v>
      </c>
      <c r="AW35" s="216">
        <v>0.50567327202800205</v>
      </c>
      <c r="AX35" s="209">
        <v>41155.457666666698</v>
      </c>
      <c r="AY35" s="216">
        <v>20.608641796027399</v>
      </c>
      <c r="AZ35" s="216">
        <v>581.07000000000005</v>
      </c>
      <c r="BA35" s="211">
        <v>0.53761786332825701</v>
      </c>
      <c r="BB35" s="5">
        <v>120</v>
      </c>
      <c r="BC35" s="5">
        <v>120</v>
      </c>
      <c r="BD35" s="5">
        <v>30.815999999999999</v>
      </c>
      <c r="BE35" s="5" t="s">
        <v>15</v>
      </c>
      <c r="BF35" s="5">
        <v>-117.876</v>
      </c>
      <c r="BG35" s="5">
        <v>0</v>
      </c>
    </row>
    <row r="36" spans="1:59" s="59" customFormat="1" x14ac:dyDescent="0.2">
      <c r="A36" s="58">
        <v>29</v>
      </c>
      <c r="B36" s="58" t="s">
        <v>32</v>
      </c>
      <c r="C36" s="142">
        <v>18</v>
      </c>
      <c r="D36" s="59" t="s">
        <v>24</v>
      </c>
      <c r="E36" s="154">
        <v>5</v>
      </c>
      <c r="F36" s="59">
        <v>5</v>
      </c>
      <c r="G36" s="59">
        <v>54</v>
      </c>
      <c r="H36" s="80" t="s">
        <v>162</v>
      </c>
      <c r="I36" s="60" t="s">
        <v>32</v>
      </c>
      <c r="J36" s="59" t="s">
        <v>146</v>
      </c>
      <c r="K36" s="59" t="s">
        <v>179</v>
      </c>
      <c r="L36" s="59" t="s">
        <v>129</v>
      </c>
      <c r="M36" s="65" t="s">
        <v>178</v>
      </c>
      <c r="N36" s="200">
        <v>7</v>
      </c>
      <c r="O36" s="169">
        <v>5</v>
      </c>
      <c r="P36" s="164">
        <v>40703</v>
      </c>
      <c r="Q36" s="177" t="str">
        <f t="shared" si="2"/>
        <v>160</v>
      </c>
      <c r="R36" s="173">
        <v>2</v>
      </c>
      <c r="S36" s="169">
        <v>54</v>
      </c>
      <c r="T36" s="173">
        <v>5</v>
      </c>
      <c r="U36" s="169"/>
      <c r="V36" s="173"/>
      <c r="W36" s="80">
        <v>1</v>
      </c>
      <c r="X36" s="59" t="s">
        <v>13</v>
      </c>
      <c r="Y36" s="59">
        <v>3</v>
      </c>
      <c r="AA36" s="61">
        <v>18</v>
      </c>
      <c r="AB36" s="62">
        <v>40693</v>
      </c>
      <c r="AF36" s="63"/>
      <c r="AG36" s="65">
        <v>1425</v>
      </c>
      <c r="AI36" s="65">
        <v>87</v>
      </c>
      <c r="AJ36" s="65">
        <v>17.5</v>
      </c>
      <c r="AK36" s="208">
        <v>260027267</v>
      </c>
      <c r="AL36" s="209">
        <v>34281.189333333299</v>
      </c>
      <c r="AM36" s="210">
        <v>17.166344182941099</v>
      </c>
      <c r="AN36" s="210">
        <v>604.113333333333</v>
      </c>
      <c r="AO36" s="210">
        <v>0.52832467191772503</v>
      </c>
      <c r="AP36" s="209">
        <v>62019.990666666701</v>
      </c>
      <c r="AQ36" s="210">
        <v>31.056580203638799</v>
      </c>
      <c r="AR36" s="210">
        <v>608.41999999999996</v>
      </c>
      <c r="AS36" s="210">
        <v>0.46188916340657499</v>
      </c>
      <c r="AT36" s="209">
        <v>57459.843999999997</v>
      </c>
      <c r="AU36" s="210">
        <v>28.7730816224337</v>
      </c>
      <c r="AV36" s="210">
        <v>634.40666666666698</v>
      </c>
      <c r="AW36" s="210">
        <v>0.457811494274042</v>
      </c>
      <c r="AX36" s="209">
        <v>29025.567999999999</v>
      </c>
      <c r="AY36" s="210">
        <v>14.5345858788182</v>
      </c>
      <c r="AZ36" s="210">
        <v>680.07666666666705</v>
      </c>
      <c r="BA36" s="211">
        <v>0.57258214895677295</v>
      </c>
      <c r="BB36" s="5">
        <v>33.335999999999999</v>
      </c>
      <c r="BC36" s="5">
        <v>120</v>
      </c>
      <c r="BD36" s="5">
        <v>102.90600000000001</v>
      </c>
      <c r="BE36" s="5" t="s">
        <v>15</v>
      </c>
      <c r="BF36" s="5">
        <v>4.9139999999999979</v>
      </c>
      <c r="BG36" s="5">
        <v>0</v>
      </c>
    </row>
    <row r="37" spans="1:59" s="71" customFormat="1" x14ac:dyDescent="0.2">
      <c r="A37" s="70">
        <v>29</v>
      </c>
      <c r="B37" s="70" t="s">
        <v>32</v>
      </c>
      <c r="C37" s="144">
        <v>18</v>
      </c>
      <c r="D37" s="71" t="s">
        <v>24</v>
      </c>
      <c r="E37" s="156">
        <v>5</v>
      </c>
      <c r="F37" s="71">
        <v>5</v>
      </c>
      <c r="G37" s="71">
        <v>54</v>
      </c>
      <c r="H37" s="71" t="s">
        <v>162</v>
      </c>
      <c r="I37" s="72" t="s">
        <v>32</v>
      </c>
      <c r="J37" s="71" t="s">
        <v>146</v>
      </c>
      <c r="K37" s="71" t="s">
        <v>179</v>
      </c>
      <c r="L37" s="71" t="s">
        <v>129</v>
      </c>
      <c r="M37" s="71" t="s">
        <v>178</v>
      </c>
      <c r="N37" s="201">
        <v>7</v>
      </c>
      <c r="O37" s="170">
        <v>5</v>
      </c>
      <c r="P37" s="165">
        <v>40703</v>
      </c>
      <c r="Q37" s="178" t="str">
        <f t="shared" si="2"/>
        <v>160</v>
      </c>
      <c r="R37" s="174">
        <v>2</v>
      </c>
      <c r="S37" s="170">
        <v>54</v>
      </c>
      <c r="T37" s="174">
        <v>5</v>
      </c>
      <c r="U37" s="170"/>
      <c r="V37" s="174"/>
      <c r="W37" s="71">
        <v>2</v>
      </c>
      <c r="X37" s="71" t="s">
        <v>15</v>
      </c>
      <c r="Y37" s="71">
        <v>3</v>
      </c>
      <c r="AA37" s="73">
        <v>18</v>
      </c>
      <c r="AB37" s="74">
        <v>40693</v>
      </c>
      <c r="AF37" s="76"/>
      <c r="AG37" s="71">
        <v>1440</v>
      </c>
      <c r="AI37" s="65">
        <v>87</v>
      </c>
      <c r="AJ37" s="65">
        <v>17.5</v>
      </c>
      <c r="AK37" s="212">
        <v>260027267</v>
      </c>
      <c r="AL37" s="213">
        <v>34281.189333333299</v>
      </c>
      <c r="AM37" s="214">
        <v>17.166344182941099</v>
      </c>
      <c r="AN37" s="214">
        <v>604.113333333333</v>
      </c>
      <c r="AO37" s="214">
        <v>0.52832467191772503</v>
      </c>
      <c r="AP37" s="213">
        <v>62019.990666666701</v>
      </c>
      <c r="AQ37" s="214">
        <v>31.056580203638799</v>
      </c>
      <c r="AR37" s="214">
        <v>608.41999999999996</v>
      </c>
      <c r="AS37" s="214">
        <v>0.46188916340657499</v>
      </c>
      <c r="AT37" s="213">
        <v>57459.843999999997</v>
      </c>
      <c r="AU37" s="214">
        <v>28.7730816224337</v>
      </c>
      <c r="AV37" s="214">
        <v>634.40666666666698</v>
      </c>
      <c r="AW37" s="214">
        <v>0.457811494274042</v>
      </c>
      <c r="AX37" s="213">
        <v>29025.567999999999</v>
      </c>
      <c r="AY37" s="214">
        <v>14.5345858788182</v>
      </c>
      <c r="AZ37" s="214">
        <v>680.07666666666705</v>
      </c>
      <c r="BA37" s="215">
        <v>0.57258214895677295</v>
      </c>
      <c r="BB37" s="5">
        <v>28.422000000000001</v>
      </c>
      <c r="BC37" s="5">
        <v>120</v>
      </c>
      <c r="BD37" s="5">
        <v>57.24</v>
      </c>
      <c r="BE37" s="5" t="s">
        <v>15</v>
      </c>
      <c r="BF37" s="5">
        <v>4.9139999999999979</v>
      </c>
      <c r="BG37" s="5">
        <v>0</v>
      </c>
    </row>
    <row r="38" spans="1:59" s="59" customFormat="1" x14ac:dyDescent="0.2">
      <c r="A38" s="58">
        <v>31</v>
      </c>
      <c r="B38" s="58" t="s">
        <v>32</v>
      </c>
      <c r="C38" s="142">
        <v>19</v>
      </c>
      <c r="D38" s="59" t="s">
        <v>125</v>
      </c>
      <c r="E38" s="155">
        <v>3</v>
      </c>
      <c r="F38" s="65" t="s">
        <v>138</v>
      </c>
      <c r="G38" s="65">
        <v>8</v>
      </c>
      <c r="H38" s="80" t="s">
        <v>162</v>
      </c>
      <c r="I38" s="60" t="s">
        <v>32</v>
      </c>
      <c r="J38" s="59" t="s">
        <v>142</v>
      </c>
      <c r="K38" s="59" t="s">
        <v>174</v>
      </c>
      <c r="L38" s="59" t="s">
        <v>130</v>
      </c>
      <c r="M38" s="59" t="s">
        <v>175</v>
      </c>
      <c r="N38" s="199">
        <v>5</v>
      </c>
      <c r="O38" s="168">
        <v>3</v>
      </c>
      <c r="P38" s="163">
        <v>40696</v>
      </c>
      <c r="Q38" s="177" t="str">
        <f t="shared" si="2"/>
        <v>153</v>
      </c>
      <c r="R38" s="175">
        <v>4</v>
      </c>
      <c r="S38" s="168">
        <v>8</v>
      </c>
      <c r="T38" s="175">
        <v>3</v>
      </c>
      <c r="U38" s="168"/>
      <c r="V38" s="175"/>
      <c r="W38" s="77">
        <v>1</v>
      </c>
      <c r="X38" s="59" t="s">
        <v>13</v>
      </c>
      <c r="Y38" s="59">
        <v>2</v>
      </c>
      <c r="AA38" s="61">
        <v>10</v>
      </c>
      <c r="AB38" s="62">
        <v>40694</v>
      </c>
      <c r="AF38" s="63"/>
      <c r="AG38" s="65">
        <v>1452</v>
      </c>
      <c r="AI38" s="65">
        <v>98</v>
      </c>
      <c r="AJ38" s="65">
        <v>16.5</v>
      </c>
      <c r="AK38" s="212">
        <v>254046095</v>
      </c>
      <c r="AL38" s="213">
        <v>22062.168666666701</v>
      </c>
      <c r="AM38" s="214">
        <v>11.047655817058899</v>
      </c>
      <c r="AN38" s="214">
        <v>688.38333333333298</v>
      </c>
      <c r="AO38" s="214">
        <v>0.57840280849321402</v>
      </c>
      <c r="AP38" s="213">
        <v>79477.494000000006</v>
      </c>
      <c r="AQ38" s="214">
        <v>39.798444667000503</v>
      </c>
      <c r="AR38" s="214">
        <v>611.16999999999996</v>
      </c>
      <c r="AS38" s="214">
        <v>0.43000103903628401</v>
      </c>
      <c r="AT38" s="213">
        <v>56455.298999999999</v>
      </c>
      <c r="AU38" s="214">
        <v>28.270054581872799</v>
      </c>
      <c r="AV38" s="214">
        <v>634.09333333333302</v>
      </c>
      <c r="AW38" s="214">
        <v>0.43209866813073899</v>
      </c>
      <c r="AX38" s="213">
        <v>48545.519333333301</v>
      </c>
      <c r="AY38" s="214">
        <v>24.309223501919501</v>
      </c>
      <c r="AZ38" s="214">
        <v>627.07333333333304</v>
      </c>
      <c r="BA38" s="215">
        <v>0.46130592367531698</v>
      </c>
      <c r="BB38" s="5">
        <v>4.5179999999999998</v>
      </c>
      <c r="BC38" s="5">
        <v>12.545999999999999</v>
      </c>
      <c r="BD38" s="5">
        <v>3.4740000000000002</v>
      </c>
      <c r="BE38" s="218" t="s">
        <v>32</v>
      </c>
      <c r="BF38" s="5">
        <v>-3.6360000000000001</v>
      </c>
      <c r="BG38" s="5">
        <v>-46.908000000000001</v>
      </c>
    </row>
    <row r="39" spans="1:59" s="71" customFormat="1" x14ac:dyDescent="0.2">
      <c r="A39" s="70">
        <v>31</v>
      </c>
      <c r="B39" s="70" t="s">
        <v>32</v>
      </c>
      <c r="C39" s="144">
        <v>19</v>
      </c>
      <c r="D39" s="71" t="s">
        <v>125</v>
      </c>
      <c r="E39" s="156">
        <v>3</v>
      </c>
      <c r="F39" s="71" t="s">
        <v>139</v>
      </c>
      <c r="G39" s="71">
        <v>8</v>
      </c>
      <c r="H39" s="71" t="s">
        <v>162</v>
      </c>
      <c r="I39" s="72" t="s">
        <v>32</v>
      </c>
      <c r="J39" s="71" t="s">
        <v>142</v>
      </c>
      <c r="K39" s="71" t="s">
        <v>174</v>
      </c>
      <c r="L39" s="71" t="s">
        <v>130</v>
      </c>
      <c r="M39" s="71" t="s">
        <v>175</v>
      </c>
      <c r="N39" s="200">
        <v>5</v>
      </c>
      <c r="O39" s="170">
        <v>3</v>
      </c>
      <c r="P39" s="165">
        <v>40696</v>
      </c>
      <c r="Q39" s="178" t="str">
        <f t="shared" si="2"/>
        <v>153</v>
      </c>
      <c r="R39" s="174">
        <v>4</v>
      </c>
      <c r="S39" s="170">
        <v>8</v>
      </c>
      <c r="T39" s="174">
        <v>3</v>
      </c>
      <c r="U39" s="170"/>
      <c r="V39" s="174"/>
      <c r="W39" s="71">
        <v>3</v>
      </c>
      <c r="X39" s="71" t="s">
        <v>15</v>
      </c>
      <c r="Y39" s="71">
        <v>2</v>
      </c>
      <c r="AA39" s="73">
        <v>10</v>
      </c>
      <c r="AB39" s="74">
        <v>40694</v>
      </c>
      <c r="AF39" s="76"/>
      <c r="AG39" s="71">
        <v>1461</v>
      </c>
      <c r="AH39" s="71" t="s">
        <v>131</v>
      </c>
      <c r="AI39" s="65">
        <v>98</v>
      </c>
      <c r="AJ39" s="65">
        <v>16.5</v>
      </c>
      <c r="AK39" s="13">
        <v>254046095</v>
      </c>
      <c r="AL39" s="216">
        <v>22062.168666666701</v>
      </c>
      <c r="AM39" s="210">
        <v>11.047655817058899</v>
      </c>
      <c r="AN39" s="210">
        <v>688.38333333333298</v>
      </c>
      <c r="AO39" s="210">
        <v>0.57840280849321402</v>
      </c>
      <c r="AP39" s="216">
        <v>79477.494000000006</v>
      </c>
      <c r="AQ39" s="210">
        <v>39.798444667000503</v>
      </c>
      <c r="AR39" s="210">
        <v>611.16999999999996</v>
      </c>
      <c r="AS39" s="210">
        <v>0.43000103903628401</v>
      </c>
      <c r="AT39" s="216">
        <v>56455.298999999999</v>
      </c>
      <c r="AU39" s="210">
        <v>28.270054581872799</v>
      </c>
      <c r="AV39" s="210">
        <v>634.09333333333302</v>
      </c>
      <c r="AW39" s="210">
        <v>0.43209866813073899</v>
      </c>
      <c r="AX39" s="216">
        <v>48545.519333333301</v>
      </c>
      <c r="AY39" s="210">
        <v>24.309223501919501</v>
      </c>
      <c r="AZ39" s="210">
        <v>627.07333333333304</v>
      </c>
      <c r="BA39" s="216">
        <v>0.46130592367531698</v>
      </c>
      <c r="BB39" s="5">
        <v>8.1539999999999999</v>
      </c>
      <c r="BC39" s="5">
        <v>59.454000000000001</v>
      </c>
      <c r="BD39" s="5">
        <v>120</v>
      </c>
      <c r="BE39" s="218" t="s">
        <v>32</v>
      </c>
      <c r="BF39" s="5">
        <v>-3.6360000000000001</v>
      </c>
      <c r="BG39" s="5">
        <v>-46.908000000000001</v>
      </c>
    </row>
  </sheetData>
  <conditionalFormatting sqref="X1:X13 X18:X1048576">
    <cfRule type="containsText" dxfId="23" priority="16" operator="containsText" text="h">
      <formula>NOT(ISERROR(SEARCH("h",X1)))</formula>
    </cfRule>
    <cfRule type="containsText" dxfId="22" priority="17" operator="containsText" text="n">
      <formula>NOT(ISERROR(SEARCH("n",X1)))</formula>
    </cfRule>
    <cfRule type="containsText" dxfId="21" priority="18" operator="containsText" text="f">
      <formula>NOT(ISERROR(SEARCH("f",X1)))</formula>
    </cfRule>
  </conditionalFormatting>
  <conditionalFormatting sqref="X14:X15">
    <cfRule type="containsText" dxfId="20" priority="13" operator="containsText" text="h">
      <formula>NOT(ISERROR(SEARCH("h",X14)))</formula>
    </cfRule>
    <cfRule type="containsText" dxfId="19" priority="14" operator="containsText" text="n">
      <formula>NOT(ISERROR(SEARCH("n",X14)))</formula>
    </cfRule>
    <cfRule type="containsText" dxfId="18" priority="15" operator="containsText" text="f">
      <formula>NOT(ISERROR(SEARCH("f",X14)))</formula>
    </cfRule>
  </conditionalFormatting>
  <conditionalFormatting sqref="X16:X17">
    <cfRule type="containsText" dxfId="17" priority="10" operator="containsText" text="h">
      <formula>NOT(ISERROR(SEARCH("h",X16)))</formula>
    </cfRule>
    <cfRule type="containsText" dxfId="16" priority="11" operator="containsText" text="n">
      <formula>NOT(ISERROR(SEARCH("n",X16)))</formula>
    </cfRule>
    <cfRule type="containsText" dxfId="15" priority="12" operator="containsText" text="f">
      <formula>NOT(ISERROR(SEARCH("f",X16)))</formula>
    </cfRule>
  </conditionalFormatting>
  <conditionalFormatting sqref="Y22">
    <cfRule type="containsText" dxfId="14" priority="7" operator="containsText" text="h">
      <formula>NOT(ISERROR(SEARCH("h",Y22)))</formula>
    </cfRule>
    <cfRule type="containsText" dxfId="13" priority="8" operator="containsText" text="n">
      <formula>NOT(ISERROR(SEARCH("n",Y22)))</formula>
    </cfRule>
    <cfRule type="containsText" dxfId="12" priority="9" operator="containsText" text="f">
      <formula>NOT(ISERROR(SEARCH("f",Y22)))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BG39"/>
  <sheetViews>
    <sheetView zoomScale="85" zoomScaleNormal="8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N2" sqref="N2:N20"/>
    </sheetView>
  </sheetViews>
  <sheetFormatPr baseColWidth="10" defaultColWidth="9.1640625" defaultRowHeight="15" x14ac:dyDescent="0.2"/>
  <cols>
    <col min="1" max="1" width="4.1640625" style="44" bestFit="1" customWidth="1"/>
    <col min="2" max="2" width="5.1640625" style="44" customWidth="1"/>
    <col min="3" max="3" width="6.33203125" style="44" bestFit="1" customWidth="1"/>
    <col min="4" max="4" width="9.1640625" style="25"/>
    <col min="5" max="8" width="12.5" style="25" hidden="1" customWidth="1"/>
    <col min="9" max="9" width="7" style="219" hidden="1" customWidth="1"/>
    <col min="10" max="10" width="10.6640625" style="25" bestFit="1" customWidth="1"/>
    <col min="11" max="11" width="10.6640625" style="25" customWidth="1"/>
    <col min="12" max="12" width="11.83203125" style="25" bestFit="1" customWidth="1"/>
    <col min="13" max="13" width="11.83203125" style="25" customWidth="1"/>
    <col min="14" max="14" width="11.83203125" style="220" customWidth="1"/>
    <col min="15" max="21" width="11.83203125" style="25" customWidth="1"/>
    <col min="22" max="22" width="4.83203125" style="25" bestFit="1" customWidth="1"/>
    <col min="23" max="23" width="5.1640625" style="25" bestFit="1" customWidth="1"/>
    <col min="24" max="24" width="8.5" style="25" bestFit="1" customWidth="1"/>
    <col min="25" max="25" width="8.6640625" style="25" bestFit="1" customWidth="1"/>
    <col min="26" max="26" width="12.33203125" style="56" customWidth="1"/>
    <col min="27" max="27" width="9.1640625" style="25"/>
    <col min="28" max="28" width="7.33203125" style="25" customWidth="1"/>
    <col min="29" max="29" width="4.33203125" style="25" bestFit="1" customWidth="1"/>
    <col min="30" max="30" width="5.1640625" style="25" bestFit="1" customWidth="1"/>
    <col min="31" max="31" width="6.33203125" style="221" bestFit="1" customWidth="1"/>
    <col min="32" max="32" width="12.5" style="25" bestFit="1" customWidth="1"/>
    <col min="33" max="33" width="19.83203125" style="25" customWidth="1"/>
    <col min="34" max="34" width="10" style="25" bestFit="1" customWidth="1"/>
    <col min="35" max="16384" width="9.1640625" style="25"/>
  </cols>
  <sheetData>
    <row r="1" spans="1:59" s="2" customFormat="1" x14ac:dyDescent="0.2">
      <c r="A1" s="38" t="s">
        <v>16</v>
      </c>
      <c r="B1" s="38" t="s">
        <v>47</v>
      </c>
      <c r="C1" s="38" t="s">
        <v>52</v>
      </c>
      <c r="D1" s="2" t="s">
        <v>9</v>
      </c>
      <c r="E1" s="153" t="s">
        <v>194</v>
      </c>
      <c r="F1" s="2" t="s">
        <v>152</v>
      </c>
      <c r="G1" s="2" t="s">
        <v>158</v>
      </c>
      <c r="H1" s="2" t="s">
        <v>163</v>
      </c>
      <c r="I1" s="27" t="s">
        <v>29</v>
      </c>
      <c r="J1" s="2" t="s">
        <v>4</v>
      </c>
      <c r="K1" s="2" t="s">
        <v>153</v>
      </c>
      <c r="L1" s="2" t="s">
        <v>151</v>
      </c>
      <c r="M1" s="2" t="s">
        <v>169</v>
      </c>
      <c r="N1" s="198" t="s">
        <v>183</v>
      </c>
      <c r="O1" s="167" t="s">
        <v>186</v>
      </c>
      <c r="P1" s="162" t="s">
        <v>192</v>
      </c>
      <c r="Q1" s="162" t="s">
        <v>193</v>
      </c>
      <c r="R1" s="172" t="s">
        <v>184</v>
      </c>
      <c r="S1" s="167" t="s">
        <v>187</v>
      </c>
      <c r="T1" s="172" t="s">
        <v>185</v>
      </c>
      <c r="U1" s="167" t="s">
        <v>188</v>
      </c>
      <c r="V1" s="172" t="s">
        <v>189</v>
      </c>
      <c r="W1" s="2" t="s">
        <v>2</v>
      </c>
      <c r="X1" s="2" t="s">
        <v>3</v>
      </c>
      <c r="Y1" s="2" t="s">
        <v>30</v>
      </c>
      <c r="Z1" s="2" t="s">
        <v>31</v>
      </c>
      <c r="AA1" s="47" t="s">
        <v>38</v>
      </c>
      <c r="AB1" s="2" t="s">
        <v>1</v>
      </c>
      <c r="AC1" s="2" t="s">
        <v>5</v>
      </c>
      <c r="AD1" s="2" t="s">
        <v>6</v>
      </c>
      <c r="AE1" s="2" t="s">
        <v>7</v>
      </c>
      <c r="AF1" s="3" t="s">
        <v>11</v>
      </c>
      <c r="AG1" s="2" t="s">
        <v>12</v>
      </c>
      <c r="AH1" s="2" t="s">
        <v>34</v>
      </c>
      <c r="AI1" s="2" t="s">
        <v>219</v>
      </c>
      <c r="AJ1" s="2" t="s">
        <v>220</v>
      </c>
      <c r="AK1" s="207" t="s">
        <v>196</v>
      </c>
      <c r="AL1" s="57" t="s">
        <v>197</v>
      </c>
      <c r="AM1" s="57" t="s">
        <v>198</v>
      </c>
      <c r="AN1" s="57" t="s">
        <v>199</v>
      </c>
      <c r="AO1" s="57" t="s">
        <v>200</v>
      </c>
      <c r="AP1" s="57" t="s">
        <v>201</v>
      </c>
      <c r="AQ1" s="57" t="s">
        <v>202</v>
      </c>
      <c r="AR1" s="57" t="s">
        <v>203</v>
      </c>
      <c r="AS1" s="57" t="s">
        <v>204</v>
      </c>
      <c r="AT1" s="57" t="s">
        <v>205</v>
      </c>
      <c r="AU1" s="57" t="s">
        <v>206</v>
      </c>
      <c r="AV1" s="57" t="s">
        <v>207</v>
      </c>
      <c r="AW1" s="57" t="s">
        <v>208</v>
      </c>
      <c r="AX1" s="57" t="s">
        <v>209</v>
      </c>
      <c r="AY1" s="57" t="s">
        <v>210</v>
      </c>
      <c r="AZ1" s="57" t="s">
        <v>211</v>
      </c>
      <c r="BA1" s="57" t="s">
        <v>212</v>
      </c>
      <c r="BB1" s="5" t="s">
        <v>213</v>
      </c>
      <c r="BC1" s="5" t="s">
        <v>214</v>
      </c>
      <c r="BD1" s="5" t="s">
        <v>215</v>
      </c>
      <c r="BE1" s="5" t="s">
        <v>216</v>
      </c>
      <c r="BF1" s="5" t="s">
        <v>217</v>
      </c>
      <c r="BG1" s="5" t="s">
        <v>218</v>
      </c>
    </row>
    <row r="2" spans="1:59" s="59" customFormat="1" x14ac:dyDescent="0.2">
      <c r="A2" s="58">
        <v>1</v>
      </c>
      <c r="B2" s="58" t="s">
        <v>32</v>
      </c>
      <c r="C2" s="142">
        <v>1</v>
      </c>
      <c r="D2" s="59" t="s">
        <v>26</v>
      </c>
      <c r="E2" s="154">
        <v>19</v>
      </c>
      <c r="F2" s="59" t="s">
        <v>8</v>
      </c>
      <c r="G2" s="80" t="s">
        <v>162</v>
      </c>
      <c r="H2" s="80" t="s">
        <v>162</v>
      </c>
      <c r="I2" s="60" t="s">
        <v>32</v>
      </c>
      <c r="J2" s="59" t="s">
        <v>48</v>
      </c>
      <c r="K2" s="59" t="s">
        <v>155</v>
      </c>
      <c r="L2" s="59" t="s">
        <v>49</v>
      </c>
      <c r="N2" s="199">
        <v>4</v>
      </c>
      <c r="O2" s="168">
        <v>19</v>
      </c>
      <c r="P2" s="163">
        <v>40728</v>
      </c>
      <c r="Q2" s="177" t="str">
        <f>TEXT(DATEVALUE(TEXT(P2,"m/d/yyyy"))-DATEVALUE("1/1/2011")+1,"000")</f>
        <v>185</v>
      </c>
      <c r="R2" s="175">
        <v>4</v>
      </c>
      <c r="S2" s="169"/>
      <c r="T2" s="173"/>
      <c r="U2" s="169"/>
      <c r="V2" s="173"/>
      <c r="W2" s="59">
        <v>1</v>
      </c>
      <c r="X2" s="59" t="s">
        <v>15</v>
      </c>
      <c r="Y2" s="59">
        <v>1</v>
      </c>
      <c r="AA2" s="61" t="s">
        <v>63</v>
      </c>
      <c r="AB2" s="62">
        <v>40669</v>
      </c>
      <c r="AF2" s="63"/>
      <c r="AG2" s="59" t="s">
        <v>45</v>
      </c>
      <c r="AI2" s="222">
        <v>97</v>
      </c>
      <c r="AJ2" s="222">
        <v>20</v>
      </c>
      <c r="AK2" s="208">
        <v>254098833</v>
      </c>
      <c r="AL2" s="209">
        <v>23046.8076666667</v>
      </c>
      <c r="AM2" s="210">
        <v>11.5407149056919</v>
      </c>
      <c r="AN2" s="210">
        <v>683.77</v>
      </c>
      <c r="AO2" s="210">
        <v>0.54764701158793705</v>
      </c>
      <c r="AP2" s="209">
        <v>36483.065666666698</v>
      </c>
      <c r="AQ2" s="210">
        <v>18.2689362376899</v>
      </c>
      <c r="AR2" s="210">
        <v>627.46</v>
      </c>
      <c r="AS2" s="210">
        <v>0.52794929488077402</v>
      </c>
      <c r="AT2" s="209">
        <v>40394.601333333303</v>
      </c>
      <c r="AU2" s="210">
        <v>20.227642129861501</v>
      </c>
      <c r="AV2" s="210">
        <v>627.46</v>
      </c>
      <c r="AW2" s="210">
        <v>0.52723445011479797</v>
      </c>
      <c r="AX2" s="209">
        <v>43713.928333333301</v>
      </c>
      <c r="AY2" s="210">
        <v>21.889798864964099</v>
      </c>
      <c r="AZ2" s="210">
        <v>669.04666666666697</v>
      </c>
      <c r="BA2" s="211">
        <v>0.48432674784549601</v>
      </c>
      <c r="BB2" s="5">
        <v>1.895</v>
      </c>
      <c r="BC2" s="5">
        <v>84.947999999999993</v>
      </c>
      <c r="BD2" s="5">
        <v>87.203999999999994</v>
      </c>
      <c r="BE2" s="5" t="s">
        <v>32</v>
      </c>
      <c r="BF2" s="5">
        <v>16.285</v>
      </c>
      <c r="BG2" s="5">
        <v>-62.789999999999992</v>
      </c>
    </row>
    <row r="3" spans="1:59" s="65" customFormat="1" x14ac:dyDescent="0.2">
      <c r="A3" s="79">
        <v>4</v>
      </c>
      <c r="B3" s="79" t="s">
        <v>32</v>
      </c>
      <c r="C3" s="143">
        <v>2</v>
      </c>
      <c r="D3" s="80" t="s">
        <v>53</v>
      </c>
      <c r="E3" s="157">
        <v>40</v>
      </c>
      <c r="F3" s="92" t="s">
        <v>54</v>
      </c>
      <c r="G3" s="92">
        <v>37</v>
      </c>
      <c r="H3" s="80" t="s">
        <v>162</v>
      </c>
      <c r="I3" s="93" t="s">
        <v>15</v>
      </c>
      <c r="J3" s="80" t="s">
        <v>92</v>
      </c>
      <c r="K3" s="80" t="s">
        <v>154</v>
      </c>
      <c r="L3" s="80" t="s">
        <v>91</v>
      </c>
      <c r="M3" s="80"/>
      <c r="N3" s="200">
        <v>7</v>
      </c>
      <c r="O3" s="169">
        <v>40</v>
      </c>
      <c r="P3" s="164">
        <v>40702</v>
      </c>
      <c r="Q3" s="177" t="str">
        <f>TEXT(DATEVALUE(TEXT(P3,"m/d/yyyy"))-DATEVALUE("1/1/2011")+1,"000")</f>
        <v>159</v>
      </c>
      <c r="R3" s="173">
        <v>3</v>
      </c>
      <c r="S3" s="169">
        <v>37</v>
      </c>
      <c r="T3" s="173">
        <v>5</v>
      </c>
      <c r="U3" s="169"/>
      <c r="V3" s="173"/>
      <c r="W3" s="65">
        <v>1</v>
      </c>
      <c r="X3" s="65" t="s">
        <v>15</v>
      </c>
      <c r="Y3" s="80">
        <v>2</v>
      </c>
      <c r="AA3" s="67" t="s">
        <v>56</v>
      </c>
      <c r="AB3" s="68">
        <v>40676</v>
      </c>
      <c r="AF3" s="69"/>
      <c r="AG3" s="65">
        <v>1079</v>
      </c>
      <c r="AI3" s="65">
        <v>88.17</v>
      </c>
      <c r="AJ3" s="65">
        <v>17.25</v>
      </c>
      <c r="AK3" s="208">
        <v>254098933</v>
      </c>
      <c r="AL3" s="209">
        <v>40364.548333333303</v>
      </c>
      <c r="AM3" s="210">
        <v>20.212593056250999</v>
      </c>
      <c r="AN3" s="210">
        <v>660.16</v>
      </c>
      <c r="AO3" s="210">
        <v>0.49371444048232999</v>
      </c>
      <c r="AP3" s="209">
        <v>57803.817000000003</v>
      </c>
      <c r="AQ3" s="210">
        <v>28.945326489734601</v>
      </c>
      <c r="AR3" s="210">
        <v>600.67999999999995</v>
      </c>
      <c r="AS3" s="210">
        <v>0.47539845851518198</v>
      </c>
      <c r="AT3" s="209">
        <v>65788.8523333333</v>
      </c>
      <c r="AU3" s="210">
        <v>32.943841929561003</v>
      </c>
      <c r="AV3" s="210">
        <v>578.37666666666701</v>
      </c>
      <c r="AW3" s="210">
        <v>0.42287602613209702</v>
      </c>
      <c r="AX3" s="209">
        <v>27038.814999999999</v>
      </c>
      <c r="AY3" s="210">
        <v>13.5397170756134</v>
      </c>
      <c r="AZ3" s="210">
        <v>681.45</v>
      </c>
      <c r="BA3" s="211">
        <v>0.56864576402328604</v>
      </c>
      <c r="BB3" s="5">
        <v>24.858000000000001</v>
      </c>
      <c r="BC3" s="5">
        <v>24.858000000000001</v>
      </c>
      <c r="BD3" s="5">
        <v>3.528</v>
      </c>
      <c r="BE3" s="5" t="s">
        <v>32</v>
      </c>
      <c r="BF3" s="5">
        <v>53.459999999999994</v>
      </c>
      <c r="BG3" s="5">
        <v>95.141999999999996</v>
      </c>
    </row>
    <row r="4" spans="1:59" s="59" customFormat="1" x14ac:dyDescent="0.2">
      <c r="A4" s="58">
        <v>6</v>
      </c>
      <c r="B4" s="58" t="s">
        <v>32</v>
      </c>
      <c r="C4" s="142">
        <v>3</v>
      </c>
      <c r="D4" s="59" t="s">
        <v>27</v>
      </c>
      <c r="E4" s="158">
        <v>5</v>
      </c>
      <c r="F4" s="78" t="s">
        <v>28</v>
      </c>
      <c r="G4" s="78" t="s">
        <v>159</v>
      </c>
      <c r="H4" s="80" t="s">
        <v>162</v>
      </c>
      <c r="I4" s="121" t="s">
        <v>15</v>
      </c>
      <c r="J4" s="59" t="s">
        <v>50</v>
      </c>
      <c r="K4" s="148" t="s">
        <v>182</v>
      </c>
      <c r="L4" s="59" t="s">
        <v>51</v>
      </c>
      <c r="N4" s="199" t="s">
        <v>191</v>
      </c>
      <c r="O4" s="168">
        <v>5</v>
      </c>
      <c r="P4" s="163">
        <v>40699</v>
      </c>
      <c r="Q4" s="177" t="str">
        <f>TEXT(DATEVALUE(TEXT(P4,"m/d/yyyy"))-DATEVALUE("1/1/2011")+1,"000")</f>
        <v>156</v>
      </c>
      <c r="R4" s="175">
        <v>5</v>
      </c>
      <c r="S4" s="168" t="s">
        <v>190</v>
      </c>
      <c r="T4" s="175">
        <v>4</v>
      </c>
      <c r="U4" s="168"/>
      <c r="V4" s="175"/>
      <c r="W4" s="59">
        <v>1</v>
      </c>
      <c r="X4" s="59" t="s">
        <v>13</v>
      </c>
      <c r="Y4" s="59">
        <v>2</v>
      </c>
      <c r="AA4" s="61" t="s">
        <v>57</v>
      </c>
      <c r="AB4" s="62">
        <v>40677</v>
      </c>
      <c r="AF4" s="63"/>
      <c r="AG4" s="99">
        <v>1096</v>
      </c>
      <c r="AI4" s="65">
        <v>99</v>
      </c>
      <c r="AJ4" s="65">
        <v>19.5</v>
      </c>
      <c r="AK4" s="208">
        <v>254098836</v>
      </c>
      <c r="AL4" s="209">
        <v>25708.8733333333</v>
      </c>
      <c r="AM4" s="210">
        <v>12.8737472875981</v>
      </c>
      <c r="AN4" s="210">
        <v>694.15</v>
      </c>
      <c r="AO4" s="210">
        <v>0.54992675799715696</v>
      </c>
      <c r="AP4" s="209">
        <v>34943.6743333333</v>
      </c>
      <c r="AQ4" s="210">
        <v>17.498084293106299</v>
      </c>
      <c r="AR4" s="210">
        <v>681.45</v>
      </c>
      <c r="AS4" s="210">
        <v>0.47882965447522002</v>
      </c>
      <c r="AT4" s="209">
        <v>52899.131000000001</v>
      </c>
      <c r="AU4" s="210">
        <v>26.489299449173799</v>
      </c>
      <c r="AV4" s="210">
        <v>592.04666666666697</v>
      </c>
      <c r="AW4" s="210">
        <v>0.42769627053711701</v>
      </c>
      <c r="AX4" s="209">
        <v>34747.750333333301</v>
      </c>
      <c r="AY4" s="210">
        <v>17.399975129360701</v>
      </c>
      <c r="AZ4" s="210">
        <v>657.42333333333295</v>
      </c>
      <c r="BA4" s="211">
        <v>0.51950017140733795</v>
      </c>
      <c r="BB4" s="5">
        <v>2.5379999999999998</v>
      </c>
      <c r="BC4" s="5">
        <v>120</v>
      </c>
      <c r="BD4" s="5">
        <v>13.464</v>
      </c>
      <c r="BE4" s="5" t="s">
        <v>15</v>
      </c>
      <c r="BF4" s="5">
        <v>0.28799999999999981</v>
      </c>
      <c r="BG4" s="5">
        <v>0</v>
      </c>
    </row>
    <row r="5" spans="1:59" s="59" customFormat="1" x14ac:dyDescent="0.2">
      <c r="A5" s="58">
        <v>8</v>
      </c>
      <c r="B5" s="58" t="s">
        <v>32</v>
      </c>
      <c r="C5" s="142">
        <v>4</v>
      </c>
      <c r="D5" s="77" t="s">
        <v>26</v>
      </c>
      <c r="E5" s="154">
        <v>32</v>
      </c>
      <c r="F5" s="59" t="s">
        <v>76</v>
      </c>
      <c r="G5" s="80" t="s">
        <v>162</v>
      </c>
      <c r="H5" s="80" t="s">
        <v>162</v>
      </c>
      <c r="I5" s="60" t="s">
        <v>15</v>
      </c>
      <c r="J5" s="77" t="s">
        <v>118</v>
      </c>
      <c r="K5" s="77" t="s">
        <v>156</v>
      </c>
      <c r="L5" s="59" t="s">
        <v>119</v>
      </c>
      <c r="N5" s="199">
        <v>0</v>
      </c>
      <c r="O5" s="168">
        <v>32</v>
      </c>
      <c r="P5" s="163">
        <v>40716</v>
      </c>
      <c r="Q5" s="177" t="str">
        <f>TEXT(DATEVALUE(TEXT(P5,"m/d/yyyy"))-DATEVALUE("1/1/2011")+1,"000")</f>
        <v>173</v>
      </c>
      <c r="R5" s="175">
        <v>0</v>
      </c>
      <c r="S5" s="168"/>
      <c r="T5" s="175"/>
      <c r="U5" s="168"/>
      <c r="V5" s="175"/>
      <c r="W5" s="59">
        <v>1</v>
      </c>
      <c r="X5" s="59" t="s">
        <v>15</v>
      </c>
      <c r="Y5" s="59">
        <v>2</v>
      </c>
      <c r="AA5" s="131" t="s">
        <v>79</v>
      </c>
      <c r="AB5" s="62">
        <v>40680</v>
      </c>
      <c r="AF5" s="63"/>
      <c r="AG5" s="59" t="s">
        <v>83</v>
      </c>
      <c r="AH5" s="59" t="s">
        <v>81</v>
      </c>
      <c r="AI5" s="65">
        <v>94.67</v>
      </c>
      <c r="AJ5" s="65">
        <v>17.25</v>
      </c>
      <c r="AK5" s="208">
        <v>239183716</v>
      </c>
      <c r="AL5" s="209">
        <v>27925.715333333301</v>
      </c>
      <c r="AM5" s="210">
        <v>13.983833416791899</v>
      </c>
      <c r="AN5" s="210">
        <v>688.756666666667</v>
      </c>
      <c r="AO5" s="210">
        <v>0.54917786473270203</v>
      </c>
      <c r="AP5" s="209">
        <v>41330.783333333296</v>
      </c>
      <c r="AQ5" s="210">
        <v>20.696436321148401</v>
      </c>
      <c r="AR5" s="210">
        <v>688.38333333333298</v>
      </c>
      <c r="AS5" s="210">
        <v>0.48772347309771302</v>
      </c>
      <c r="AT5" s="209">
        <v>38162.521666666697</v>
      </c>
      <c r="AU5" s="210">
        <v>19.109925721916198</v>
      </c>
      <c r="AV5" s="210">
        <v>638.743333333333</v>
      </c>
      <c r="AW5" s="210">
        <v>0.51031097812397497</v>
      </c>
      <c r="AX5" s="209">
        <v>29313.4296666667</v>
      </c>
      <c r="AY5" s="210">
        <v>14.6787329327324</v>
      </c>
      <c r="AZ5" s="210">
        <v>684.08</v>
      </c>
      <c r="BA5" s="211">
        <v>0.54675841868525599</v>
      </c>
      <c r="BB5" s="5">
        <v>1.5031000000000001</v>
      </c>
      <c r="BC5" s="5">
        <v>93.924000000000007</v>
      </c>
      <c r="BD5" s="5">
        <v>3.4380000000000002</v>
      </c>
      <c r="BE5" s="5" t="s">
        <v>32</v>
      </c>
      <c r="BF5" s="5">
        <v>-0.1351</v>
      </c>
      <c r="BG5" s="5">
        <v>-79.182000000000002</v>
      </c>
    </row>
    <row r="6" spans="1:59" s="86" customFormat="1" x14ac:dyDescent="0.2">
      <c r="A6" s="64">
        <v>10</v>
      </c>
      <c r="B6" s="64" t="s">
        <v>32</v>
      </c>
      <c r="C6" s="143">
        <v>5</v>
      </c>
      <c r="D6" s="80" t="s">
        <v>24</v>
      </c>
      <c r="E6" s="155">
        <v>11</v>
      </c>
      <c r="F6" s="65">
        <v>11</v>
      </c>
      <c r="G6" s="65">
        <v>53</v>
      </c>
      <c r="H6" s="80" t="s">
        <v>162</v>
      </c>
      <c r="I6" s="66" t="s">
        <v>15</v>
      </c>
      <c r="J6" s="206" t="s">
        <v>134</v>
      </c>
      <c r="K6" s="80" t="s">
        <v>157</v>
      </c>
      <c r="L6" s="80" t="s">
        <v>84</v>
      </c>
      <c r="M6" s="80"/>
      <c r="N6" s="200">
        <v>8</v>
      </c>
      <c r="O6" s="169">
        <v>11</v>
      </c>
      <c r="P6" s="164">
        <v>40699</v>
      </c>
      <c r="Q6" s="177" t="str">
        <f>TEXT(DATEVALUE(TEXT(P6,"m/d/yyyy"))-DATEVALUE("1/1/2011")+1,"000")</f>
        <v>156</v>
      </c>
      <c r="R6" s="173">
        <v>4</v>
      </c>
      <c r="S6" s="169">
        <v>53</v>
      </c>
      <c r="T6" s="173">
        <v>4</v>
      </c>
      <c r="U6" s="169"/>
      <c r="V6" s="173"/>
      <c r="W6" s="80">
        <v>1</v>
      </c>
      <c r="X6" s="80" t="s">
        <v>15</v>
      </c>
      <c r="Y6" s="80">
        <v>1</v>
      </c>
      <c r="Z6" s="65"/>
      <c r="AA6" s="132" t="s">
        <v>85</v>
      </c>
      <c r="AB6" s="68">
        <v>40681</v>
      </c>
      <c r="AC6" s="65"/>
      <c r="AD6" s="65"/>
      <c r="AE6" s="65"/>
      <c r="AF6" s="69"/>
      <c r="AG6" s="65">
        <v>1158</v>
      </c>
      <c r="AH6" s="65"/>
      <c r="AI6" s="65">
        <v>82</v>
      </c>
      <c r="AJ6" s="65">
        <v>18.5</v>
      </c>
      <c r="AK6" s="208">
        <v>260027262</v>
      </c>
      <c r="AL6" s="209">
        <v>50988.06</v>
      </c>
      <c r="AM6" s="210">
        <v>25.532328492739101</v>
      </c>
      <c r="AN6" s="210">
        <v>1303.2150000000001</v>
      </c>
      <c r="AO6" s="210">
        <v>1.1440065046573931</v>
      </c>
      <c r="AP6" s="209">
        <v>40199.773666666697</v>
      </c>
      <c r="AQ6" s="210">
        <v>20.130081956267698</v>
      </c>
      <c r="AR6" s="210">
        <v>617.44666666666706</v>
      </c>
      <c r="AS6" s="210">
        <v>0.49949200998509902</v>
      </c>
      <c r="AT6" s="209">
        <v>44754.704333333299</v>
      </c>
      <c r="AU6" s="210">
        <v>22.410968619596101</v>
      </c>
      <c r="AV6" s="210">
        <v>598.71</v>
      </c>
      <c r="AW6" s="210">
        <v>0.47405591671403202</v>
      </c>
      <c r="AX6" s="209">
        <v>39079.697</v>
      </c>
      <c r="AY6" s="210">
        <v>19.569202303455199</v>
      </c>
      <c r="AZ6" s="210">
        <v>645.06666666666695</v>
      </c>
      <c r="BA6" s="211">
        <v>0.48921967722086201</v>
      </c>
      <c r="BB6" s="5">
        <v>3.294</v>
      </c>
      <c r="BC6" s="5">
        <v>57.816000000000003</v>
      </c>
      <c r="BD6" s="5">
        <v>51.281999999999996</v>
      </c>
      <c r="BE6" s="5" t="s">
        <v>32</v>
      </c>
      <c r="BF6" s="5">
        <v>7.2899999999999991</v>
      </c>
      <c r="BG6" s="5">
        <v>62.183999999999997</v>
      </c>
    </row>
    <row r="7" spans="1:59" s="86" customFormat="1" x14ac:dyDescent="0.2">
      <c r="A7" s="64">
        <v>11</v>
      </c>
      <c r="B7" s="64" t="s">
        <v>32</v>
      </c>
      <c r="C7" s="143">
        <v>6</v>
      </c>
      <c r="D7" s="80" t="s">
        <v>60</v>
      </c>
      <c r="E7" s="155" t="s">
        <v>162</v>
      </c>
      <c r="F7" s="80" t="s">
        <v>147</v>
      </c>
      <c r="G7" s="80" t="s">
        <v>162</v>
      </c>
      <c r="H7" s="80" t="s">
        <v>162</v>
      </c>
      <c r="I7" s="66" t="s">
        <v>32</v>
      </c>
      <c r="J7" s="65" t="s">
        <v>89</v>
      </c>
      <c r="K7" s="65" t="s">
        <v>156</v>
      </c>
      <c r="L7" s="80" t="s">
        <v>86</v>
      </c>
      <c r="M7" s="80"/>
      <c r="N7" s="200"/>
      <c r="O7" s="169"/>
      <c r="P7" s="151"/>
      <c r="Q7" s="177"/>
      <c r="R7" s="173"/>
      <c r="S7" s="169"/>
      <c r="T7" s="173"/>
      <c r="U7" s="169"/>
      <c r="V7" s="173"/>
      <c r="W7" s="80">
        <v>1</v>
      </c>
      <c r="X7" s="80" t="s">
        <v>15</v>
      </c>
      <c r="Y7" s="80">
        <v>2</v>
      </c>
      <c r="Z7" s="65"/>
      <c r="AA7" s="132" t="s">
        <v>96</v>
      </c>
      <c r="AB7" s="68">
        <v>40684</v>
      </c>
      <c r="AC7" s="65"/>
      <c r="AD7" s="65"/>
      <c r="AE7" s="65"/>
      <c r="AF7" s="69"/>
      <c r="AG7" s="65">
        <v>1179</v>
      </c>
      <c r="AH7" s="65"/>
      <c r="AI7" s="65">
        <v>88</v>
      </c>
      <c r="AJ7" s="65">
        <v>17</v>
      </c>
      <c r="AK7" s="208">
        <v>254098978</v>
      </c>
      <c r="AL7" s="209">
        <v>22822.674999999999</v>
      </c>
      <c r="AM7" s="210">
        <v>11.428480220330499</v>
      </c>
      <c r="AN7" s="210">
        <v>657.76</v>
      </c>
      <c r="AO7" s="210">
        <v>0.58274460490795899</v>
      </c>
      <c r="AP7" s="209">
        <v>44957.020333333297</v>
      </c>
      <c r="AQ7" s="210">
        <v>22.512278584543498</v>
      </c>
      <c r="AR7" s="210">
        <v>618.78333333333296</v>
      </c>
      <c r="AS7" s="210">
        <v>0.52679236276052599</v>
      </c>
      <c r="AT7" s="209">
        <v>51843.344333333298</v>
      </c>
      <c r="AU7" s="210">
        <v>25.9606130862961</v>
      </c>
      <c r="AV7" s="210">
        <v>615.07666666666705</v>
      </c>
      <c r="AW7" s="210">
        <v>0.49214454362007698</v>
      </c>
      <c r="AX7" s="209">
        <v>30054.025333333298</v>
      </c>
      <c r="AY7" s="210">
        <v>15.0495870472375</v>
      </c>
      <c r="AZ7" s="210">
        <v>644.44666666666706</v>
      </c>
      <c r="BA7" s="211">
        <v>0.57660854914995596</v>
      </c>
      <c r="BB7" s="5">
        <v>5.85</v>
      </c>
      <c r="BC7" s="5">
        <v>120</v>
      </c>
      <c r="BD7" s="5">
        <v>120</v>
      </c>
      <c r="BE7" s="5" t="s">
        <v>15</v>
      </c>
      <c r="BF7" s="5">
        <v>-1.2599999999999998</v>
      </c>
      <c r="BG7" s="5">
        <v>0</v>
      </c>
    </row>
    <row r="8" spans="1:59" s="86" customFormat="1" x14ac:dyDescent="0.2">
      <c r="A8" s="84">
        <v>12</v>
      </c>
      <c r="B8" s="84" t="s">
        <v>32</v>
      </c>
      <c r="C8" s="145">
        <v>7</v>
      </c>
      <c r="D8" s="80" t="s">
        <v>60</v>
      </c>
      <c r="E8" s="155">
        <v>2</v>
      </c>
      <c r="F8" s="80" t="s">
        <v>61</v>
      </c>
      <c r="G8" s="80">
        <v>15</v>
      </c>
      <c r="H8" s="80">
        <v>1</v>
      </c>
      <c r="I8" s="85" t="s">
        <v>32</v>
      </c>
      <c r="J8" s="86" t="s">
        <v>73</v>
      </c>
      <c r="K8" s="86" t="s">
        <v>160</v>
      </c>
      <c r="L8" s="80" t="s">
        <v>74</v>
      </c>
      <c r="M8" s="80"/>
      <c r="N8" s="200">
        <v>2</v>
      </c>
      <c r="O8" s="169">
        <v>2</v>
      </c>
      <c r="P8" s="164">
        <v>40692</v>
      </c>
      <c r="Q8" s="177" t="str">
        <f>TEXT(DATEVALUE(TEXT(P8,"m/d/yyyy"))-DATEVALUE("1/1/2011")+1,"000")</f>
        <v>149</v>
      </c>
      <c r="R8" s="173">
        <v>0</v>
      </c>
      <c r="S8" s="169">
        <v>15</v>
      </c>
      <c r="T8" s="173">
        <v>2</v>
      </c>
      <c r="U8" s="169">
        <v>1</v>
      </c>
      <c r="V8" s="173">
        <v>0</v>
      </c>
      <c r="W8" s="80">
        <v>1</v>
      </c>
      <c r="X8" s="80" t="s">
        <v>13</v>
      </c>
      <c r="Y8" s="80">
        <v>1</v>
      </c>
      <c r="AA8" s="87">
        <v>14</v>
      </c>
      <c r="AB8" s="88">
        <v>40684</v>
      </c>
      <c r="AF8" s="89"/>
      <c r="AG8" s="86">
        <v>1202</v>
      </c>
      <c r="AI8" s="65">
        <v>95</v>
      </c>
      <c r="AJ8" s="65">
        <v>17</v>
      </c>
      <c r="AK8" s="208">
        <v>254046019</v>
      </c>
      <c r="AL8" s="209">
        <v>39424.066666666702</v>
      </c>
      <c r="AM8" s="210">
        <v>19.741645802036398</v>
      </c>
      <c r="AN8" s="210">
        <v>621.70666666666705</v>
      </c>
      <c r="AO8" s="210">
        <v>0.50135123039110996</v>
      </c>
      <c r="AP8" s="209">
        <v>42699.875999999997</v>
      </c>
      <c r="AQ8" s="210">
        <v>21.3820110165248</v>
      </c>
      <c r="AR8" s="210">
        <v>660.16333333333296</v>
      </c>
      <c r="AS8" s="210">
        <v>0.50756069154831196</v>
      </c>
      <c r="AT8" s="209">
        <v>35596.108</v>
      </c>
      <c r="AU8" s="210">
        <v>17.8247911867802</v>
      </c>
      <c r="AV8" s="210">
        <v>654.78666666666697</v>
      </c>
      <c r="AW8" s="210">
        <v>0.52114163666106705</v>
      </c>
      <c r="AX8" s="209">
        <v>30552.544999999998</v>
      </c>
      <c r="AY8" s="210">
        <v>15.299221331998</v>
      </c>
      <c r="AZ8" s="210">
        <v>665.73333333333301</v>
      </c>
      <c r="BA8" s="211">
        <v>0.55830604189247701</v>
      </c>
      <c r="BB8" s="5">
        <v>0.93600000000000005</v>
      </c>
      <c r="BC8" s="5">
        <v>7.74</v>
      </c>
      <c r="BD8" s="5">
        <v>1.9079999999999999</v>
      </c>
      <c r="BE8" s="5" t="s">
        <v>32</v>
      </c>
      <c r="BF8" s="5">
        <v>-1.476</v>
      </c>
      <c r="BG8" s="5">
        <v>-38.123999999999995</v>
      </c>
    </row>
    <row r="9" spans="1:59" s="86" customFormat="1" x14ac:dyDescent="0.2">
      <c r="A9" s="64">
        <v>13</v>
      </c>
      <c r="B9" s="64" t="s">
        <v>32</v>
      </c>
      <c r="C9" s="143">
        <v>8</v>
      </c>
      <c r="D9" s="80" t="s">
        <v>60</v>
      </c>
      <c r="E9" s="155">
        <v>14</v>
      </c>
      <c r="F9" s="65" t="s">
        <v>87</v>
      </c>
      <c r="G9" s="65">
        <v>14</v>
      </c>
      <c r="H9" s="80" t="s">
        <v>162</v>
      </c>
      <c r="I9" s="66" t="s">
        <v>32</v>
      </c>
      <c r="J9" s="65" t="s">
        <v>90</v>
      </c>
      <c r="K9" s="65" t="s">
        <v>161</v>
      </c>
      <c r="L9" s="80" t="s">
        <v>164</v>
      </c>
      <c r="M9" s="80"/>
      <c r="N9" s="200">
        <v>8</v>
      </c>
      <c r="O9" s="169">
        <v>14</v>
      </c>
      <c r="P9" s="164">
        <v>40700</v>
      </c>
      <c r="Q9" s="177" t="str">
        <f>TEXT(DATEVALUE(TEXT(P9,"m/d/yyyy"))-DATEVALUE("1/1/2011")+1,"000")</f>
        <v>157</v>
      </c>
      <c r="R9" s="173">
        <v>4</v>
      </c>
      <c r="S9" s="169">
        <v>14</v>
      </c>
      <c r="T9" s="173">
        <v>4</v>
      </c>
      <c r="U9" s="169"/>
      <c r="V9" s="173"/>
      <c r="W9" s="80">
        <v>1</v>
      </c>
      <c r="X9" s="80" t="s">
        <v>15</v>
      </c>
      <c r="Y9" s="80">
        <v>3</v>
      </c>
      <c r="Z9" s="65"/>
      <c r="AA9" s="67">
        <v>21</v>
      </c>
      <c r="AB9" s="68">
        <v>40684</v>
      </c>
      <c r="AC9" s="65"/>
      <c r="AD9" s="65"/>
      <c r="AE9" s="65"/>
      <c r="AF9" s="69"/>
      <c r="AG9" s="65">
        <v>1194</v>
      </c>
      <c r="AH9" s="65"/>
      <c r="AI9" s="65">
        <v>85</v>
      </c>
      <c r="AJ9" s="65">
        <v>18.5</v>
      </c>
      <c r="AK9" s="208">
        <v>254098977</v>
      </c>
      <c r="AL9" s="209">
        <v>18848.002333333301</v>
      </c>
      <c r="AM9" s="210">
        <v>9.4381584042730804</v>
      </c>
      <c r="AN9" s="210">
        <v>694.15</v>
      </c>
      <c r="AO9" s="210">
        <v>0.56448006335346101</v>
      </c>
      <c r="AP9" s="209">
        <v>54362.6063333333</v>
      </c>
      <c r="AQ9" s="210">
        <v>27.222136371223499</v>
      </c>
      <c r="AR9" s="210">
        <v>675.1</v>
      </c>
      <c r="AS9" s="210">
        <v>0.43984600048519101</v>
      </c>
      <c r="AT9" s="209">
        <v>39852.525666666697</v>
      </c>
      <c r="AU9" s="210">
        <v>19.956197129026901</v>
      </c>
      <c r="AV9" s="210">
        <v>687.8</v>
      </c>
      <c r="AW9" s="210">
        <v>0.50066359790636406</v>
      </c>
      <c r="AX9" s="209">
        <v>28211.59</v>
      </c>
      <c r="AY9" s="210">
        <v>14.1269854782173</v>
      </c>
      <c r="AZ9" s="210">
        <v>694.15</v>
      </c>
      <c r="BA9" s="211">
        <v>0.60139160117077795</v>
      </c>
      <c r="BB9" s="5">
        <v>1.98</v>
      </c>
      <c r="BC9" s="5">
        <v>120</v>
      </c>
      <c r="BD9" s="5">
        <v>0.79200000000000004</v>
      </c>
      <c r="BE9" s="5" t="s">
        <v>15</v>
      </c>
      <c r="BF9" s="5">
        <v>1.8000000000000016E-2</v>
      </c>
      <c r="BG9" s="5">
        <v>0</v>
      </c>
    </row>
    <row r="10" spans="1:59" s="86" customFormat="1" x14ac:dyDescent="0.2">
      <c r="A10" s="64">
        <v>13.6</v>
      </c>
      <c r="B10" s="64" t="s">
        <v>32</v>
      </c>
      <c r="C10" s="143">
        <v>9</v>
      </c>
      <c r="D10" s="80" t="s">
        <v>53</v>
      </c>
      <c r="E10" s="155">
        <v>56</v>
      </c>
      <c r="F10" s="80" t="s">
        <v>94</v>
      </c>
      <c r="G10" s="80">
        <v>51</v>
      </c>
      <c r="H10" s="80" t="s">
        <v>162</v>
      </c>
      <c r="I10" s="66" t="s">
        <v>32</v>
      </c>
      <c r="J10" s="149" t="s">
        <v>195</v>
      </c>
      <c r="K10" s="65" t="s">
        <v>165</v>
      </c>
      <c r="L10" s="149" t="s">
        <v>95</v>
      </c>
      <c r="M10" s="80"/>
      <c r="N10" s="200">
        <v>7</v>
      </c>
      <c r="O10" s="169">
        <v>56</v>
      </c>
      <c r="P10" s="164">
        <v>40705</v>
      </c>
      <c r="Q10" s="177" t="str">
        <f>TEXT(DATEVALUE(TEXT(P10,"m/d/yyyy"))-DATEVALUE("1/1/2011")+1,"000")</f>
        <v>162</v>
      </c>
      <c r="R10" s="173">
        <v>5</v>
      </c>
      <c r="S10" s="169">
        <v>51</v>
      </c>
      <c r="T10" s="173">
        <v>3</v>
      </c>
      <c r="U10" s="169"/>
      <c r="V10" s="173"/>
      <c r="W10" s="80">
        <v>1</v>
      </c>
      <c r="X10" s="65" t="s">
        <v>13</v>
      </c>
      <c r="Y10" s="80">
        <v>2</v>
      </c>
      <c r="Z10" s="65"/>
      <c r="AA10" s="67">
        <v>15</v>
      </c>
      <c r="AB10" s="68">
        <v>40685</v>
      </c>
      <c r="AC10" s="65"/>
      <c r="AD10" s="65"/>
      <c r="AE10" s="65"/>
      <c r="AF10" s="69"/>
      <c r="AG10" s="65">
        <v>1214</v>
      </c>
      <c r="AH10" s="65" t="s">
        <v>98</v>
      </c>
      <c r="AI10" s="65">
        <v>91</v>
      </c>
      <c r="AJ10" s="65">
        <v>15.25</v>
      </c>
      <c r="AK10" s="208"/>
      <c r="AL10" s="209"/>
      <c r="AM10" s="210"/>
      <c r="AN10" s="210"/>
      <c r="AO10" s="210"/>
      <c r="AP10" s="209"/>
      <c r="AQ10" s="210"/>
      <c r="AR10" s="210"/>
      <c r="AS10" s="210"/>
      <c r="AT10" s="209"/>
      <c r="AU10" s="210"/>
      <c r="AV10" s="210"/>
      <c r="AW10" s="210"/>
      <c r="AX10" s="209"/>
      <c r="AY10" s="210"/>
      <c r="AZ10" s="210"/>
      <c r="BA10" s="211"/>
      <c r="BB10" s="5">
        <v>61.218000000000004</v>
      </c>
      <c r="BC10" s="5">
        <v>120</v>
      </c>
      <c r="BD10" s="5">
        <v>1.08</v>
      </c>
      <c r="BE10" s="5" t="s">
        <v>15</v>
      </c>
      <c r="BF10" s="5">
        <v>57.330000000000005</v>
      </c>
      <c r="BG10" s="5">
        <v>0</v>
      </c>
    </row>
    <row r="11" spans="1:59" s="182" customFormat="1" x14ac:dyDescent="0.2">
      <c r="A11" s="179">
        <v>14.5142857142857</v>
      </c>
      <c r="B11" s="179" t="s">
        <v>32</v>
      </c>
      <c r="C11" s="179">
        <v>10</v>
      </c>
      <c r="D11" s="180" t="s">
        <v>53</v>
      </c>
      <c r="E11" s="180"/>
      <c r="F11" s="180" t="s">
        <v>93</v>
      </c>
      <c r="G11" s="180"/>
      <c r="H11" s="180"/>
      <c r="I11" s="181" t="s">
        <v>15</v>
      </c>
      <c r="L11" s="180" t="s">
        <v>112</v>
      </c>
      <c r="M11" s="180"/>
      <c r="N11" s="202"/>
      <c r="O11" s="183"/>
      <c r="P11" s="180"/>
      <c r="Q11" s="184"/>
      <c r="R11" s="185"/>
      <c r="S11" s="183"/>
      <c r="T11" s="185"/>
      <c r="U11" s="183"/>
      <c r="V11" s="185"/>
      <c r="W11" s="180">
        <v>1</v>
      </c>
      <c r="X11" s="182" t="s">
        <v>15</v>
      </c>
      <c r="Y11" s="180">
        <v>1</v>
      </c>
      <c r="AA11" s="186" t="s">
        <v>97</v>
      </c>
      <c r="AB11" s="187">
        <v>40685</v>
      </c>
      <c r="AF11" s="188"/>
      <c r="AG11" s="182">
        <v>1221</v>
      </c>
      <c r="AH11" s="182" t="s">
        <v>113</v>
      </c>
      <c r="AK11" s="208"/>
      <c r="AL11" s="208"/>
      <c r="AM11" s="5"/>
      <c r="AN11" s="5"/>
      <c r="AO11" s="5"/>
      <c r="AP11" s="208"/>
      <c r="AQ11" s="5"/>
      <c r="AR11" s="5"/>
      <c r="AS11" s="5"/>
      <c r="AT11" s="208"/>
      <c r="AU11" s="5"/>
      <c r="AV11" s="5"/>
      <c r="AW11" s="5"/>
      <c r="AX11" s="208"/>
      <c r="AY11" s="5"/>
      <c r="AZ11" s="5"/>
      <c r="BA11" s="217"/>
      <c r="BB11" s="5">
        <v>2.7719999999999998</v>
      </c>
      <c r="BC11" s="5">
        <v>120</v>
      </c>
      <c r="BD11" s="5">
        <v>2.0699999999999998</v>
      </c>
      <c r="BE11" s="5" t="s">
        <v>15</v>
      </c>
      <c r="BF11" s="5">
        <v>117.22799999999999</v>
      </c>
      <c r="BG11" s="5">
        <v>0</v>
      </c>
    </row>
    <row r="12" spans="1:59" s="86" customFormat="1" x14ac:dyDescent="0.2">
      <c r="A12" s="84">
        <v>17</v>
      </c>
      <c r="B12" s="84" t="s">
        <v>32</v>
      </c>
      <c r="C12" s="145">
        <v>11</v>
      </c>
      <c r="D12" s="80" t="s">
        <v>24</v>
      </c>
      <c r="E12" s="160">
        <v>34</v>
      </c>
      <c r="F12" s="86">
        <v>34</v>
      </c>
      <c r="G12" s="86">
        <v>34</v>
      </c>
      <c r="H12" s="80" t="s">
        <v>162</v>
      </c>
      <c r="I12" s="85" t="s">
        <v>32</v>
      </c>
      <c r="J12" s="137" t="s">
        <v>136</v>
      </c>
      <c r="K12" s="137" t="s">
        <v>166</v>
      </c>
      <c r="L12" s="86" t="s">
        <v>99</v>
      </c>
      <c r="M12" s="86" t="s">
        <v>181</v>
      </c>
      <c r="N12" s="204">
        <v>7</v>
      </c>
      <c r="O12" s="169">
        <v>34</v>
      </c>
      <c r="P12" s="164">
        <v>40692</v>
      </c>
      <c r="Q12" s="177" t="str">
        <f t="shared" ref="Q12:Q20" si="0">TEXT(DATEVALUE(TEXT(P12,"m/d/yyyy"))-DATEVALUE("1/1/2011")+1,"000")</f>
        <v>149</v>
      </c>
      <c r="R12" s="173">
        <v>5</v>
      </c>
      <c r="S12" s="169">
        <v>34</v>
      </c>
      <c r="T12" s="173">
        <v>2</v>
      </c>
      <c r="U12" s="169"/>
      <c r="V12" s="173"/>
      <c r="W12" s="80">
        <v>1</v>
      </c>
      <c r="X12" s="80" t="s">
        <v>15</v>
      </c>
      <c r="Y12" s="80">
        <v>3</v>
      </c>
      <c r="AA12" s="87" t="s">
        <v>101</v>
      </c>
      <c r="AB12" s="88">
        <v>40686</v>
      </c>
      <c r="AF12" s="89"/>
      <c r="AG12" s="80">
        <v>1249</v>
      </c>
      <c r="AI12" s="86">
        <v>84.33</v>
      </c>
      <c r="AJ12" s="86">
        <v>19.25</v>
      </c>
      <c r="AK12" s="208">
        <v>254098712</v>
      </c>
      <c r="AL12" s="209">
        <v>20894.008333333299</v>
      </c>
      <c r="AM12" s="210">
        <v>10.462698213987601</v>
      </c>
      <c r="AN12" s="210">
        <v>688.01</v>
      </c>
      <c r="AO12" s="210">
        <v>0.55158359263363699</v>
      </c>
      <c r="AP12" s="209">
        <v>64101.877999999997</v>
      </c>
      <c r="AQ12" s="210">
        <v>32.099087631447198</v>
      </c>
      <c r="AR12" s="210">
        <v>610.78333333333296</v>
      </c>
      <c r="AS12" s="210">
        <v>0.44845022018581998</v>
      </c>
      <c r="AT12" s="209">
        <v>38089.081333333299</v>
      </c>
      <c r="AU12" s="210">
        <v>19.073150392255101</v>
      </c>
      <c r="AV12" s="210">
        <v>610.39666666666699</v>
      </c>
      <c r="AW12" s="210">
        <v>0.48635207200644598</v>
      </c>
      <c r="AX12" s="209">
        <v>53791.6626666667</v>
      </c>
      <c r="AY12" s="210">
        <v>26.936235686863601</v>
      </c>
      <c r="AZ12" s="210">
        <v>636.79333333333295</v>
      </c>
      <c r="BA12" s="211">
        <v>0.46044919628500303</v>
      </c>
      <c r="BB12" s="5">
        <v>120</v>
      </c>
      <c r="BC12" s="5">
        <v>120</v>
      </c>
      <c r="BD12" s="5">
        <v>1.782</v>
      </c>
      <c r="BE12" s="5" t="s">
        <v>15</v>
      </c>
      <c r="BF12" s="5">
        <v>0</v>
      </c>
      <c r="BG12" s="5">
        <v>0</v>
      </c>
    </row>
    <row r="13" spans="1:59" s="86" customFormat="1" x14ac:dyDescent="0.2">
      <c r="A13" s="64">
        <v>19</v>
      </c>
      <c r="B13" s="64" t="s">
        <v>32</v>
      </c>
      <c r="C13" s="143">
        <v>12</v>
      </c>
      <c r="D13" s="65" t="s">
        <v>26</v>
      </c>
      <c r="E13" s="155">
        <v>74</v>
      </c>
      <c r="F13" s="80">
        <v>52</v>
      </c>
      <c r="G13" s="80" t="s">
        <v>162</v>
      </c>
      <c r="H13" s="80" t="s">
        <v>162</v>
      </c>
      <c r="I13" s="66" t="s">
        <v>32</v>
      </c>
      <c r="J13" s="65" t="s">
        <v>117</v>
      </c>
      <c r="K13" s="65" t="s">
        <v>168</v>
      </c>
      <c r="L13" s="65" t="s">
        <v>104</v>
      </c>
      <c r="M13" s="65"/>
      <c r="N13" s="200">
        <v>2</v>
      </c>
      <c r="O13" s="169">
        <v>74</v>
      </c>
      <c r="P13" s="164">
        <v>40719</v>
      </c>
      <c r="Q13" s="177" t="str">
        <f t="shared" si="0"/>
        <v>176</v>
      </c>
      <c r="R13" s="173">
        <v>2</v>
      </c>
      <c r="S13" s="169"/>
      <c r="T13" s="173"/>
      <c r="U13" s="169"/>
      <c r="V13" s="173"/>
      <c r="W13" s="80">
        <v>1</v>
      </c>
      <c r="X13" s="80" t="s">
        <v>15</v>
      </c>
      <c r="Y13" s="80">
        <v>3</v>
      </c>
      <c r="Z13" s="65"/>
      <c r="AA13" s="67">
        <v>17</v>
      </c>
      <c r="AB13" s="68">
        <v>40688</v>
      </c>
      <c r="AC13" s="65"/>
      <c r="AD13" s="65"/>
      <c r="AE13" s="65"/>
      <c r="AF13" s="69"/>
      <c r="AG13" s="65">
        <v>1259</v>
      </c>
      <c r="AH13" s="65"/>
      <c r="AI13" s="65">
        <v>86</v>
      </c>
      <c r="AJ13" s="65">
        <v>18</v>
      </c>
      <c r="AK13" s="208"/>
      <c r="AL13" s="209"/>
      <c r="AM13" s="210"/>
      <c r="AN13" s="210"/>
      <c r="AO13" s="210"/>
      <c r="AP13" s="209"/>
      <c r="AQ13" s="210"/>
      <c r="AR13" s="210"/>
      <c r="AS13" s="210"/>
      <c r="AT13" s="209"/>
      <c r="AU13" s="210"/>
      <c r="AV13" s="210"/>
      <c r="AW13" s="210"/>
      <c r="AX13" s="209"/>
      <c r="AY13" s="210"/>
      <c r="AZ13" s="210"/>
      <c r="BA13" s="211"/>
      <c r="BB13" s="5">
        <v>4.6980000000000004</v>
      </c>
      <c r="BC13" s="5">
        <v>120</v>
      </c>
      <c r="BD13" s="5">
        <v>120</v>
      </c>
      <c r="BE13" s="5" t="s">
        <v>15</v>
      </c>
      <c r="BF13" s="5">
        <v>3.5280000000000005</v>
      </c>
      <c r="BG13" s="5">
        <v>0</v>
      </c>
    </row>
    <row r="14" spans="1:59" s="86" customFormat="1" x14ac:dyDescent="0.2">
      <c r="A14" s="64">
        <v>21</v>
      </c>
      <c r="B14" s="64" t="s">
        <v>32</v>
      </c>
      <c r="C14" s="143">
        <v>13</v>
      </c>
      <c r="D14" s="80" t="s">
        <v>53</v>
      </c>
      <c r="E14" s="155">
        <v>27</v>
      </c>
      <c r="F14" s="65">
        <v>27</v>
      </c>
      <c r="G14" s="65">
        <v>34</v>
      </c>
      <c r="H14" s="80">
        <v>34</v>
      </c>
      <c r="I14" s="66" t="s">
        <v>32</v>
      </c>
      <c r="J14" s="65" t="s">
        <v>109</v>
      </c>
      <c r="K14" s="65" t="s">
        <v>167</v>
      </c>
      <c r="L14" s="80" t="s">
        <v>110</v>
      </c>
      <c r="M14" s="80"/>
      <c r="N14" s="200">
        <v>9</v>
      </c>
      <c r="O14" s="169">
        <v>27</v>
      </c>
      <c r="P14" s="164">
        <v>40696</v>
      </c>
      <c r="Q14" s="177" t="str">
        <f t="shared" si="0"/>
        <v>153</v>
      </c>
      <c r="R14" s="173">
        <v>0</v>
      </c>
      <c r="S14" s="169">
        <v>34</v>
      </c>
      <c r="T14" s="173">
        <v>5</v>
      </c>
      <c r="U14" s="169">
        <v>34</v>
      </c>
      <c r="V14" s="173">
        <v>4</v>
      </c>
      <c r="W14" s="80">
        <v>1</v>
      </c>
      <c r="X14" s="80" t="s">
        <v>13</v>
      </c>
      <c r="Y14" s="80">
        <v>2</v>
      </c>
      <c r="Z14" s="80"/>
      <c r="AA14" s="138">
        <v>12</v>
      </c>
      <c r="AB14" s="68">
        <v>40689</v>
      </c>
      <c r="AC14" s="65"/>
      <c r="AD14" s="65"/>
      <c r="AE14" s="65"/>
      <c r="AF14" s="69"/>
      <c r="AG14" s="80">
        <v>1329</v>
      </c>
      <c r="AH14" s="65"/>
      <c r="AI14" s="65">
        <v>103</v>
      </c>
      <c r="AJ14" s="65">
        <v>18</v>
      </c>
      <c r="AK14" s="208">
        <v>254098984</v>
      </c>
      <c r="AL14" s="209">
        <v>21292.7686666667</v>
      </c>
      <c r="AM14" s="210">
        <v>10.6623779001836</v>
      </c>
      <c r="AN14" s="210">
        <v>664.11</v>
      </c>
      <c r="AO14" s="210">
        <v>0.59032626084587003</v>
      </c>
      <c r="AP14" s="209">
        <v>45654.339</v>
      </c>
      <c r="AQ14" s="210">
        <v>22.8614616925388</v>
      </c>
      <c r="AR14" s="210">
        <v>641.73333333333301</v>
      </c>
      <c r="AS14" s="210">
        <v>0.50813233413888204</v>
      </c>
      <c r="AT14" s="209">
        <v>34789.600666666702</v>
      </c>
      <c r="AU14" s="210">
        <v>17.420931730929698</v>
      </c>
      <c r="AV14" s="210">
        <v>622.12666666666701</v>
      </c>
      <c r="AW14" s="210">
        <v>0.52427390742941704</v>
      </c>
      <c r="AX14" s="209">
        <v>29558.552</v>
      </c>
      <c r="AY14" s="210">
        <v>14.801478217326</v>
      </c>
      <c r="AZ14" s="210">
        <v>687.8</v>
      </c>
      <c r="BA14" s="211">
        <v>0.57636044370810902</v>
      </c>
      <c r="BB14" s="5">
        <v>120</v>
      </c>
      <c r="BC14" s="5">
        <v>120</v>
      </c>
      <c r="BD14" s="5">
        <v>1.1519999999999999</v>
      </c>
      <c r="BE14" s="5" t="s">
        <v>15</v>
      </c>
      <c r="BF14" s="5">
        <v>117.12</v>
      </c>
      <c r="BG14" s="5">
        <v>63.588000000000001</v>
      </c>
    </row>
    <row r="15" spans="1:59" s="86" customFormat="1" x14ac:dyDescent="0.2">
      <c r="A15" s="84">
        <v>22</v>
      </c>
      <c r="B15" s="84" t="s">
        <v>32</v>
      </c>
      <c r="C15" s="145">
        <v>14</v>
      </c>
      <c r="D15" s="80" t="s">
        <v>53</v>
      </c>
      <c r="E15" s="160">
        <v>20</v>
      </c>
      <c r="F15" s="86" t="s">
        <v>108</v>
      </c>
      <c r="G15" s="65">
        <v>20</v>
      </c>
      <c r="H15" s="80" t="s">
        <v>162</v>
      </c>
      <c r="I15" s="85" t="s">
        <v>15</v>
      </c>
      <c r="J15" s="133" t="s">
        <v>132</v>
      </c>
      <c r="K15" s="133" t="s">
        <v>170</v>
      </c>
      <c r="L15" s="80" t="s">
        <v>133</v>
      </c>
      <c r="M15" s="80" t="s">
        <v>171</v>
      </c>
      <c r="N15" s="200">
        <v>7</v>
      </c>
      <c r="O15" s="169">
        <v>20</v>
      </c>
      <c r="P15" s="164">
        <v>40701</v>
      </c>
      <c r="Q15" s="177" t="str">
        <f t="shared" si="0"/>
        <v>158</v>
      </c>
      <c r="R15" s="173">
        <v>4</v>
      </c>
      <c r="S15" s="169">
        <v>20</v>
      </c>
      <c r="T15" s="173">
        <v>3</v>
      </c>
      <c r="U15" s="169"/>
      <c r="V15" s="173"/>
      <c r="W15" s="80">
        <v>1</v>
      </c>
      <c r="X15" s="80" t="s">
        <v>15</v>
      </c>
      <c r="Y15" s="80">
        <v>3</v>
      </c>
      <c r="Z15" s="139"/>
      <c r="AA15" s="139" t="s">
        <v>105</v>
      </c>
      <c r="AB15" s="88">
        <v>40689</v>
      </c>
      <c r="AF15" s="89"/>
      <c r="AG15" s="65">
        <v>1336</v>
      </c>
      <c r="AH15" s="86" t="s">
        <v>111</v>
      </c>
      <c r="AI15" s="86">
        <v>90.17</v>
      </c>
      <c r="AJ15" s="86">
        <v>17.5</v>
      </c>
      <c r="AK15" s="208">
        <v>260027313</v>
      </c>
      <c r="AL15" s="209">
        <v>34993.9126666667</v>
      </c>
      <c r="AM15" s="210">
        <v>17.523241195126001</v>
      </c>
      <c r="AN15" s="210">
        <v>678.10666666666702</v>
      </c>
      <c r="AO15" s="210">
        <v>0.53545329188906698</v>
      </c>
      <c r="AP15" s="209">
        <v>76944.763999999996</v>
      </c>
      <c r="AQ15" s="210">
        <v>38.5301772658988</v>
      </c>
      <c r="AR15" s="210">
        <v>603.71</v>
      </c>
      <c r="AS15" s="210">
        <v>0.41328817945670898</v>
      </c>
      <c r="AT15" s="209">
        <v>62438.416666666701</v>
      </c>
      <c r="AU15" s="210">
        <v>31.266107494575198</v>
      </c>
      <c r="AV15" s="210">
        <v>577.41999999999996</v>
      </c>
      <c r="AW15" s="210">
        <v>0.435875959450299</v>
      </c>
      <c r="AX15" s="209">
        <v>49563.336333333304</v>
      </c>
      <c r="AY15" s="210">
        <v>24.818896511433799</v>
      </c>
      <c r="AZ15" s="210">
        <v>607.80999999999995</v>
      </c>
      <c r="BA15" s="211">
        <v>0.50280112027907398</v>
      </c>
      <c r="BB15" s="5">
        <v>1.476</v>
      </c>
      <c r="BC15" s="5">
        <v>120</v>
      </c>
      <c r="BD15" s="5">
        <v>1.1339999999999999</v>
      </c>
      <c r="BE15" s="5" t="s">
        <v>15</v>
      </c>
      <c r="BF15" s="5">
        <v>3.0960000000000001</v>
      </c>
      <c r="BG15" s="5">
        <v>-106.464</v>
      </c>
    </row>
    <row r="16" spans="1:59" s="86" customFormat="1" x14ac:dyDescent="0.2">
      <c r="A16" s="64">
        <v>24</v>
      </c>
      <c r="B16" s="64" t="s">
        <v>32</v>
      </c>
      <c r="C16" s="143">
        <v>15</v>
      </c>
      <c r="D16" s="80" t="s">
        <v>26</v>
      </c>
      <c r="E16" s="155">
        <v>27</v>
      </c>
      <c r="F16" s="80" t="s">
        <v>106</v>
      </c>
      <c r="G16" s="80">
        <v>29</v>
      </c>
      <c r="H16" s="80" t="s">
        <v>162</v>
      </c>
      <c r="I16" s="66" t="s">
        <v>32</v>
      </c>
      <c r="J16" s="65" t="s">
        <v>115</v>
      </c>
      <c r="K16" s="65" t="s">
        <v>172</v>
      </c>
      <c r="L16" s="80" t="s">
        <v>107</v>
      </c>
      <c r="M16" s="80"/>
      <c r="N16" s="200">
        <v>2</v>
      </c>
      <c r="O16" s="169">
        <v>27</v>
      </c>
      <c r="P16" s="164">
        <v>40727</v>
      </c>
      <c r="Q16" s="177" t="str">
        <f t="shared" si="0"/>
        <v>184</v>
      </c>
      <c r="R16" s="173">
        <v>0</v>
      </c>
      <c r="S16" s="169">
        <v>29</v>
      </c>
      <c r="T16" s="173">
        <v>2</v>
      </c>
      <c r="U16" s="169"/>
      <c r="V16" s="173"/>
      <c r="W16" s="80">
        <v>1</v>
      </c>
      <c r="X16" s="80" t="s">
        <v>15</v>
      </c>
      <c r="Y16" s="80">
        <v>2</v>
      </c>
      <c r="Z16" s="65"/>
      <c r="AA16" s="67">
        <v>20</v>
      </c>
      <c r="AB16" s="68">
        <v>40690</v>
      </c>
      <c r="AC16" s="65"/>
      <c r="AD16" s="65"/>
      <c r="AE16" s="65"/>
      <c r="AF16" s="69"/>
      <c r="AG16" s="65">
        <v>1352</v>
      </c>
      <c r="AH16" s="65"/>
      <c r="AI16" s="65">
        <v>91</v>
      </c>
      <c r="AJ16" s="65">
        <v>19</v>
      </c>
      <c r="AK16" s="208">
        <v>260027221</v>
      </c>
      <c r="AL16" s="209">
        <v>22858.615000000002</v>
      </c>
      <c r="AM16" s="210">
        <v>11.4464772158237</v>
      </c>
      <c r="AN16" s="210">
        <v>640.48333333333301</v>
      </c>
      <c r="AO16" s="210">
        <v>0.58252639669928197</v>
      </c>
      <c r="AP16" s="209">
        <v>45889.703333333302</v>
      </c>
      <c r="AQ16" s="210">
        <v>22.979320647638101</v>
      </c>
      <c r="AR16" s="210">
        <v>629.09</v>
      </c>
      <c r="AS16" s="210">
        <v>0.52002485402310905</v>
      </c>
      <c r="AT16" s="209">
        <v>39184.530333333299</v>
      </c>
      <c r="AU16" s="210">
        <v>19.6216977132365</v>
      </c>
      <c r="AV16" s="210">
        <v>598.78333333333296</v>
      </c>
      <c r="AW16" s="210">
        <v>0.50088095877098104</v>
      </c>
      <c r="AX16" s="209">
        <v>31673.075000000001</v>
      </c>
      <c r="AY16" s="210">
        <v>15.860327991987999</v>
      </c>
      <c r="AZ16" s="210">
        <v>620.44666666666706</v>
      </c>
      <c r="BA16" s="211">
        <v>0.51961854963109499</v>
      </c>
      <c r="BB16" s="5">
        <v>120</v>
      </c>
      <c r="BC16" s="5">
        <v>120</v>
      </c>
      <c r="BD16" s="5">
        <v>120</v>
      </c>
      <c r="BE16" s="5" t="s">
        <v>15</v>
      </c>
      <c r="BF16" s="5">
        <v>0</v>
      </c>
      <c r="BG16" s="5">
        <v>0</v>
      </c>
    </row>
    <row r="17" spans="1:59" s="86" customFormat="1" ht="16" x14ac:dyDescent="0.2">
      <c r="A17" s="84">
        <v>25</v>
      </c>
      <c r="B17" s="84" t="s">
        <v>32</v>
      </c>
      <c r="C17" s="145">
        <v>16</v>
      </c>
      <c r="D17" s="80" t="s">
        <v>26</v>
      </c>
      <c r="E17" s="155">
        <v>77</v>
      </c>
      <c r="F17" s="80" t="s">
        <v>149</v>
      </c>
      <c r="G17" s="80" t="s">
        <v>162</v>
      </c>
      <c r="H17" s="80" t="s">
        <v>162</v>
      </c>
      <c r="I17" s="85" t="s">
        <v>15</v>
      </c>
      <c r="J17" s="140" t="s">
        <v>150</v>
      </c>
      <c r="K17" s="140" t="s">
        <v>173</v>
      </c>
      <c r="L17" s="86" t="s">
        <v>133</v>
      </c>
      <c r="M17" s="86" t="s">
        <v>180</v>
      </c>
      <c r="N17" s="204">
        <v>2</v>
      </c>
      <c r="O17" s="169">
        <v>77</v>
      </c>
      <c r="P17" s="164">
        <v>40721</v>
      </c>
      <c r="Q17" s="177" t="str">
        <f t="shared" si="0"/>
        <v>178</v>
      </c>
      <c r="R17" s="173">
        <v>4</v>
      </c>
      <c r="S17" s="169"/>
      <c r="T17" s="173"/>
      <c r="U17" s="169"/>
      <c r="V17" s="173"/>
      <c r="W17" s="80">
        <v>1</v>
      </c>
      <c r="X17" s="80" t="s">
        <v>13</v>
      </c>
      <c r="Y17" s="80">
        <v>2</v>
      </c>
      <c r="AA17" s="87">
        <v>16</v>
      </c>
      <c r="AB17" s="88">
        <v>40690</v>
      </c>
      <c r="AF17" s="89"/>
      <c r="AG17" s="86">
        <v>1383</v>
      </c>
      <c r="AI17" s="86">
        <v>98</v>
      </c>
      <c r="AJ17" s="86">
        <v>17.5</v>
      </c>
      <c r="AK17" s="208">
        <v>254098851</v>
      </c>
      <c r="AL17" s="209">
        <v>32729.9983333333</v>
      </c>
      <c r="AM17" s="210">
        <v>16.389583541979601</v>
      </c>
      <c r="AN17" s="210">
        <v>681.45</v>
      </c>
      <c r="AO17" s="210">
        <v>0.50082720571151096</v>
      </c>
      <c r="AP17" s="209">
        <v>61168.896000000001</v>
      </c>
      <c r="AQ17" s="210">
        <v>30.630393590385601</v>
      </c>
      <c r="AR17" s="210">
        <v>660.78</v>
      </c>
      <c r="AS17" s="210">
        <v>0.43206440826433001</v>
      </c>
      <c r="AT17" s="209">
        <v>20262.310000000001</v>
      </c>
      <c r="AU17" s="210">
        <v>10.1463745618428</v>
      </c>
      <c r="AV17" s="210">
        <v>675.72666666666703</v>
      </c>
      <c r="AW17" s="210">
        <v>0.53940501952182096</v>
      </c>
      <c r="AX17" s="209">
        <v>49065.810666666701</v>
      </c>
      <c r="AY17" s="210">
        <v>24.569759973293301</v>
      </c>
      <c r="AZ17" s="210">
        <v>681.45</v>
      </c>
      <c r="BA17" s="211">
        <v>0.46622287531005802</v>
      </c>
      <c r="BB17" s="5">
        <v>92.951999999999998</v>
      </c>
      <c r="BC17" s="5">
        <v>92.951999999999998</v>
      </c>
      <c r="BD17" s="5">
        <v>71.784000000000006</v>
      </c>
      <c r="BE17" s="5" t="s">
        <v>32</v>
      </c>
      <c r="BF17" s="5">
        <v>-27.048000000000002</v>
      </c>
      <c r="BG17" s="5">
        <v>-27.048000000000002</v>
      </c>
    </row>
    <row r="18" spans="1:59" s="86" customFormat="1" x14ac:dyDescent="0.2">
      <c r="A18" s="64">
        <v>26</v>
      </c>
      <c r="B18" s="64" t="s">
        <v>32</v>
      </c>
      <c r="C18" s="143">
        <v>17</v>
      </c>
      <c r="D18" s="80" t="s">
        <v>125</v>
      </c>
      <c r="E18" s="155">
        <v>4</v>
      </c>
      <c r="F18" s="80" t="s">
        <v>140</v>
      </c>
      <c r="G18" s="80" t="s">
        <v>162</v>
      </c>
      <c r="H18" s="80" t="s">
        <v>162</v>
      </c>
      <c r="I18" s="66" t="s">
        <v>15</v>
      </c>
      <c r="J18" s="65" t="s">
        <v>144</v>
      </c>
      <c r="K18" s="65" t="s">
        <v>176</v>
      </c>
      <c r="L18" s="65" t="s">
        <v>177</v>
      </c>
      <c r="M18" s="65"/>
      <c r="N18" s="200">
        <v>5</v>
      </c>
      <c r="O18" s="169">
        <v>4</v>
      </c>
      <c r="P18" s="164">
        <v>40701</v>
      </c>
      <c r="Q18" s="177" t="str">
        <f t="shared" si="0"/>
        <v>158</v>
      </c>
      <c r="R18" s="173">
        <v>3</v>
      </c>
      <c r="S18" s="169"/>
      <c r="T18" s="173"/>
      <c r="U18" s="169"/>
      <c r="V18" s="173"/>
      <c r="W18" s="77">
        <v>1</v>
      </c>
      <c r="X18" s="80" t="s">
        <v>13</v>
      </c>
      <c r="Y18" s="80">
        <v>1</v>
      </c>
      <c r="Z18" s="65"/>
      <c r="AA18" s="67">
        <v>13</v>
      </c>
      <c r="AB18" s="68">
        <v>40692</v>
      </c>
      <c r="AC18" s="65"/>
      <c r="AD18" s="65"/>
      <c r="AE18" s="65"/>
      <c r="AF18" s="69"/>
      <c r="AG18" s="80">
        <v>1394</v>
      </c>
      <c r="AH18" s="65"/>
      <c r="AI18" s="65">
        <v>83</v>
      </c>
      <c r="AJ18" s="65">
        <v>17.25</v>
      </c>
      <c r="AK18" s="208">
        <v>260027450</v>
      </c>
      <c r="AL18" s="209">
        <v>21739.506333333298</v>
      </c>
      <c r="AM18" s="216">
        <v>10.8860822901018</v>
      </c>
      <c r="AN18" s="216">
        <v>670.09</v>
      </c>
      <c r="AO18" s="216">
        <v>0.59820434440136705</v>
      </c>
      <c r="AP18" s="209">
        <v>50270.951666666697</v>
      </c>
      <c r="AQ18" s="216">
        <v>25.173235686863599</v>
      </c>
      <c r="AR18" s="216">
        <v>639.71</v>
      </c>
      <c r="AS18" s="216">
        <v>0.509081700377084</v>
      </c>
      <c r="AT18" s="209">
        <v>44485.423999999999</v>
      </c>
      <c r="AU18" s="216">
        <v>22.2761261892839</v>
      </c>
      <c r="AV18" s="216">
        <v>613.113333333333</v>
      </c>
      <c r="AW18" s="216">
        <v>0.50567327202800205</v>
      </c>
      <c r="AX18" s="209">
        <v>41155.457666666698</v>
      </c>
      <c r="AY18" s="216">
        <v>20.608641796027399</v>
      </c>
      <c r="AZ18" s="216">
        <v>581.07000000000005</v>
      </c>
      <c r="BA18" s="211">
        <v>0.53761786332825701</v>
      </c>
      <c r="BB18" s="5">
        <v>2.1240000000000001</v>
      </c>
      <c r="BC18" s="5">
        <v>120</v>
      </c>
      <c r="BD18" s="5">
        <v>6.516</v>
      </c>
      <c r="BE18" s="5" t="s">
        <v>15</v>
      </c>
      <c r="BF18" s="5">
        <v>-117.876</v>
      </c>
      <c r="BG18" s="5">
        <v>0</v>
      </c>
    </row>
    <row r="19" spans="1:59" s="59" customFormat="1" x14ac:dyDescent="0.2">
      <c r="A19" s="58">
        <v>29</v>
      </c>
      <c r="B19" s="58" t="s">
        <v>32</v>
      </c>
      <c r="C19" s="142">
        <v>18</v>
      </c>
      <c r="D19" s="59" t="s">
        <v>24</v>
      </c>
      <c r="E19" s="154">
        <v>5</v>
      </c>
      <c r="F19" s="59">
        <v>5</v>
      </c>
      <c r="G19" s="59">
        <v>54</v>
      </c>
      <c r="H19" s="80" t="s">
        <v>162</v>
      </c>
      <c r="I19" s="60" t="s">
        <v>32</v>
      </c>
      <c r="J19" s="59" t="s">
        <v>146</v>
      </c>
      <c r="K19" s="59" t="s">
        <v>179</v>
      </c>
      <c r="L19" s="59" t="s">
        <v>129</v>
      </c>
      <c r="M19" s="65" t="s">
        <v>178</v>
      </c>
      <c r="N19" s="200">
        <v>7</v>
      </c>
      <c r="O19" s="169">
        <v>5</v>
      </c>
      <c r="P19" s="164">
        <v>40703</v>
      </c>
      <c r="Q19" s="177" t="str">
        <f t="shared" si="0"/>
        <v>160</v>
      </c>
      <c r="R19" s="173">
        <v>2</v>
      </c>
      <c r="S19" s="169">
        <v>54</v>
      </c>
      <c r="T19" s="173">
        <v>5</v>
      </c>
      <c r="U19" s="169"/>
      <c r="V19" s="173"/>
      <c r="W19" s="80">
        <v>1</v>
      </c>
      <c r="X19" s="59" t="s">
        <v>13</v>
      </c>
      <c r="Y19" s="59">
        <v>3</v>
      </c>
      <c r="AA19" s="61">
        <v>18</v>
      </c>
      <c r="AB19" s="62">
        <v>40693</v>
      </c>
      <c r="AF19" s="63"/>
      <c r="AG19" s="65">
        <v>1425</v>
      </c>
      <c r="AI19" s="65">
        <v>87</v>
      </c>
      <c r="AJ19" s="65">
        <v>17.5</v>
      </c>
      <c r="AK19" s="208">
        <v>260027267</v>
      </c>
      <c r="AL19" s="209">
        <v>34281.189333333299</v>
      </c>
      <c r="AM19" s="210">
        <v>17.166344182941099</v>
      </c>
      <c r="AN19" s="210">
        <v>604.113333333333</v>
      </c>
      <c r="AO19" s="210">
        <v>0.52832467191772503</v>
      </c>
      <c r="AP19" s="209">
        <v>62019.990666666701</v>
      </c>
      <c r="AQ19" s="210">
        <v>31.056580203638799</v>
      </c>
      <c r="AR19" s="210">
        <v>608.41999999999996</v>
      </c>
      <c r="AS19" s="210">
        <v>0.46188916340657499</v>
      </c>
      <c r="AT19" s="209">
        <v>57459.843999999997</v>
      </c>
      <c r="AU19" s="210">
        <v>28.7730816224337</v>
      </c>
      <c r="AV19" s="210">
        <v>634.40666666666698</v>
      </c>
      <c r="AW19" s="210">
        <v>0.457811494274042</v>
      </c>
      <c r="AX19" s="209">
        <v>29025.567999999999</v>
      </c>
      <c r="AY19" s="210">
        <v>14.5345858788182</v>
      </c>
      <c r="AZ19" s="210">
        <v>680.07666666666705</v>
      </c>
      <c r="BA19" s="211">
        <v>0.57258214895677295</v>
      </c>
      <c r="BB19" s="5">
        <v>33.335999999999999</v>
      </c>
      <c r="BC19" s="5">
        <v>120</v>
      </c>
      <c r="BD19" s="5">
        <v>102.90600000000001</v>
      </c>
      <c r="BE19" s="5" t="s">
        <v>15</v>
      </c>
      <c r="BF19" s="5">
        <v>4.9139999999999979</v>
      </c>
      <c r="BG19" s="5">
        <v>0</v>
      </c>
    </row>
    <row r="20" spans="1:59" s="59" customFormat="1" x14ac:dyDescent="0.2">
      <c r="A20" s="58">
        <v>31</v>
      </c>
      <c r="B20" s="58" t="s">
        <v>32</v>
      </c>
      <c r="C20" s="142">
        <v>19</v>
      </c>
      <c r="D20" s="59" t="s">
        <v>125</v>
      </c>
      <c r="E20" s="155">
        <v>3</v>
      </c>
      <c r="F20" s="65" t="s">
        <v>138</v>
      </c>
      <c r="G20" s="65">
        <v>8</v>
      </c>
      <c r="H20" s="80" t="s">
        <v>162</v>
      </c>
      <c r="I20" s="60" t="s">
        <v>32</v>
      </c>
      <c r="J20" s="59" t="s">
        <v>142</v>
      </c>
      <c r="K20" s="59" t="s">
        <v>174</v>
      </c>
      <c r="L20" s="59" t="s">
        <v>130</v>
      </c>
      <c r="M20" s="59" t="s">
        <v>175</v>
      </c>
      <c r="N20" s="199">
        <v>5</v>
      </c>
      <c r="O20" s="168">
        <v>3</v>
      </c>
      <c r="P20" s="163">
        <v>40696</v>
      </c>
      <c r="Q20" s="177" t="str">
        <f t="shared" si="0"/>
        <v>153</v>
      </c>
      <c r="R20" s="175">
        <v>4</v>
      </c>
      <c r="S20" s="168">
        <v>8</v>
      </c>
      <c r="T20" s="175">
        <v>3</v>
      </c>
      <c r="U20" s="168"/>
      <c r="V20" s="175"/>
      <c r="W20" s="77">
        <v>1</v>
      </c>
      <c r="X20" s="59" t="s">
        <v>13</v>
      </c>
      <c r="Y20" s="59">
        <v>2</v>
      </c>
      <c r="AA20" s="61">
        <v>10</v>
      </c>
      <c r="AB20" s="62">
        <v>40694</v>
      </c>
      <c r="AF20" s="63"/>
      <c r="AG20" s="65">
        <v>1452</v>
      </c>
      <c r="AI20" s="65">
        <v>98</v>
      </c>
      <c r="AJ20" s="65">
        <v>16.5</v>
      </c>
      <c r="AK20" s="212">
        <v>254046095</v>
      </c>
      <c r="AL20" s="213">
        <v>22062.168666666701</v>
      </c>
      <c r="AM20" s="214">
        <v>11.047655817058899</v>
      </c>
      <c r="AN20" s="214">
        <v>688.38333333333298</v>
      </c>
      <c r="AO20" s="214">
        <v>0.57840280849321402</v>
      </c>
      <c r="AP20" s="213">
        <v>79477.494000000006</v>
      </c>
      <c r="AQ20" s="214">
        <v>39.798444667000503</v>
      </c>
      <c r="AR20" s="214">
        <v>611.16999999999996</v>
      </c>
      <c r="AS20" s="214">
        <v>0.43000103903628401</v>
      </c>
      <c r="AT20" s="213">
        <v>56455.298999999999</v>
      </c>
      <c r="AU20" s="214">
        <v>28.270054581872799</v>
      </c>
      <c r="AV20" s="214">
        <v>634.09333333333302</v>
      </c>
      <c r="AW20" s="214">
        <v>0.43209866813073899</v>
      </c>
      <c r="AX20" s="213">
        <v>48545.519333333301</v>
      </c>
      <c r="AY20" s="214">
        <v>24.309223501919501</v>
      </c>
      <c r="AZ20" s="214">
        <v>627.07333333333304</v>
      </c>
      <c r="BA20" s="215">
        <v>0.46130592367531698</v>
      </c>
      <c r="BB20" s="5">
        <v>4.5179999999999998</v>
      </c>
      <c r="BC20" s="5">
        <v>12.545999999999999</v>
      </c>
      <c r="BD20" s="5">
        <v>3.4740000000000002</v>
      </c>
      <c r="BE20" s="5" t="s">
        <v>32</v>
      </c>
      <c r="BF20" s="5">
        <v>-3.6360000000000001</v>
      </c>
      <c r="BG20" s="5">
        <v>-46.908000000000001</v>
      </c>
    </row>
    <row r="21" spans="1:59" s="5" customFormat="1" x14ac:dyDescent="0.2">
      <c r="A21" s="43"/>
      <c r="B21" s="43"/>
      <c r="C21" s="43"/>
      <c r="E21" s="161"/>
      <c r="I21" s="32"/>
      <c r="N21" s="205"/>
      <c r="O21" s="171"/>
      <c r="P21" s="166"/>
      <c r="Q21" s="166"/>
      <c r="R21" s="176"/>
      <c r="S21" s="171"/>
      <c r="T21" s="176"/>
      <c r="U21" s="171"/>
      <c r="V21" s="176"/>
      <c r="AA21" s="52"/>
      <c r="AF21" s="1"/>
      <c r="AI21" s="25"/>
      <c r="AJ21" s="25"/>
    </row>
    <row r="22" spans="1:59" s="5" customFormat="1" x14ac:dyDescent="0.2">
      <c r="A22" s="43"/>
      <c r="B22" s="43"/>
      <c r="C22" s="43"/>
      <c r="E22" s="161"/>
      <c r="I22" s="32"/>
      <c r="N22" s="205"/>
      <c r="O22" s="171"/>
      <c r="P22" s="166"/>
      <c r="Q22" s="166"/>
      <c r="R22" s="176"/>
      <c r="S22" s="171"/>
      <c r="T22" s="176"/>
      <c r="U22" s="171"/>
      <c r="V22" s="176"/>
      <c r="AA22" s="52"/>
      <c r="AF22" s="1"/>
      <c r="AI22" s="25"/>
      <c r="AJ22" s="25"/>
    </row>
    <row r="23" spans="1:59" s="5" customFormat="1" x14ac:dyDescent="0.2">
      <c r="A23" s="43"/>
      <c r="B23" s="43"/>
      <c r="C23" s="43"/>
      <c r="E23" s="161"/>
      <c r="I23" s="32"/>
      <c r="N23" s="205"/>
      <c r="O23" s="171"/>
      <c r="P23" s="166"/>
      <c r="Q23" s="166"/>
      <c r="R23" s="176"/>
      <c r="S23" s="171"/>
      <c r="T23" s="176"/>
      <c r="U23" s="171"/>
      <c r="V23" s="176"/>
      <c r="AA23" s="52"/>
      <c r="AF23" s="1"/>
      <c r="AI23" s="25"/>
      <c r="AJ23" s="25"/>
    </row>
    <row r="24" spans="1:59" s="5" customFormat="1" x14ac:dyDescent="0.2">
      <c r="A24" s="43"/>
      <c r="B24" s="43"/>
      <c r="C24" s="43"/>
      <c r="E24" s="161"/>
      <c r="I24" s="32"/>
      <c r="N24" s="205"/>
      <c r="O24" s="171"/>
      <c r="P24" s="166"/>
      <c r="Q24" s="166"/>
      <c r="R24" s="176"/>
      <c r="S24" s="171"/>
      <c r="T24" s="176"/>
      <c r="U24" s="171"/>
      <c r="V24" s="176"/>
      <c r="AA24" s="52"/>
      <c r="AF24" s="1"/>
      <c r="AI24" s="25"/>
      <c r="AJ24" s="25"/>
    </row>
    <row r="25" spans="1:59" s="5" customFormat="1" x14ac:dyDescent="0.2">
      <c r="A25" s="43"/>
      <c r="B25" s="43"/>
      <c r="C25" s="43"/>
      <c r="E25" s="161"/>
      <c r="I25" s="32"/>
      <c r="N25" s="205"/>
      <c r="O25" s="171"/>
      <c r="P25" s="166"/>
      <c r="Q25" s="166"/>
      <c r="R25" s="176"/>
      <c r="S25" s="171"/>
      <c r="T25" s="176"/>
      <c r="U25" s="171"/>
      <c r="V25" s="176"/>
      <c r="AA25" s="52"/>
      <c r="AF25" s="1"/>
      <c r="AI25" s="25"/>
      <c r="AJ25" s="25"/>
    </row>
    <row r="26" spans="1:59" s="5" customFormat="1" x14ac:dyDescent="0.2">
      <c r="A26" s="43"/>
      <c r="B26" s="43"/>
      <c r="C26" s="43"/>
      <c r="E26" s="161"/>
      <c r="I26" s="32"/>
      <c r="N26" s="205"/>
      <c r="O26" s="171"/>
      <c r="P26" s="166"/>
      <c r="Q26" s="166"/>
      <c r="R26" s="176"/>
      <c r="S26" s="171"/>
      <c r="T26" s="176"/>
      <c r="U26" s="171"/>
      <c r="V26" s="176"/>
      <c r="AA26" s="52"/>
      <c r="AF26" s="1"/>
      <c r="AI26" s="25"/>
      <c r="AJ26" s="25"/>
    </row>
    <row r="27" spans="1:59" s="5" customFormat="1" x14ac:dyDescent="0.2">
      <c r="A27" s="43"/>
      <c r="B27" s="43"/>
      <c r="C27" s="43"/>
      <c r="E27" s="161"/>
      <c r="I27" s="32"/>
      <c r="N27" s="205"/>
      <c r="O27" s="171"/>
      <c r="P27" s="166"/>
      <c r="Q27" s="166"/>
      <c r="R27" s="176"/>
      <c r="S27" s="171"/>
      <c r="T27" s="176"/>
      <c r="U27" s="171"/>
      <c r="V27" s="176"/>
      <c r="AA27" s="52"/>
      <c r="AF27" s="1"/>
      <c r="AI27" s="25"/>
      <c r="AJ27" s="25"/>
    </row>
    <row r="28" spans="1:59" s="5" customFormat="1" x14ac:dyDescent="0.2">
      <c r="A28" s="43"/>
      <c r="B28" s="43"/>
      <c r="C28" s="43"/>
      <c r="E28" s="161"/>
      <c r="I28" s="32"/>
      <c r="N28" s="205"/>
      <c r="O28" s="171"/>
      <c r="P28" s="166"/>
      <c r="Q28" s="166"/>
      <c r="R28" s="176"/>
      <c r="S28" s="171"/>
      <c r="T28" s="176"/>
      <c r="U28" s="171"/>
      <c r="V28" s="176"/>
      <c r="AA28" s="52"/>
      <c r="AF28" s="1"/>
      <c r="AI28" s="25"/>
      <c r="AJ28" s="25"/>
    </row>
    <row r="29" spans="1:59" s="5" customFormat="1" x14ac:dyDescent="0.2">
      <c r="A29" s="43"/>
      <c r="B29" s="43"/>
      <c r="C29" s="43"/>
      <c r="E29" s="161"/>
      <c r="I29" s="32"/>
      <c r="N29" s="205"/>
      <c r="O29" s="171"/>
      <c r="P29" s="166"/>
      <c r="Q29" s="166"/>
      <c r="R29" s="176"/>
      <c r="S29" s="171"/>
      <c r="T29" s="176"/>
      <c r="U29" s="171"/>
      <c r="V29" s="176"/>
      <c r="AA29" s="52"/>
      <c r="AF29" s="1"/>
      <c r="AI29" s="25"/>
      <c r="AJ29" s="25"/>
    </row>
    <row r="30" spans="1:59" s="5" customFormat="1" x14ac:dyDescent="0.2">
      <c r="A30" s="43"/>
      <c r="B30" s="43"/>
      <c r="C30" s="43"/>
      <c r="E30" s="161"/>
      <c r="I30" s="32"/>
      <c r="N30" s="205"/>
      <c r="O30" s="171"/>
      <c r="P30" s="166"/>
      <c r="Q30" s="166"/>
      <c r="R30" s="176"/>
      <c r="S30" s="171"/>
      <c r="T30" s="176"/>
      <c r="U30" s="171"/>
      <c r="V30" s="176"/>
      <c r="AA30" s="52"/>
      <c r="AF30" s="1"/>
      <c r="AI30" s="25"/>
      <c r="AJ30" s="25"/>
    </row>
    <row r="31" spans="1:59" s="5" customFormat="1" x14ac:dyDescent="0.2">
      <c r="A31" s="43"/>
      <c r="B31" s="43"/>
      <c r="C31" s="43"/>
      <c r="E31" s="161"/>
      <c r="I31" s="32"/>
      <c r="N31" s="205"/>
      <c r="O31" s="171"/>
      <c r="P31" s="166"/>
      <c r="Q31" s="166"/>
      <c r="R31" s="176"/>
      <c r="S31" s="171"/>
      <c r="T31" s="176"/>
      <c r="U31" s="171"/>
      <c r="V31" s="176"/>
      <c r="AA31" s="52"/>
      <c r="AF31" s="1"/>
      <c r="AI31" s="25"/>
      <c r="AJ31" s="25"/>
    </row>
    <row r="32" spans="1:59" s="5" customFormat="1" x14ac:dyDescent="0.2">
      <c r="A32" s="43"/>
      <c r="B32" s="43"/>
      <c r="C32" s="43"/>
      <c r="E32" s="161"/>
      <c r="I32" s="32"/>
      <c r="N32" s="205"/>
      <c r="O32" s="171"/>
      <c r="P32" s="166"/>
      <c r="Q32" s="166"/>
      <c r="R32" s="176"/>
      <c r="S32" s="171"/>
      <c r="T32" s="176"/>
      <c r="U32" s="171"/>
      <c r="V32" s="176"/>
      <c r="AA32" s="52"/>
      <c r="AF32" s="1"/>
      <c r="AI32" s="25"/>
      <c r="AJ32" s="25"/>
    </row>
    <row r="33" spans="1:36" s="5" customFormat="1" x14ac:dyDescent="0.2">
      <c r="A33" s="43"/>
      <c r="B33" s="43"/>
      <c r="C33" s="43"/>
      <c r="E33" s="161"/>
      <c r="I33" s="32"/>
      <c r="N33" s="205"/>
      <c r="O33" s="171"/>
      <c r="P33" s="166"/>
      <c r="Q33" s="166"/>
      <c r="R33" s="176"/>
      <c r="S33" s="171"/>
      <c r="T33" s="176"/>
      <c r="U33" s="171"/>
      <c r="V33" s="176"/>
      <c r="AA33" s="52"/>
      <c r="AF33" s="1"/>
      <c r="AI33" s="25"/>
      <c r="AJ33" s="25"/>
    </row>
    <row r="34" spans="1:36" s="5" customFormat="1" x14ac:dyDescent="0.2">
      <c r="A34" s="43"/>
      <c r="B34" s="43"/>
      <c r="C34" s="43"/>
      <c r="E34" s="161"/>
      <c r="I34" s="32"/>
      <c r="N34" s="205"/>
      <c r="O34" s="171"/>
      <c r="P34" s="166"/>
      <c r="Q34" s="166"/>
      <c r="R34" s="176"/>
      <c r="S34" s="171"/>
      <c r="T34" s="176"/>
      <c r="U34" s="171"/>
      <c r="V34" s="176"/>
      <c r="AA34" s="52"/>
      <c r="AF34" s="1"/>
      <c r="AI34" s="25"/>
      <c r="AJ34" s="25"/>
    </row>
    <row r="35" spans="1:36" s="5" customFormat="1" x14ac:dyDescent="0.2">
      <c r="A35" s="43"/>
      <c r="B35" s="43"/>
      <c r="C35" s="43"/>
      <c r="E35" s="161"/>
      <c r="I35" s="32"/>
      <c r="N35" s="205"/>
      <c r="O35" s="171"/>
      <c r="P35" s="166"/>
      <c r="Q35" s="166"/>
      <c r="R35" s="176"/>
      <c r="S35" s="171"/>
      <c r="T35" s="176"/>
      <c r="U35" s="171"/>
      <c r="V35" s="176"/>
      <c r="AA35" s="52"/>
      <c r="AF35" s="1"/>
      <c r="AI35" s="25"/>
      <c r="AJ35" s="25"/>
    </row>
    <row r="36" spans="1:36" s="5" customFormat="1" x14ac:dyDescent="0.2">
      <c r="A36" s="43"/>
      <c r="B36" s="43"/>
      <c r="C36" s="43"/>
      <c r="E36" s="161"/>
      <c r="I36" s="32"/>
      <c r="N36" s="205"/>
      <c r="O36" s="171"/>
      <c r="P36" s="166"/>
      <c r="Q36" s="166"/>
      <c r="R36" s="176"/>
      <c r="S36" s="171"/>
      <c r="T36" s="176"/>
      <c r="U36" s="171"/>
      <c r="V36" s="176"/>
      <c r="AA36" s="52"/>
      <c r="AF36" s="1"/>
      <c r="AI36" s="25"/>
      <c r="AJ36" s="25"/>
    </row>
    <row r="37" spans="1:36" s="5" customFormat="1" x14ac:dyDescent="0.2">
      <c r="A37" s="43"/>
      <c r="B37" s="43"/>
      <c r="C37" s="43"/>
      <c r="E37" s="161"/>
      <c r="I37" s="32"/>
      <c r="N37" s="205"/>
      <c r="O37" s="171"/>
      <c r="P37" s="166"/>
      <c r="Q37" s="166"/>
      <c r="R37" s="176"/>
      <c r="S37" s="171"/>
      <c r="T37" s="176"/>
      <c r="U37" s="171"/>
      <c r="V37" s="176"/>
      <c r="AA37" s="52"/>
      <c r="AF37" s="1"/>
      <c r="AI37" s="25"/>
      <c r="AJ37" s="25"/>
    </row>
    <row r="38" spans="1:36" s="5" customFormat="1" x14ac:dyDescent="0.2">
      <c r="A38" s="43"/>
      <c r="B38" s="43"/>
      <c r="C38" s="43"/>
      <c r="E38" s="161"/>
      <c r="I38" s="32"/>
      <c r="N38" s="205"/>
      <c r="O38" s="171"/>
      <c r="P38" s="166"/>
      <c r="Q38" s="166"/>
      <c r="R38" s="176"/>
      <c r="S38" s="171"/>
      <c r="T38" s="176"/>
      <c r="U38" s="171"/>
      <c r="V38" s="176"/>
      <c r="AA38" s="52"/>
      <c r="AF38" s="1"/>
      <c r="AI38" s="25"/>
      <c r="AJ38" s="25"/>
    </row>
    <row r="39" spans="1:36" s="5" customFormat="1" x14ac:dyDescent="0.2">
      <c r="A39" s="43"/>
      <c r="B39" s="43"/>
      <c r="C39" s="43"/>
      <c r="E39" s="161"/>
      <c r="I39" s="32"/>
      <c r="N39" s="205"/>
      <c r="O39" s="171"/>
      <c r="P39" s="166"/>
      <c r="Q39" s="166"/>
      <c r="R39" s="176"/>
      <c r="S39" s="171"/>
      <c r="T39" s="176"/>
      <c r="U39" s="171"/>
      <c r="V39" s="176"/>
      <c r="AA39" s="52"/>
      <c r="AF39" s="1"/>
      <c r="AI39" s="25"/>
      <c r="AJ39" s="25"/>
    </row>
  </sheetData>
  <conditionalFormatting sqref="X1:X7 W40:W1048576 X10:X39">
    <cfRule type="containsText" dxfId="11" priority="10" operator="containsText" text="h">
      <formula>NOT(ISERROR(SEARCH("h",W1)))</formula>
    </cfRule>
    <cfRule type="containsText" dxfId="10" priority="11" operator="containsText" text="n">
      <formula>NOT(ISERROR(SEARCH("n",W1)))</formula>
    </cfRule>
    <cfRule type="containsText" dxfId="9" priority="12" operator="containsText" text="f">
      <formula>NOT(ISERROR(SEARCH("f",W1)))</formula>
    </cfRule>
  </conditionalFormatting>
  <conditionalFormatting sqref="X8">
    <cfRule type="containsText" dxfId="8" priority="7" operator="containsText" text="h">
      <formula>NOT(ISERROR(SEARCH("h",X8)))</formula>
    </cfRule>
    <cfRule type="containsText" dxfId="7" priority="8" operator="containsText" text="n">
      <formula>NOT(ISERROR(SEARCH("n",X8)))</formula>
    </cfRule>
    <cfRule type="containsText" dxfId="6" priority="9" operator="containsText" text="f">
      <formula>NOT(ISERROR(SEARCH("f",X8)))</formula>
    </cfRule>
  </conditionalFormatting>
  <conditionalFormatting sqref="X9">
    <cfRule type="containsText" dxfId="5" priority="4" operator="containsText" text="h">
      <formula>NOT(ISERROR(SEARCH("h",X9)))</formula>
    </cfRule>
    <cfRule type="containsText" dxfId="4" priority="5" operator="containsText" text="n">
      <formula>NOT(ISERROR(SEARCH("n",X9)))</formula>
    </cfRule>
    <cfRule type="containsText" dxfId="3" priority="6" operator="containsText" text="f">
      <formula>NOT(ISERROR(SEARCH("f",X9)))</formula>
    </cfRule>
  </conditionalFormatting>
  <conditionalFormatting sqref="Y12">
    <cfRule type="containsText" dxfId="2" priority="1" operator="containsText" text="h">
      <formula>NOT(ISERROR(SEARCH("h",Y12)))</formula>
    </cfRule>
    <cfRule type="containsText" dxfId="1" priority="2" operator="containsText" text="n">
      <formula>NOT(ISERROR(SEARCH("n",Y12)))</formula>
    </cfRule>
    <cfRule type="containsText" dxfId="0" priority="3" operator="containsText" text="f">
      <formula>NOT(ISERROR(SEARCH("f",Y12)))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MasterLog</vt:lpstr>
      <vt:lpstr>TrialLog</vt:lpstr>
      <vt:lpstr>Successful</vt:lpstr>
      <vt:lpstr>Successful (-HOSP) w Latencies</vt:lpstr>
      <vt:lpstr>-&gt;Simplified</vt:lpstr>
      <vt:lpstr>Trial Log including 2012_Simple</vt:lpstr>
      <vt:lpstr>TrmtMeas</vt:lpstr>
      <vt:lpstr>OLD Succ (-HOSP) w Latency&amp;TS</vt:lpstr>
      <vt:lpstr>OLD Minus every other row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Wilkins</dc:creator>
  <dc:description>12/6/11--Updated social young estimates based on nestling data (some died before fledging)--added to Successful tab</dc:description>
  <cp:lastModifiedBy>Matt Wilkins</cp:lastModifiedBy>
  <cp:lastPrinted>2011-05-19T23:40:49Z</cp:lastPrinted>
  <dcterms:created xsi:type="dcterms:W3CDTF">2011-05-03T04:32:25Z</dcterms:created>
  <dcterms:modified xsi:type="dcterms:W3CDTF">2019-08-19T01:48:25Z</dcterms:modified>
</cp:coreProperties>
</file>