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 filterPrivacy="1"/>
  <xr:revisionPtr revIDLastSave="0" documentId="13_ncr:1_{F2B0A961-EC3E-A943-8340-8801FB2BBB01}" xr6:coauthVersionLast="40" xr6:coauthVersionMax="40" xr10:uidLastSave="{00000000-0000-0000-0000-000000000000}"/>
  <bookViews>
    <workbookView xWindow="2160" yWindow="520" windowWidth="22880" windowHeight="12640" activeTab="2" xr2:uid="{00000000-000D-0000-FFFF-FFFF00000000}"/>
  </bookViews>
  <sheets>
    <sheet name="data" sheetId="1" r:id="rId1"/>
    <sheet name="intermediary" sheetId="2" r:id="rId2"/>
    <sheet name="fin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5" i="2" l="1"/>
  <c r="L14" i="2"/>
  <c r="L15" i="2"/>
  <c r="L6" i="2"/>
  <c r="L7" i="2"/>
  <c r="L8" i="2"/>
  <c r="L9" i="2"/>
  <c r="L10" i="2"/>
  <c r="L5" i="2"/>
  <c r="J5" i="2"/>
  <c r="K5" i="2" s="1"/>
  <c r="K6" i="2"/>
  <c r="K7" i="2"/>
  <c r="K8" i="2"/>
  <c r="K9" i="2"/>
  <c r="K10" i="2"/>
  <c r="I6" i="2"/>
  <c r="J6" i="2"/>
  <c r="I7" i="2"/>
  <c r="J7" i="2" s="1"/>
  <c r="I8" i="2"/>
  <c r="J8" i="2"/>
  <c r="I9" i="2"/>
  <c r="J9" i="2" s="1"/>
  <c r="I10" i="2"/>
  <c r="I12" i="2" s="1"/>
  <c r="J10" i="2"/>
  <c r="I5" i="2"/>
  <c r="G5" i="2"/>
  <c r="D12" i="2"/>
  <c r="L12" i="2"/>
  <c r="G6" i="2"/>
  <c r="G10" i="2"/>
  <c r="E7" i="2"/>
  <c r="G7" i="2" s="1"/>
  <c r="E8" i="2"/>
  <c r="G8" i="2" s="1"/>
  <c r="E9" i="2"/>
  <c r="G9" i="2" s="1"/>
  <c r="E10" i="2"/>
  <c r="E6" i="2"/>
  <c r="E12" i="2" s="1"/>
  <c r="E13" i="2" s="1"/>
  <c r="E5" i="2"/>
  <c r="D13" i="2"/>
  <c r="F6" i="2" s="1"/>
  <c r="H6" i="2" s="1"/>
  <c r="C13" i="2"/>
  <c r="C12" i="2"/>
  <c r="D15" i="1"/>
  <c r="C15" i="1"/>
  <c r="K12" i="2" l="1"/>
  <c r="K13" i="2" s="1"/>
  <c r="G12" i="2"/>
  <c r="G15" i="2" s="1"/>
  <c r="F9" i="2"/>
  <c r="H9" i="2" s="1"/>
  <c r="F8" i="2"/>
  <c r="H8" i="2" s="1"/>
  <c r="F5" i="2"/>
  <c r="F7" i="2"/>
  <c r="H7" i="2" s="1"/>
  <c r="F10" i="2"/>
  <c r="H10" i="2" s="1"/>
  <c r="J17" i="3"/>
  <c r="J6" i="3"/>
  <c r="K6" i="3" s="1"/>
  <c r="L6" i="3"/>
  <c r="J7" i="3"/>
  <c r="K7" i="3"/>
  <c r="L7" i="3"/>
  <c r="J8" i="3"/>
  <c r="K8" i="3" s="1"/>
  <c r="L8" i="3"/>
  <c r="J9" i="3"/>
  <c r="K9" i="3" s="1"/>
  <c r="L9" i="3"/>
  <c r="J10" i="3"/>
  <c r="K10" i="3" s="1"/>
  <c r="L10" i="3"/>
  <c r="L5" i="3"/>
  <c r="K5" i="3"/>
  <c r="J12" i="3"/>
  <c r="J5" i="3"/>
  <c r="H14" i="3"/>
  <c r="L12" i="3"/>
  <c r="G12" i="3"/>
  <c r="G14" i="3" s="1"/>
  <c r="H12" i="3"/>
  <c r="G18" i="3" s="1"/>
  <c r="G17" i="3" s="1"/>
  <c r="H6" i="3"/>
  <c r="H7" i="3"/>
  <c r="H8" i="3"/>
  <c r="H9" i="3"/>
  <c r="H10" i="3"/>
  <c r="H5" i="3"/>
  <c r="G6" i="3"/>
  <c r="G7" i="3"/>
  <c r="G8" i="3"/>
  <c r="G9" i="3"/>
  <c r="G10" i="3"/>
  <c r="G5" i="3"/>
  <c r="F5" i="3"/>
  <c r="F6" i="3"/>
  <c r="F7" i="3"/>
  <c r="F8" i="3"/>
  <c r="F9" i="3"/>
  <c r="F10" i="3"/>
  <c r="E6" i="3"/>
  <c r="E7" i="3"/>
  <c r="E8" i="3"/>
  <c r="E9" i="3"/>
  <c r="E10" i="3"/>
  <c r="E5" i="3"/>
  <c r="E12" i="3"/>
  <c r="E13" i="3" s="1"/>
  <c r="F12" i="3"/>
  <c r="F13" i="3" s="1"/>
  <c r="D12" i="3"/>
  <c r="D13" i="3" s="1"/>
  <c r="C13" i="3"/>
  <c r="C12" i="3"/>
  <c r="H5" i="2" l="1"/>
  <c r="H12" i="2" s="1"/>
  <c r="H15" i="2" s="1"/>
  <c r="G17" i="2" s="1"/>
  <c r="G18" i="2" s="1"/>
  <c r="F12" i="2"/>
  <c r="F13" i="2" s="1"/>
  <c r="K12" i="3"/>
  <c r="I7" i="3"/>
  <c r="I5" i="3"/>
  <c r="I6" i="3"/>
  <c r="I10" i="3"/>
  <c r="I8" i="3"/>
  <c r="I9" i="3"/>
  <c r="I12" i="3" l="1"/>
</calcChain>
</file>

<file path=xl/sharedStrings.xml><?xml version="1.0" encoding="utf-8"?>
<sst xmlns="http://schemas.openxmlformats.org/spreadsheetml/2006/main" count="78" uniqueCount="37">
  <si>
    <t>United States</t>
  </si>
  <si>
    <t>Ireland</t>
  </si>
  <si>
    <t>Belgium</t>
  </si>
  <si>
    <t>Korea</t>
  </si>
  <si>
    <t>India</t>
  </si>
  <si>
    <t>China</t>
  </si>
  <si>
    <t>GDP/cap</t>
  </si>
  <si>
    <t>(PPP $1000)</t>
  </si>
  <si>
    <t>CO2/cap</t>
  </si>
  <si>
    <t>(tons)</t>
  </si>
  <si>
    <t>x</t>
  </si>
  <si>
    <t>y</t>
  </si>
  <si>
    <t>FOR LECTURE 3</t>
  </si>
  <si>
    <t>x-xbar</t>
  </si>
  <si>
    <t>y-ybar</t>
  </si>
  <si>
    <t>(x-xbar)*(x-xbar)</t>
  </si>
  <si>
    <t>(x-xbar)*(y-ybar)</t>
  </si>
  <si>
    <t>yhat</t>
  </si>
  <si>
    <t>uhat*uhat</t>
  </si>
  <si>
    <t>(y-ybar)*(y-ybar)</t>
  </si>
  <si>
    <t>sum</t>
  </si>
  <si>
    <t>sample Mean</t>
  </si>
  <si>
    <t>sample variance/ covariance</t>
  </si>
  <si>
    <t>beta1hat</t>
  </si>
  <si>
    <t>beta0hat</t>
  </si>
  <si>
    <t>xbar</t>
  </si>
  <si>
    <t>ybar</t>
  </si>
  <si>
    <t>sum(C5..C10)</t>
  </si>
  <si>
    <t>sum(D5..D10)</t>
  </si>
  <si>
    <t>uhat</t>
  </si>
  <si>
    <t>R squared</t>
  </si>
  <si>
    <t>nunm</t>
  </si>
  <si>
    <t>ybar-beta1hat*xbar</t>
  </si>
  <si>
    <t>covXY/varx</t>
  </si>
  <si>
    <t>USA</t>
  </si>
  <si>
    <t>Rsquared</t>
  </si>
  <si>
    <t>SSExplained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</si>
</sst>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zoomScale="130" zoomScaleNormal="130" workbookViewId="0">
      <selection activeCell="C16" sqref="C16"/>
    </sheetView>
  </sheetViews>
  <sheetFormatPr baseColWidth="10" defaultColWidth="8.83203125" defaultRowHeight="15" x14ac:dyDescent="0.2"/>
  <cols>
    <col min="2" max="2" width="23.1640625" customWidth="1"/>
    <col min="3" max="3" width="16" customWidth="1"/>
    <col min="4" max="4" width="12.5" customWidth="1"/>
    <col min="7" max="7" width="15.33203125" customWidth="1"/>
    <col min="8" max="8" width="14.33203125" customWidth="1"/>
    <col min="11" max="11" width="14.1640625" customWidth="1"/>
  </cols>
  <sheetData>
    <row r="1" spans="1:4" x14ac:dyDescent="0.2">
      <c r="A1" s="1" t="s">
        <v>12</v>
      </c>
      <c r="B1" s="1"/>
      <c r="C1" s="1"/>
      <c r="D1" s="1"/>
    </row>
    <row r="2" spans="1:4" x14ac:dyDescent="0.2">
      <c r="A2" s="1"/>
      <c r="B2" s="1"/>
      <c r="C2" s="1" t="s">
        <v>6</v>
      </c>
      <c r="D2" s="1" t="s">
        <v>8</v>
      </c>
    </row>
    <row r="3" spans="1:4" x14ac:dyDescent="0.2">
      <c r="A3" s="1"/>
      <c r="B3" s="1"/>
      <c r="C3" s="1" t="s">
        <v>7</v>
      </c>
      <c r="D3" s="1" t="s">
        <v>9</v>
      </c>
    </row>
    <row r="4" spans="1:4" x14ac:dyDescent="0.2">
      <c r="A4" s="1"/>
      <c r="B4" s="1"/>
      <c r="C4" s="1" t="s">
        <v>10</v>
      </c>
      <c r="D4" s="1" t="s">
        <v>11</v>
      </c>
    </row>
    <row r="5" spans="1:4" x14ac:dyDescent="0.2">
      <c r="A5" s="1"/>
      <c r="B5" s="1" t="s">
        <v>0</v>
      </c>
      <c r="C5" s="1">
        <v>43.7</v>
      </c>
      <c r="D5" s="1">
        <v>19.3</v>
      </c>
    </row>
    <row r="6" spans="1:4" x14ac:dyDescent="0.2">
      <c r="A6" s="1"/>
      <c r="B6" s="1" t="s">
        <v>1</v>
      </c>
      <c r="C6" s="1">
        <v>41</v>
      </c>
      <c r="D6" s="1">
        <v>10.199999999999999</v>
      </c>
    </row>
    <row r="7" spans="1:4" x14ac:dyDescent="0.2">
      <c r="A7" s="1"/>
      <c r="B7" s="1" t="s">
        <v>2</v>
      </c>
      <c r="C7" s="1">
        <v>33.5</v>
      </c>
      <c r="D7" s="1">
        <v>9.6999999999999993</v>
      </c>
    </row>
    <row r="8" spans="1:4" x14ac:dyDescent="0.2">
      <c r="A8" s="1"/>
      <c r="B8" s="1" t="s">
        <v>3</v>
      </c>
      <c r="C8" s="1">
        <v>25</v>
      </c>
      <c r="D8" s="1">
        <v>10.4</v>
      </c>
    </row>
    <row r="9" spans="1:4" x14ac:dyDescent="0.2">
      <c r="A9" s="1"/>
      <c r="B9" s="1" t="s">
        <v>4</v>
      </c>
      <c r="C9" s="1">
        <v>2.7</v>
      </c>
      <c r="D9" s="1">
        <v>1.4</v>
      </c>
    </row>
    <row r="10" spans="1:4" x14ac:dyDescent="0.2">
      <c r="A10" s="1"/>
      <c r="B10" s="1" t="s">
        <v>5</v>
      </c>
      <c r="C10" s="1">
        <v>5.2</v>
      </c>
      <c r="D10" s="1">
        <v>5</v>
      </c>
    </row>
    <row r="12" spans="1:4" x14ac:dyDescent="0.2">
      <c r="B12" t="s">
        <v>20</v>
      </c>
      <c r="C12" t="s">
        <v>27</v>
      </c>
      <c r="D12" t="s">
        <v>28</v>
      </c>
    </row>
    <row r="13" spans="1:4" x14ac:dyDescent="0.2">
      <c r="B13" t="s">
        <v>21</v>
      </c>
      <c r="C13" t="s">
        <v>25</v>
      </c>
      <c r="D13" t="s">
        <v>26</v>
      </c>
    </row>
    <row r="15" spans="1:4" x14ac:dyDescent="0.2">
      <c r="C15">
        <f>SUM(C5:C10)/6</f>
        <v>25.183333333333326</v>
      </c>
      <c r="D15">
        <f>SUM(D5:D10)/6</f>
        <v>9.3333333333333339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"/>
  <sheetViews>
    <sheetView topLeftCell="D3" zoomScale="170" zoomScaleNormal="170" workbookViewId="0">
      <selection activeCell="M15" sqref="M15"/>
    </sheetView>
  </sheetViews>
  <sheetFormatPr baseColWidth="10" defaultColWidth="8.83203125" defaultRowHeight="15" x14ac:dyDescent="0.2"/>
  <cols>
    <col min="2" max="2" width="18.83203125" customWidth="1"/>
    <col min="3" max="3" width="13.6640625" customWidth="1"/>
    <col min="4" max="4" width="12.6640625" customWidth="1"/>
    <col min="7" max="7" width="13.6640625" customWidth="1"/>
    <col min="8" max="8" width="13.5" customWidth="1"/>
    <col min="9" max="9" width="4.5" customWidth="1"/>
    <col min="10" max="10" width="6.1640625" customWidth="1"/>
    <col min="11" max="11" width="15.83203125" customWidth="1"/>
    <col min="12" max="12" width="13.33203125" customWidth="1"/>
  </cols>
  <sheetData>
    <row r="1" spans="1:13" x14ac:dyDescent="0.2">
      <c r="A1" t="s">
        <v>12</v>
      </c>
    </row>
    <row r="2" spans="1:13" x14ac:dyDescent="0.2">
      <c r="C2" t="s">
        <v>6</v>
      </c>
      <c r="D2" t="s">
        <v>8</v>
      </c>
    </row>
    <row r="3" spans="1:13" x14ac:dyDescent="0.2">
      <c r="A3" t="s">
        <v>31</v>
      </c>
      <c r="B3">
        <v>6</v>
      </c>
      <c r="C3" t="s">
        <v>7</v>
      </c>
      <c r="D3" t="s">
        <v>9</v>
      </c>
    </row>
    <row r="4" spans="1:13" x14ac:dyDescent="0.2">
      <c r="C4" t="s">
        <v>10</v>
      </c>
      <c r="D4" t="s">
        <v>11</v>
      </c>
      <c r="E4" t="s">
        <v>13</v>
      </c>
      <c r="F4" t="s">
        <v>14</v>
      </c>
      <c r="G4" t="s">
        <v>15</v>
      </c>
      <c r="H4" t="s">
        <v>16</v>
      </c>
      <c r="I4" t="s">
        <v>17</v>
      </c>
      <c r="J4" t="s">
        <v>29</v>
      </c>
      <c r="K4" t="s">
        <v>18</v>
      </c>
      <c r="L4" t="s">
        <v>19</v>
      </c>
    </row>
    <row r="5" spans="1:13" x14ac:dyDescent="0.2">
      <c r="B5" t="s">
        <v>0</v>
      </c>
      <c r="C5">
        <v>43.7</v>
      </c>
      <c r="D5">
        <v>19.3</v>
      </c>
      <c r="E5">
        <f>+C5-C$13</f>
        <v>18.516666666666676</v>
      </c>
      <c r="F5">
        <f>+D5-D$13</f>
        <v>9.9666666666666668</v>
      </c>
      <c r="G5">
        <f>+E5^2</f>
        <v>342.86694444444481</v>
      </c>
      <c r="H5">
        <f>+E5*F5</f>
        <v>184.54944444444453</v>
      </c>
      <c r="I5">
        <f>1.84+C5*0.297</f>
        <v>14.818899999999999</v>
      </c>
      <c r="J5">
        <f>+D5-I5</f>
        <v>4.4811000000000014</v>
      </c>
      <c r="K5">
        <f>+J5*J5</f>
        <v>20.080257210000013</v>
      </c>
      <c r="L5">
        <f>+F5*F5</f>
        <v>99.334444444444443</v>
      </c>
      <c r="M5" t="s">
        <v>34</v>
      </c>
    </row>
    <row r="6" spans="1:13" x14ac:dyDescent="0.2">
      <c r="B6" t="s">
        <v>1</v>
      </c>
      <c r="C6">
        <v>41</v>
      </c>
      <c r="D6">
        <v>10.199999999999999</v>
      </c>
      <c r="E6">
        <f t="shared" ref="E6:E10" si="0">+C6-C$13</f>
        <v>15.816666666666674</v>
      </c>
      <c r="F6">
        <f t="shared" ref="F6:F10" si="1">+D6-D$13</f>
        <v>0.86666666666666536</v>
      </c>
      <c r="G6">
        <f t="shared" ref="G6:G10" si="2">+E6*E6</f>
        <v>250.16694444444465</v>
      </c>
      <c r="H6">
        <f t="shared" ref="H6:H10" si="3">+E6*F6</f>
        <v>13.707777777777762</v>
      </c>
      <c r="I6">
        <f t="shared" ref="I6:I10" si="4">1.84+C6*0.297</f>
        <v>14.016999999999999</v>
      </c>
      <c r="J6">
        <f t="shared" ref="J6:J10" si="5">+D6-I6</f>
        <v>-3.8170000000000002</v>
      </c>
      <c r="K6">
        <f t="shared" ref="K6:K10" si="6">+J6*J6</f>
        <v>14.569489000000001</v>
      </c>
      <c r="L6">
        <f t="shared" ref="L6:L10" si="7">+F6*F6</f>
        <v>0.75111111111110884</v>
      </c>
    </row>
    <row r="7" spans="1:13" x14ac:dyDescent="0.2">
      <c r="B7" t="s">
        <v>2</v>
      </c>
      <c r="C7">
        <v>33.5</v>
      </c>
      <c r="D7">
        <v>9.6999999999999993</v>
      </c>
      <c r="E7">
        <f t="shared" si="0"/>
        <v>8.3166666666666735</v>
      </c>
      <c r="F7">
        <f t="shared" si="1"/>
        <v>0.36666666666666536</v>
      </c>
      <c r="G7">
        <f t="shared" si="2"/>
        <v>69.166944444444553</v>
      </c>
      <c r="H7">
        <f t="shared" si="3"/>
        <v>3.0494444444444362</v>
      </c>
      <c r="I7">
        <f t="shared" si="4"/>
        <v>11.789499999999999</v>
      </c>
      <c r="J7">
        <f t="shared" si="5"/>
        <v>-2.0894999999999992</v>
      </c>
      <c r="K7">
        <f t="shared" si="6"/>
        <v>4.3660102499999969</v>
      </c>
      <c r="L7">
        <f t="shared" si="7"/>
        <v>0.13444444444444348</v>
      </c>
    </row>
    <row r="8" spans="1:13" x14ac:dyDescent="0.2">
      <c r="B8" t="s">
        <v>3</v>
      </c>
      <c r="C8">
        <v>25</v>
      </c>
      <c r="D8">
        <v>10.4</v>
      </c>
      <c r="E8">
        <f t="shared" si="0"/>
        <v>-0.18333333333332646</v>
      </c>
      <c r="F8">
        <f t="shared" si="1"/>
        <v>1.0666666666666664</v>
      </c>
      <c r="G8">
        <f t="shared" si="2"/>
        <v>3.3611111111108594E-2</v>
      </c>
      <c r="H8">
        <f t="shared" si="3"/>
        <v>-0.19555555555554818</v>
      </c>
      <c r="I8">
        <f t="shared" si="4"/>
        <v>9.2650000000000006</v>
      </c>
      <c r="J8">
        <f t="shared" si="5"/>
        <v>1.1349999999999998</v>
      </c>
      <c r="K8">
        <f t="shared" si="6"/>
        <v>1.2882249999999995</v>
      </c>
      <c r="L8">
        <f t="shared" si="7"/>
        <v>1.1377777777777773</v>
      </c>
    </row>
    <row r="9" spans="1:13" x14ac:dyDescent="0.2">
      <c r="B9" t="s">
        <v>4</v>
      </c>
      <c r="C9">
        <v>2.7</v>
      </c>
      <c r="D9">
        <v>1.4</v>
      </c>
      <c r="E9">
        <f t="shared" si="0"/>
        <v>-22.483333333333327</v>
      </c>
      <c r="F9">
        <f t="shared" si="1"/>
        <v>-7.9333333333333336</v>
      </c>
      <c r="G9">
        <f t="shared" si="2"/>
        <v>505.50027777777751</v>
      </c>
      <c r="H9">
        <f t="shared" si="3"/>
        <v>178.36777777777775</v>
      </c>
      <c r="I9">
        <f t="shared" si="4"/>
        <v>2.6419000000000001</v>
      </c>
      <c r="J9">
        <f t="shared" si="5"/>
        <v>-1.2419000000000002</v>
      </c>
      <c r="K9">
        <f t="shared" si="6"/>
        <v>1.5423156100000006</v>
      </c>
      <c r="L9">
        <f t="shared" si="7"/>
        <v>62.937777777777782</v>
      </c>
    </row>
    <row r="10" spans="1:13" x14ac:dyDescent="0.2">
      <c r="B10" t="s">
        <v>5</v>
      </c>
      <c r="C10">
        <v>5.2</v>
      </c>
      <c r="D10">
        <v>5</v>
      </c>
      <c r="E10">
        <f t="shared" si="0"/>
        <v>-19.983333333333327</v>
      </c>
      <c r="F10">
        <f t="shared" si="1"/>
        <v>-4.3333333333333339</v>
      </c>
      <c r="G10">
        <f t="shared" si="2"/>
        <v>399.33361111111088</v>
      </c>
      <c r="H10">
        <f t="shared" si="3"/>
        <v>86.594444444444434</v>
      </c>
      <c r="I10">
        <f t="shared" si="4"/>
        <v>3.3844000000000003</v>
      </c>
      <c r="J10">
        <f t="shared" si="5"/>
        <v>1.6155999999999997</v>
      </c>
      <c r="K10">
        <f t="shared" si="6"/>
        <v>2.6101633599999992</v>
      </c>
      <c r="L10">
        <f t="shared" si="7"/>
        <v>18.777777777777782</v>
      </c>
    </row>
    <row r="12" spans="1:13" x14ac:dyDescent="0.2">
      <c r="B12" t="s">
        <v>20</v>
      </c>
      <c r="C12">
        <f>SUM(C5:C10)</f>
        <v>151.09999999999997</v>
      </c>
      <c r="D12">
        <f t="shared" ref="D12:L12" si="8">SUM(D5:D10)</f>
        <v>56</v>
      </c>
      <c r="E12">
        <f t="shared" si="8"/>
        <v>4.2632564145606011E-14</v>
      </c>
      <c r="F12">
        <f t="shared" si="8"/>
        <v>0</v>
      </c>
      <c r="G12">
        <f t="shared" si="8"/>
        <v>1567.0683333333336</v>
      </c>
      <c r="H12">
        <f t="shared" si="8"/>
        <v>466.07333333333338</v>
      </c>
      <c r="I12">
        <f t="shared" si="8"/>
        <v>55.916699999999999</v>
      </c>
      <c r="K12">
        <f t="shared" si="8"/>
        <v>44.456460430000014</v>
      </c>
      <c r="L12">
        <f t="shared" si="8"/>
        <v>183.07333333333332</v>
      </c>
    </row>
    <row r="13" spans="1:13" x14ac:dyDescent="0.2">
      <c r="B13" t="s">
        <v>21</v>
      </c>
      <c r="C13">
        <f>+C12/$B$3</f>
        <v>25.183333333333326</v>
      </c>
      <c r="D13">
        <f>+D12/$B$3</f>
        <v>9.3333333333333339</v>
      </c>
      <c r="E13">
        <f t="shared" ref="E13:K13" si="9">+E12/$B$3</f>
        <v>7.1054273576010019E-15</v>
      </c>
      <c r="F13">
        <f t="shared" si="9"/>
        <v>0</v>
      </c>
      <c r="K13">
        <f t="shared" si="9"/>
        <v>7.4094100716666693</v>
      </c>
    </row>
    <row r="14" spans="1:13" x14ac:dyDescent="0.2">
      <c r="K14" t="s">
        <v>36</v>
      </c>
      <c r="L14">
        <f>+L12-K12</f>
        <v>138.6168729033333</v>
      </c>
    </row>
    <row r="15" spans="1:13" x14ac:dyDescent="0.2">
      <c r="B15" t="s">
        <v>22</v>
      </c>
      <c r="G15">
        <f>+G12/($B$3-1)</f>
        <v>313.4136666666667</v>
      </c>
      <c r="H15">
        <f>+H12/5</f>
        <v>93.214666666666673</v>
      </c>
      <c r="K15" s="1" t="s">
        <v>35</v>
      </c>
      <c r="L15" s="1">
        <f>1-(K12/L12)</f>
        <v>0.75716583283565775</v>
      </c>
      <c r="M15">
        <f>+L14/L12</f>
        <v>0.75716583283565775</v>
      </c>
    </row>
    <row r="17" spans="6:8" x14ac:dyDescent="0.2">
      <c r="F17" t="s">
        <v>23</v>
      </c>
      <c r="G17">
        <f>+H15/G15</f>
        <v>0.29741736427150062</v>
      </c>
      <c r="H17" t="s">
        <v>33</v>
      </c>
    </row>
    <row r="18" spans="6:8" x14ac:dyDescent="0.2">
      <c r="F18" t="s">
        <v>24</v>
      </c>
      <c r="G18">
        <f>+D13-G17*C13</f>
        <v>1.8433727097627122</v>
      </c>
      <c r="H18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8"/>
  <sheetViews>
    <sheetView tabSelected="1" zoomScale="130" zoomScaleNormal="130" workbookViewId="0">
      <selection activeCell="J17" sqref="J17"/>
    </sheetView>
  </sheetViews>
  <sheetFormatPr baseColWidth="10" defaultColWidth="8.83203125" defaultRowHeight="15" x14ac:dyDescent="0.2"/>
  <cols>
    <col min="2" max="2" width="15" customWidth="1"/>
    <col min="7" max="7" width="15.5" customWidth="1"/>
    <col min="8" max="8" width="16.6640625" customWidth="1"/>
    <col min="11" max="11" width="11.5" customWidth="1"/>
    <col min="12" max="12" width="16.1640625" customWidth="1"/>
  </cols>
  <sheetData>
    <row r="1" spans="1:12" x14ac:dyDescent="0.2">
      <c r="A1" t="s">
        <v>12</v>
      </c>
    </row>
    <row r="2" spans="1:12" x14ac:dyDescent="0.2">
      <c r="C2" t="s">
        <v>6</v>
      </c>
      <c r="D2" t="s">
        <v>8</v>
      </c>
    </row>
    <row r="3" spans="1:12" x14ac:dyDescent="0.2">
      <c r="C3" t="s">
        <v>7</v>
      </c>
      <c r="D3" t="s">
        <v>9</v>
      </c>
    </row>
    <row r="4" spans="1:12" x14ac:dyDescent="0.2">
      <c r="C4" t="s">
        <v>10</v>
      </c>
      <c r="D4" t="s">
        <v>11</v>
      </c>
      <c r="E4" t="s">
        <v>13</v>
      </c>
      <c r="F4" t="s">
        <v>14</v>
      </c>
      <c r="G4" t="s">
        <v>15</v>
      </c>
      <c r="H4" t="s">
        <v>16</v>
      </c>
      <c r="I4" t="s">
        <v>17</v>
      </c>
      <c r="J4" t="s">
        <v>29</v>
      </c>
      <c r="K4" t="s">
        <v>18</v>
      </c>
      <c r="L4" t="s">
        <v>19</v>
      </c>
    </row>
    <row r="5" spans="1:12" x14ac:dyDescent="0.2">
      <c r="B5" t="s">
        <v>0</v>
      </c>
      <c r="C5">
        <v>43.7</v>
      </c>
      <c r="D5">
        <v>19.3</v>
      </c>
      <c r="E5">
        <f>+C5-C$13</f>
        <v>18.516666666666676</v>
      </c>
      <c r="F5">
        <f>+D5-D$13</f>
        <v>9.9666666666666668</v>
      </c>
      <c r="G5">
        <f>+E5*E5</f>
        <v>342.86694444444481</v>
      </c>
      <c r="H5">
        <f>+E5*F5</f>
        <v>184.54944444444453</v>
      </c>
      <c r="I5">
        <f>+G$17+G$18*C5</f>
        <v>14.840511528427289</v>
      </c>
      <c r="J5">
        <f>+D5-I5</f>
        <v>4.4594884715727119</v>
      </c>
      <c r="K5">
        <f>+J5*J5</f>
        <v>19.887037428089922</v>
      </c>
      <c r="L5">
        <f>+(D5-D$13)*(D5-D$13)</f>
        <v>99.334444444444443</v>
      </c>
    </row>
    <row r="6" spans="1:12" x14ac:dyDescent="0.2">
      <c r="B6" t="s">
        <v>1</v>
      </c>
      <c r="C6">
        <v>41</v>
      </c>
      <c r="D6">
        <v>10.199999999999999</v>
      </c>
      <c r="E6">
        <f t="shared" ref="E6:F10" si="0">+C6-C$13</f>
        <v>15.816666666666674</v>
      </c>
      <c r="F6">
        <f t="shared" si="0"/>
        <v>0.86666666666666536</v>
      </c>
      <c r="G6">
        <f t="shared" ref="G6:G10" si="1">+E6*E6</f>
        <v>250.16694444444465</v>
      </c>
      <c r="H6">
        <f t="shared" ref="H6:H10" si="2">+E6*F6</f>
        <v>13.707777777777762</v>
      </c>
      <c r="I6">
        <f t="shared" ref="I6:I10" si="3">+G$17+G$18*C6</f>
        <v>14.037484644894237</v>
      </c>
      <c r="J6">
        <f t="shared" ref="J6:J10" si="4">+D6-I6</f>
        <v>-3.8374846448942375</v>
      </c>
      <c r="K6">
        <f t="shared" ref="K6:K10" si="5">+J6*J6</f>
        <v>14.726288399799051</v>
      </c>
      <c r="L6">
        <f t="shared" ref="L6:L10" si="6">+(D6-D$13)*(D6-D$13)</f>
        <v>0.75111111111110884</v>
      </c>
    </row>
    <row r="7" spans="1:12" x14ac:dyDescent="0.2">
      <c r="B7" t="s">
        <v>2</v>
      </c>
      <c r="C7">
        <v>33.5</v>
      </c>
      <c r="D7">
        <v>9.6999999999999993</v>
      </c>
      <c r="E7">
        <f t="shared" si="0"/>
        <v>8.3166666666666735</v>
      </c>
      <c r="F7">
        <f t="shared" si="0"/>
        <v>0.36666666666666536</v>
      </c>
      <c r="G7">
        <f t="shared" si="1"/>
        <v>69.166944444444553</v>
      </c>
      <c r="H7">
        <f t="shared" si="2"/>
        <v>3.0494444444444362</v>
      </c>
      <c r="I7">
        <f t="shared" si="3"/>
        <v>11.806854412857982</v>
      </c>
      <c r="J7">
        <f t="shared" si="4"/>
        <v>-2.1068544128579827</v>
      </c>
      <c r="K7">
        <f t="shared" si="5"/>
        <v>4.4388355169791547</v>
      </c>
      <c r="L7">
        <f t="shared" si="6"/>
        <v>0.13444444444444348</v>
      </c>
    </row>
    <row r="8" spans="1:12" x14ac:dyDescent="0.2">
      <c r="B8" t="s">
        <v>3</v>
      </c>
      <c r="C8">
        <v>25</v>
      </c>
      <c r="D8">
        <v>10.4</v>
      </c>
      <c r="E8">
        <f t="shared" si="0"/>
        <v>-0.18333333333332646</v>
      </c>
      <c r="F8">
        <f t="shared" si="0"/>
        <v>1.0666666666666664</v>
      </c>
      <c r="G8">
        <f t="shared" si="1"/>
        <v>3.3611111111108594E-2</v>
      </c>
      <c r="H8">
        <f t="shared" si="2"/>
        <v>-0.19555555555554818</v>
      </c>
      <c r="I8">
        <f t="shared" si="3"/>
        <v>9.278806816550226</v>
      </c>
      <c r="J8">
        <f t="shared" si="4"/>
        <v>1.1211931834497744</v>
      </c>
      <c r="K8">
        <f t="shared" si="5"/>
        <v>1.2570741546142394</v>
      </c>
      <c r="L8">
        <f t="shared" si="6"/>
        <v>1.1377777777777773</v>
      </c>
    </row>
    <row r="9" spans="1:12" x14ac:dyDescent="0.2">
      <c r="B9" t="s">
        <v>4</v>
      </c>
      <c r="C9">
        <v>2.7</v>
      </c>
      <c r="D9">
        <v>1.4</v>
      </c>
      <c r="E9">
        <f t="shared" si="0"/>
        <v>-22.483333333333327</v>
      </c>
      <c r="F9">
        <f t="shared" si="0"/>
        <v>-7.9333333333333336</v>
      </c>
      <c r="G9">
        <f t="shared" si="1"/>
        <v>505.50027777777751</v>
      </c>
      <c r="H9">
        <f t="shared" si="2"/>
        <v>178.36777777777775</v>
      </c>
      <c r="I9">
        <f t="shared" si="3"/>
        <v>2.6463995932957647</v>
      </c>
      <c r="J9">
        <f t="shared" si="4"/>
        <v>-1.2463995932957648</v>
      </c>
      <c r="K9">
        <f t="shared" si="5"/>
        <v>1.5535119461678479</v>
      </c>
      <c r="L9">
        <f t="shared" si="6"/>
        <v>62.937777777777782</v>
      </c>
    </row>
    <row r="10" spans="1:12" x14ac:dyDescent="0.2">
      <c r="B10" t="s">
        <v>5</v>
      </c>
      <c r="C10">
        <v>5.2</v>
      </c>
      <c r="D10">
        <v>5</v>
      </c>
      <c r="E10">
        <f t="shared" si="0"/>
        <v>-19.983333333333327</v>
      </c>
      <c r="F10">
        <f t="shared" si="0"/>
        <v>-4.3333333333333339</v>
      </c>
      <c r="G10">
        <f t="shared" si="1"/>
        <v>399.33361111111088</v>
      </c>
      <c r="H10">
        <f t="shared" si="2"/>
        <v>86.594444444444434</v>
      </c>
      <c r="I10">
        <f t="shared" si="3"/>
        <v>3.389943003974516</v>
      </c>
      <c r="J10">
        <f t="shared" si="4"/>
        <v>1.610056996025484</v>
      </c>
      <c r="K10">
        <f t="shared" si="5"/>
        <v>2.5922835304506053</v>
      </c>
      <c r="L10">
        <f t="shared" si="6"/>
        <v>18.777777777777782</v>
      </c>
    </row>
    <row r="12" spans="1:12" x14ac:dyDescent="0.2">
      <c r="B12" t="s">
        <v>20</v>
      </c>
      <c r="C12">
        <f>SUM(C5:C10)</f>
        <v>151.09999999999997</v>
      </c>
      <c r="D12">
        <f>SUM(D5:D10)</f>
        <v>56</v>
      </c>
      <c r="E12">
        <f t="shared" ref="E12:L12" si="7">SUM(E5:E10)</f>
        <v>4.2632564145606011E-14</v>
      </c>
      <c r="F12">
        <f t="shared" si="7"/>
        <v>0</v>
      </c>
      <c r="G12">
        <f t="shared" si="7"/>
        <v>1567.0683333333336</v>
      </c>
      <c r="H12">
        <f t="shared" si="7"/>
        <v>466.07333333333338</v>
      </c>
      <c r="I12">
        <f t="shared" si="7"/>
        <v>56.000000000000014</v>
      </c>
      <c r="J12">
        <f t="shared" si="7"/>
        <v>-1.4654943925052066E-14</v>
      </c>
      <c r="K12">
        <f t="shared" si="7"/>
        <v>44.455030976100815</v>
      </c>
      <c r="L12">
        <f t="shared" si="7"/>
        <v>183.07333333333332</v>
      </c>
    </row>
    <row r="13" spans="1:12" x14ac:dyDescent="0.2">
      <c r="B13" t="s">
        <v>21</v>
      </c>
      <c r="C13">
        <f>+C12/6</f>
        <v>25.183333333333326</v>
      </c>
      <c r="D13">
        <f>+D12/6</f>
        <v>9.3333333333333339</v>
      </c>
      <c r="E13">
        <f t="shared" ref="E13:F13" si="8">+E12/6</f>
        <v>7.1054273576010019E-15</v>
      </c>
      <c r="F13">
        <f t="shared" si="8"/>
        <v>0</v>
      </c>
    </row>
    <row r="14" spans="1:12" x14ac:dyDescent="0.2">
      <c r="B14" t="s">
        <v>22</v>
      </c>
      <c r="G14">
        <f>+G12/(6-1)</f>
        <v>313.4136666666667</v>
      </c>
      <c r="H14">
        <f>+H12/(6-1)</f>
        <v>93.214666666666673</v>
      </c>
    </row>
    <row r="16" spans="1:12" x14ac:dyDescent="0.2">
      <c r="J16">
        <v>1</v>
      </c>
    </row>
    <row r="17" spans="6:10" x14ac:dyDescent="0.2">
      <c r="F17" s="1" t="s">
        <v>24</v>
      </c>
      <c r="G17" s="1">
        <f>+D13-G18*C13</f>
        <v>1.8433727097627131</v>
      </c>
      <c r="I17" s="1" t="s">
        <v>30</v>
      </c>
      <c r="J17" s="1">
        <f>+J16-K12/L12</f>
        <v>0.75717364093022388</v>
      </c>
    </row>
    <row r="18" spans="6:10" x14ac:dyDescent="0.2">
      <c r="F18" s="1" t="s">
        <v>23</v>
      </c>
      <c r="G18" s="1">
        <f>+H12/G12</f>
        <v>0.29741736427150056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intermediary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2019-01-29T18:47:08Z</dcterms:modified>
</cp:coreProperties>
</file>