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jard/Dropbox/WIR2022/Data/"/>
    </mc:Choice>
  </mc:AlternateContent>
  <xr:revisionPtr revIDLastSave="0" documentId="13_ncr:1_{D681A9F1-FDF4-964E-8318-13A5787B6776}" xr6:coauthVersionLast="47" xr6:coauthVersionMax="47" xr10:uidLastSave="{00000000-0000-0000-0000-000000000000}"/>
  <bookViews>
    <workbookView xWindow="0" yWindow="500" windowWidth="28800" windowHeight="15840" firstSheet="6" activeTab="15" xr2:uid="{31853282-04ED-3F40-A98F-663BB0709D97}"/>
  </bookViews>
  <sheets>
    <sheet name="Income-A1T1 (avg.)" sheetId="1" r:id="rId1"/>
    <sheet name="Income-A1T1 (share)" sheetId="8" r:id="rId2"/>
    <sheet name="Wealth-A1T1 (avg.)" sheetId="2" r:id="rId3"/>
    <sheet name="Wealth-A1T1 (share)" sheetId="7" r:id="rId4"/>
    <sheet name="Carbon-A1T1" sheetId="3" r:id="rId5"/>
    <sheet name="Gender-A1T1" sheetId="4" r:id="rId6"/>
    <sheet name="Transparency-A1T1" sheetId="9" r:id="rId7"/>
    <sheet name="A1T1-Algeria" sheetId="36" r:id="rId8"/>
    <sheet name="A1T1-Argentina" sheetId="6" r:id="rId9"/>
    <sheet name="A1T1-Australia" sheetId="11" r:id="rId10"/>
    <sheet name="A1T1-Brazil" sheetId="12" r:id="rId11"/>
    <sheet name="A1T1-Canada" sheetId="13" r:id="rId12"/>
    <sheet name="A1T1-Chile" sheetId="14" r:id="rId13"/>
    <sheet name="A1T1-China" sheetId="15" r:id="rId14"/>
    <sheet name="A1T1-Germany" sheetId="16" r:id="rId15"/>
    <sheet name="A1T1-Spain" sheetId="17" r:id="rId16"/>
    <sheet name="A1T1-France" sheetId="18" r:id="rId17"/>
    <sheet name="A1T1-United Kingdom" sheetId="19" r:id="rId18"/>
    <sheet name="A1T1-Indonesia" sheetId="20" r:id="rId19"/>
    <sheet name="A1T1-Israel" sheetId="21" r:id="rId20"/>
    <sheet name="A1T1-India" sheetId="22" r:id="rId21"/>
    <sheet name="A1T1-Italy" sheetId="23" r:id="rId22"/>
    <sheet name="A1T1-Japan" sheetId="24" r:id="rId23"/>
    <sheet name="A1T1-Korea" sheetId="25" r:id="rId24"/>
    <sheet name="A1T1-Morocco" sheetId="27" r:id="rId25"/>
    <sheet name="A1T1-Mexico" sheetId="28" r:id="rId26"/>
    <sheet name="A1T1-Nigeria" sheetId="29" r:id="rId27"/>
    <sheet name="A1T1-Poland" sheetId="30" r:id="rId28"/>
    <sheet name="A1T1-Russian Federation" sheetId="31" r:id="rId29"/>
    <sheet name="A1T1-Sweden" sheetId="32" r:id="rId30"/>
    <sheet name="A1T1-Turkey" sheetId="33" r:id="rId31"/>
    <sheet name="A1T1-USA" sheetId="34" r:id="rId32"/>
    <sheet name="A1T1-South Africa" sheetId="3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5" l="1"/>
  <c r="E10" i="35"/>
  <c r="E9" i="35"/>
  <c r="E8" i="35"/>
  <c r="E7" i="35"/>
  <c r="E15" i="36" l="1"/>
  <c r="C10" i="36"/>
  <c r="E11" i="36" l="1"/>
  <c r="E10" i="36"/>
  <c r="E8" i="36"/>
  <c r="F9" i="36"/>
  <c r="E9" i="36" s="1"/>
  <c r="C11" i="36"/>
  <c r="C8" i="36"/>
  <c r="E12" i="36" s="1"/>
  <c r="D7" i="36"/>
  <c r="D9" i="36"/>
  <c r="C9" i="36" s="1"/>
  <c r="E14" i="32" l="1"/>
  <c r="E15" i="35"/>
  <c r="E14" i="35"/>
  <c r="E13" i="35"/>
  <c r="F11" i="35"/>
  <c r="D11" i="35"/>
  <c r="C11" i="35"/>
  <c r="F10" i="35"/>
  <c r="D10" i="35"/>
  <c r="C10" i="35"/>
  <c r="F9" i="35"/>
  <c r="D9" i="35"/>
  <c r="C9" i="35"/>
  <c r="F8" i="35"/>
  <c r="D8" i="35"/>
  <c r="C8" i="35"/>
  <c r="F7" i="35"/>
  <c r="D7" i="35"/>
  <c r="C7" i="35"/>
  <c r="E15" i="34"/>
  <c r="E14" i="34"/>
  <c r="E13" i="34"/>
  <c r="F11" i="34"/>
  <c r="E11" i="34"/>
  <c r="D11" i="34"/>
  <c r="C11" i="34"/>
  <c r="F10" i="34"/>
  <c r="E10" i="34"/>
  <c r="D10" i="34"/>
  <c r="C10" i="34"/>
  <c r="F9" i="34"/>
  <c r="E9" i="34"/>
  <c r="D9" i="34"/>
  <c r="C9" i="34"/>
  <c r="F8" i="34"/>
  <c r="E8" i="34"/>
  <c r="D8" i="34"/>
  <c r="C8" i="34"/>
  <c r="F7" i="34"/>
  <c r="E7" i="34"/>
  <c r="D7" i="34"/>
  <c r="C7" i="34"/>
  <c r="E15" i="33"/>
  <c r="E14" i="33"/>
  <c r="E13" i="33"/>
  <c r="F11" i="33"/>
  <c r="E11" i="33"/>
  <c r="D11" i="33"/>
  <c r="C11" i="33"/>
  <c r="F10" i="33"/>
  <c r="E10" i="33"/>
  <c r="D10" i="33"/>
  <c r="C10" i="33"/>
  <c r="F9" i="33"/>
  <c r="E9" i="33"/>
  <c r="D9" i="33"/>
  <c r="C9" i="33"/>
  <c r="F8" i="33"/>
  <c r="E8" i="33"/>
  <c r="D8" i="33"/>
  <c r="C8" i="33"/>
  <c r="F7" i="33"/>
  <c r="E7" i="33"/>
  <c r="D7" i="33"/>
  <c r="C7" i="33"/>
  <c r="E15" i="32"/>
  <c r="E13" i="32"/>
  <c r="F11" i="32"/>
  <c r="E11" i="32"/>
  <c r="D11" i="32"/>
  <c r="C11" i="32"/>
  <c r="F10" i="32"/>
  <c r="E10" i="32"/>
  <c r="D10" i="32"/>
  <c r="C10" i="32"/>
  <c r="F9" i="32"/>
  <c r="E9" i="32"/>
  <c r="D9" i="32"/>
  <c r="C9" i="32"/>
  <c r="F8" i="32"/>
  <c r="E8" i="32"/>
  <c r="D8" i="32"/>
  <c r="C8" i="32"/>
  <c r="F7" i="32"/>
  <c r="E7" i="32"/>
  <c r="D7" i="32"/>
  <c r="C7" i="32"/>
  <c r="E15" i="31"/>
  <c r="E14" i="31"/>
  <c r="E13" i="31"/>
  <c r="F11" i="31"/>
  <c r="E11" i="31"/>
  <c r="D11" i="31"/>
  <c r="C11" i="31"/>
  <c r="F10" i="31"/>
  <c r="E10" i="31"/>
  <c r="D10" i="31"/>
  <c r="C10" i="31"/>
  <c r="F9" i="31"/>
  <c r="E9" i="31"/>
  <c r="D9" i="31"/>
  <c r="C9" i="31"/>
  <c r="F8" i="31"/>
  <c r="E8" i="31"/>
  <c r="D8" i="31"/>
  <c r="C8" i="31"/>
  <c r="F7" i="31"/>
  <c r="E7" i="31"/>
  <c r="D7" i="31"/>
  <c r="C7" i="31"/>
  <c r="E15" i="30"/>
  <c r="E14" i="30"/>
  <c r="E13" i="30"/>
  <c r="F11" i="30"/>
  <c r="E11" i="30"/>
  <c r="D11" i="30"/>
  <c r="C11" i="30"/>
  <c r="F10" i="30"/>
  <c r="E10" i="30"/>
  <c r="D10" i="30"/>
  <c r="C10" i="30"/>
  <c r="F9" i="30"/>
  <c r="E9" i="30"/>
  <c r="D9" i="30"/>
  <c r="C9" i="30"/>
  <c r="F8" i="30"/>
  <c r="E8" i="30"/>
  <c r="D8" i="30"/>
  <c r="C8" i="30"/>
  <c r="F7" i="30"/>
  <c r="E7" i="30"/>
  <c r="D7" i="30"/>
  <c r="C7" i="30"/>
  <c r="E15" i="29"/>
  <c r="E14" i="29"/>
  <c r="E13" i="29"/>
  <c r="F11" i="29"/>
  <c r="E11" i="29"/>
  <c r="D11" i="29"/>
  <c r="C11" i="29"/>
  <c r="F10" i="29"/>
  <c r="E10" i="29"/>
  <c r="D10" i="29"/>
  <c r="C10" i="29"/>
  <c r="F9" i="29"/>
  <c r="E9" i="29"/>
  <c r="D9" i="29"/>
  <c r="C9" i="29"/>
  <c r="F8" i="29"/>
  <c r="E8" i="29"/>
  <c r="D8" i="29"/>
  <c r="C8" i="29"/>
  <c r="F7" i="29"/>
  <c r="E7" i="29"/>
  <c r="D7" i="29"/>
  <c r="C7" i="29"/>
  <c r="E15" i="28"/>
  <c r="E14" i="28"/>
  <c r="E13" i="28"/>
  <c r="F11" i="28"/>
  <c r="E11" i="28"/>
  <c r="D11" i="28"/>
  <c r="C11" i="28"/>
  <c r="F10" i="28"/>
  <c r="E10" i="28"/>
  <c r="D10" i="28"/>
  <c r="C10" i="28"/>
  <c r="F9" i="28"/>
  <c r="E9" i="28"/>
  <c r="D9" i="28"/>
  <c r="C9" i="28"/>
  <c r="F8" i="28"/>
  <c r="E8" i="28"/>
  <c r="D8" i="28"/>
  <c r="C8" i="28"/>
  <c r="F7" i="28"/>
  <c r="E7" i="28"/>
  <c r="D7" i="28"/>
  <c r="C7" i="28"/>
  <c r="E15" i="27"/>
  <c r="E14" i="27"/>
  <c r="E13" i="27"/>
  <c r="F11" i="27"/>
  <c r="E11" i="27"/>
  <c r="D11" i="27"/>
  <c r="C11" i="27"/>
  <c r="F10" i="27"/>
  <c r="E10" i="27"/>
  <c r="D10" i="27"/>
  <c r="C10" i="27"/>
  <c r="F9" i="27"/>
  <c r="E9" i="27"/>
  <c r="D9" i="27"/>
  <c r="C9" i="27"/>
  <c r="F8" i="27"/>
  <c r="E8" i="27"/>
  <c r="D8" i="27"/>
  <c r="C8" i="27"/>
  <c r="F7" i="27"/>
  <c r="E7" i="27"/>
  <c r="D7" i="27"/>
  <c r="C7" i="27"/>
  <c r="E15" i="25"/>
  <c r="E14" i="25"/>
  <c r="E13" i="25"/>
  <c r="F11" i="25"/>
  <c r="E11" i="25"/>
  <c r="D11" i="25"/>
  <c r="C11" i="25"/>
  <c r="F10" i="25"/>
  <c r="E10" i="25"/>
  <c r="D10" i="25"/>
  <c r="C10" i="25"/>
  <c r="F9" i="25"/>
  <c r="E9" i="25"/>
  <c r="D9" i="25"/>
  <c r="C9" i="25"/>
  <c r="F8" i="25"/>
  <c r="E8" i="25"/>
  <c r="D8" i="25"/>
  <c r="C8" i="25"/>
  <c r="F7" i="25"/>
  <c r="E7" i="25"/>
  <c r="D7" i="25"/>
  <c r="C7" i="25"/>
  <c r="E15" i="24"/>
  <c r="E14" i="24"/>
  <c r="E13" i="24"/>
  <c r="F11" i="24"/>
  <c r="E11" i="24"/>
  <c r="D11" i="24"/>
  <c r="C11" i="24"/>
  <c r="F10" i="24"/>
  <c r="E10" i="24"/>
  <c r="D10" i="24"/>
  <c r="C10" i="24"/>
  <c r="F9" i="24"/>
  <c r="E9" i="24"/>
  <c r="D9" i="24"/>
  <c r="C9" i="24"/>
  <c r="F8" i="24"/>
  <c r="E8" i="24"/>
  <c r="D8" i="24"/>
  <c r="C8" i="24"/>
  <c r="F7" i="24"/>
  <c r="E7" i="24"/>
  <c r="D7" i="24"/>
  <c r="C7" i="24"/>
  <c r="E15" i="23"/>
  <c r="E14" i="23"/>
  <c r="E13" i="23"/>
  <c r="F11" i="23"/>
  <c r="E11" i="23"/>
  <c r="D11" i="23"/>
  <c r="C11" i="23"/>
  <c r="F10" i="23"/>
  <c r="E10" i="23"/>
  <c r="D10" i="23"/>
  <c r="C10" i="23"/>
  <c r="F9" i="23"/>
  <c r="E9" i="23"/>
  <c r="D9" i="23"/>
  <c r="C9" i="23"/>
  <c r="F8" i="23"/>
  <c r="E8" i="23"/>
  <c r="D8" i="23"/>
  <c r="C8" i="23"/>
  <c r="F7" i="23"/>
  <c r="E7" i="23"/>
  <c r="D7" i="23"/>
  <c r="C7" i="23"/>
  <c r="E15" i="22"/>
  <c r="E14" i="22"/>
  <c r="E13" i="22"/>
  <c r="F11" i="22"/>
  <c r="E11" i="22"/>
  <c r="D11" i="22"/>
  <c r="C11" i="22"/>
  <c r="F10" i="22"/>
  <c r="E10" i="22"/>
  <c r="D10" i="22"/>
  <c r="C10" i="22"/>
  <c r="F9" i="22"/>
  <c r="E9" i="22"/>
  <c r="D9" i="22"/>
  <c r="C9" i="22"/>
  <c r="F8" i="22"/>
  <c r="E8" i="22"/>
  <c r="D8" i="22"/>
  <c r="C8" i="22"/>
  <c r="F7" i="22"/>
  <c r="E7" i="22"/>
  <c r="D7" i="22"/>
  <c r="C7" i="22"/>
  <c r="E15" i="21"/>
  <c r="E14" i="21"/>
  <c r="E13" i="21"/>
  <c r="F11" i="21"/>
  <c r="E11" i="21"/>
  <c r="D11" i="21"/>
  <c r="C11" i="21"/>
  <c r="F10" i="21"/>
  <c r="E10" i="21"/>
  <c r="D10" i="21"/>
  <c r="C10" i="21"/>
  <c r="F9" i="21"/>
  <c r="E9" i="21"/>
  <c r="D9" i="21"/>
  <c r="C9" i="21"/>
  <c r="F8" i="21"/>
  <c r="E8" i="21"/>
  <c r="D8" i="21"/>
  <c r="C8" i="21"/>
  <c r="F7" i="21"/>
  <c r="E7" i="21"/>
  <c r="D7" i="21"/>
  <c r="C7" i="21"/>
  <c r="E15" i="20"/>
  <c r="E14" i="20"/>
  <c r="E13" i="20"/>
  <c r="F11" i="20"/>
  <c r="E11" i="20"/>
  <c r="D11" i="20"/>
  <c r="C11" i="20"/>
  <c r="F10" i="20"/>
  <c r="E10" i="20"/>
  <c r="D10" i="20"/>
  <c r="C10" i="20"/>
  <c r="F9" i="20"/>
  <c r="E9" i="20"/>
  <c r="D9" i="20"/>
  <c r="C9" i="20"/>
  <c r="F8" i="20"/>
  <c r="E8" i="20"/>
  <c r="D8" i="20"/>
  <c r="C8" i="20"/>
  <c r="F7" i="20"/>
  <c r="E7" i="20"/>
  <c r="D7" i="20"/>
  <c r="C7" i="20"/>
  <c r="E15" i="19"/>
  <c r="E14" i="19"/>
  <c r="E13" i="19"/>
  <c r="F11" i="19"/>
  <c r="E11" i="19"/>
  <c r="D11" i="19"/>
  <c r="C11" i="19"/>
  <c r="F10" i="19"/>
  <c r="E10" i="19"/>
  <c r="D10" i="19"/>
  <c r="C10" i="19"/>
  <c r="F9" i="19"/>
  <c r="E9" i="19"/>
  <c r="D9" i="19"/>
  <c r="C9" i="19"/>
  <c r="F8" i="19"/>
  <c r="E8" i="19"/>
  <c r="D8" i="19"/>
  <c r="C8" i="19"/>
  <c r="F7" i="19"/>
  <c r="E7" i="19"/>
  <c r="D7" i="19"/>
  <c r="C7" i="19"/>
  <c r="E15" i="18"/>
  <c r="E14" i="18"/>
  <c r="E13" i="18"/>
  <c r="F11" i="18"/>
  <c r="E11" i="18"/>
  <c r="D11" i="18"/>
  <c r="C11" i="18"/>
  <c r="F10" i="18"/>
  <c r="E10" i="18"/>
  <c r="D10" i="18"/>
  <c r="C10" i="18"/>
  <c r="F9" i="18"/>
  <c r="E9" i="18"/>
  <c r="D9" i="18"/>
  <c r="C9" i="18"/>
  <c r="F8" i="18"/>
  <c r="E8" i="18"/>
  <c r="D8" i="18"/>
  <c r="C8" i="18"/>
  <c r="F7" i="18"/>
  <c r="E7" i="18"/>
  <c r="D7" i="18"/>
  <c r="C7" i="18"/>
  <c r="E15" i="17"/>
  <c r="E14" i="17"/>
  <c r="E13" i="17"/>
  <c r="F11" i="17"/>
  <c r="E11" i="17"/>
  <c r="D11" i="17"/>
  <c r="C11" i="17"/>
  <c r="F10" i="17"/>
  <c r="E10" i="17"/>
  <c r="D10" i="17"/>
  <c r="C10" i="17"/>
  <c r="F9" i="17"/>
  <c r="E9" i="17"/>
  <c r="D9" i="17"/>
  <c r="C9" i="17"/>
  <c r="F8" i="17"/>
  <c r="E8" i="17"/>
  <c r="D8" i="17"/>
  <c r="C8" i="17"/>
  <c r="F7" i="17"/>
  <c r="E7" i="17"/>
  <c r="D7" i="17"/>
  <c r="C7" i="17"/>
  <c r="E15" i="16"/>
  <c r="E14" i="16"/>
  <c r="E13" i="16"/>
  <c r="F11" i="16"/>
  <c r="E11" i="16"/>
  <c r="D11" i="16"/>
  <c r="C11" i="16"/>
  <c r="F10" i="16"/>
  <c r="E10" i="16"/>
  <c r="D10" i="16"/>
  <c r="C10" i="16"/>
  <c r="F9" i="16"/>
  <c r="E9" i="16"/>
  <c r="D9" i="16"/>
  <c r="C9" i="16"/>
  <c r="F8" i="16"/>
  <c r="E8" i="16"/>
  <c r="D8" i="16"/>
  <c r="C8" i="16"/>
  <c r="F7" i="16"/>
  <c r="E7" i="16"/>
  <c r="D7" i="16"/>
  <c r="C7" i="16"/>
  <c r="E15" i="15"/>
  <c r="E14" i="15"/>
  <c r="E13" i="15"/>
  <c r="F11" i="15"/>
  <c r="E11" i="15"/>
  <c r="D11" i="15"/>
  <c r="C11" i="15"/>
  <c r="F10" i="15"/>
  <c r="E10" i="15"/>
  <c r="D10" i="15"/>
  <c r="C10" i="15"/>
  <c r="F9" i="15"/>
  <c r="E9" i="15"/>
  <c r="D9" i="15"/>
  <c r="C9" i="15"/>
  <c r="F8" i="15"/>
  <c r="E8" i="15"/>
  <c r="D8" i="15"/>
  <c r="C8" i="15"/>
  <c r="F7" i="15"/>
  <c r="E7" i="15"/>
  <c r="D7" i="15"/>
  <c r="C7" i="15"/>
  <c r="E15" i="14"/>
  <c r="E14" i="14"/>
  <c r="E13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E15" i="13"/>
  <c r="E14" i="13"/>
  <c r="E13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7" i="13"/>
  <c r="E7" i="13"/>
  <c r="D7" i="13"/>
  <c r="C7" i="13"/>
  <c r="C11" i="12"/>
  <c r="C10" i="12"/>
  <c r="C9" i="12"/>
  <c r="C8" i="12"/>
  <c r="C7" i="12"/>
  <c r="E15" i="12"/>
  <c r="E14" i="12"/>
  <c r="E13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E15" i="11"/>
  <c r="E14" i="11"/>
  <c r="E13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E15" i="6"/>
  <c r="E12" i="11" l="1"/>
  <c r="E12" i="35"/>
  <c r="E12" i="34"/>
  <c r="E12" i="33"/>
  <c r="E12" i="32"/>
  <c r="E12" i="31"/>
  <c r="E12" i="30"/>
  <c r="E12" i="29"/>
  <c r="E12" i="28"/>
  <c r="E12" i="27"/>
  <c r="E12" i="25"/>
  <c r="E12" i="24"/>
  <c r="E12" i="23"/>
  <c r="E12" i="22"/>
  <c r="E12" i="21"/>
  <c r="E12" i="20"/>
  <c r="E12" i="19"/>
  <c r="E12" i="18"/>
  <c r="E12" i="17"/>
  <c r="E12" i="16"/>
  <c r="E12" i="15"/>
  <c r="E12" i="14"/>
  <c r="E12" i="13"/>
  <c r="E12" i="12"/>
  <c r="E14" i="6" l="1"/>
  <c r="E13" i="6"/>
  <c r="F11" i="6"/>
  <c r="F10" i="6"/>
  <c r="F9" i="6"/>
  <c r="F8" i="6"/>
  <c r="E11" i="6"/>
  <c r="E10" i="6"/>
  <c r="E9" i="6"/>
  <c r="E8" i="6"/>
  <c r="F7" i="6"/>
  <c r="E7" i="6"/>
  <c r="D7" i="6"/>
  <c r="D8" i="6"/>
  <c r="D11" i="6"/>
  <c r="D10" i="6"/>
  <c r="D9" i="6"/>
  <c r="C11" i="6"/>
  <c r="C10" i="6"/>
  <c r="C9" i="6"/>
  <c r="C8" i="6"/>
  <c r="C7" i="6"/>
  <c r="E12" i="6" l="1"/>
</calcChain>
</file>

<file path=xl/sharedStrings.xml><?xml version="1.0" encoding="utf-8"?>
<sst xmlns="http://schemas.openxmlformats.org/spreadsheetml/2006/main" count="774" uniqueCount="65">
  <si>
    <t>Argentina</t>
  </si>
  <si>
    <t>Australia</t>
  </si>
  <si>
    <t>Brazil</t>
  </si>
  <si>
    <t>Canada</t>
  </si>
  <si>
    <t>Chile</t>
  </si>
  <si>
    <t>China</t>
  </si>
  <si>
    <t>Germany</t>
  </si>
  <si>
    <t>Spain</t>
  </si>
  <si>
    <t>France</t>
  </si>
  <si>
    <t>United Kingdom</t>
  </si>
  <si>
    <t>Indonesia</t>
  </si>
  <si>
    <t>Israel</t>
  </si>
  <si>
    <t>India</t>
  </si>
  <si>
    <t>Italy</t>
  </si>
  <si>
    <t>Japan</t>
  </si>
  <si>
    <t>Korea</t>
  </si>
  <si>
    <t>Morocco</t>
  </si>
  <si>
    <t>Mexico</t>
  </si>
  <si>
    <t>Nigeria</t>
  </si>
  <si>
    <t>Poland</t>
  </si>
  <si>
    <t>Russian Federation</t>
  </si>
  <si>
    <t>Saudi Arabia</t>
  </si>
  <si>
    <t>Sweden</t>
  </si>
  <si>
    <t>Turkey</t>
  </si>
  <si>
    <t>USA</t>
  </si>
  <si>
    <t>South Africa</t>
  </si>
  <si>
    <t>year</t>
  </si>
  <si>
    <t>p</t>
  </si>
  <si>
    <t>widcode</t>
  </si>
  <si>
    <t>p0p100</t>
  </si>
  <si>
    <t>anninc992i</t>
  </si>
  <si>
    <t>aptinc992j</t>
  </si>
  <si>
    <t>p90p100</t>
  </si>
  <si>
    <t>p99p100</t>
  </si>
  <si>
    <t>p0p50</t>
  </si>
  <si>
    <t>p50p90</t>
  </si>
  <si>
    <t>ahweal992j</t>
  </si>
  <si>
    <t>Income</t>
  </si>
  <si>
    <t>Wealth</t>
  </si>
  <si>
    <t>Avg. Income (PPP €)</t>
  </si>
  <si>
    <t>Share of total (%)</t>
  </si>
  <si>
    <t>Full population</t>
  </si>
  <si>
    <t>Top 1%</t>
  </si>
  <si>
    <t xml:space="preserve">Transparency index </t>
  </si>
  <si>
    <t>GHG footprint</t>
  </si>
  <si>
    <t xml:space="preserve">Female labor share </t>
  </si>
  <si>
    <t>Top 10% to Bot. 50% Income gap</t>
  </si>
  <si>
    <t xml:space="preserve">Top 10% </t>
  </si>
  <si>
    <t xml:space="preserve">Middle 40% </t>
  </si>
  <si>
    <t xml:space="preserve">Bottom 50% </t>
  </si>
  <si>
    <t xml:space="preserve">Avg. Wealth (PPP €) </t>
  </si>
  <si>
    <t>Figure</t>
  </si>
  <si>
    <t>T1</t>
  </si>
  <si>
    <t>Country</t>
  </si>
  <si>
    <t>shweal992j</t>
  </si>
  <si>
    <t>sptinc992j</t>
  </si>
  <si>
    <t>WID code</t>
  </si>
  <si>
    <t>Transparency</t>
  </si>
  <si>
    <r>
      <rPr>
        <b/>
        <sz val="11"/>
        <color theme="1"/>
        <rFont val="Calibri"/>
        <family val="2"/>
        <scheme val="minor"/>
      </rPr>
      <t>Year</t>
    </r>
  </si>
  <si>
    <t>Algeria</t>
  </si>
  <si>
    <t>3 tCO2e / capita</t>
  </si>
  <si>
    <t>Egypt</t>
  </si>
  <si>
    <t>Colombia</t>
  </si>
  <si>
    <t>spllin992f</t>
  </si>
  <si>
    <r>
      <rPr>
        <b/>
        <sz val="9"/>
        <rFont val="Arial"/>
        <family val="2"/>
      </rPr>
      <t xml:space="preserve">Interpretation: </t>
    </r>
    <r>
      <rPr>
        <sz val="9"/>
        <rFont val="Arial"/>
        <family val="2"/>
      </rPr>
      <t>See glossary for definitions of concepts and indicators.</t>
    </r>
    <r>
      <rPr>
        <b/>
        <sz val="9"/>
        <rFont val="Arial"/>
        <family val="2"/>
      </rPr>
      <t xml:space="preserve"> Sources and series: </t>
    </r>
    <r>
      <rPr>
        <sz val="9"/>
        <rFont val="Arial"/>
        <family val="2"/>
      </rPr>
      <t>see wir2022.wid.world/methodology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</si>
</sst>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left"/>
    </xf>
    <xf numFmtId="0" fontId="2" fillId="2" borderId="0" xfId="1" applyFill="1"/>
    <xf numFmtId="0" fontId="3" fillId="2" borderId="0" xfId="1" applyFont="1" applyFill="1"/>
    <xf numFmtId="0" fontId="3" fillId="2" borderId="6" xfId="1" applyFont="1" applyFill="1" applyBorder="1"/>
    <xf numFmtId="0" fontId="3" fillId="2" borderId="7" xfId="1" applyFont="1" applyFill="1" applyBorder="1"/>
    <xf numFmtId="0" fontId="6" fillId="2" borderId="5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center" wrapText="1"/>
    </xf>
    <xf numFmtId="0" fontId="7" fillId="2" borderId="5" xfId="1" applyFont="1" applyFill="1" applyBorder="1" applyAlignment="1">
      <alignment horizontal="center" wrapText="1"/>
    </xf>
    <xf numFmtId="0" fontId="6" fillId="2" borderId="7" xfId="1" applyFont="1" applyFill="1" applyBorder="1" applyAlignment="1">
      <alignment horizontal="center" wrapText="1"/>
    </xf>
    <xf numFmtId="0" fontId="3" fillId="2" borderId="9" xfId="1" applyFont="1" applyFill="1" applyBorder="1"/>
    <xf numFmtId="3" fontId="3" fillId="2" borderId="7" xfId="1" applyNumberFormat="1" applyFont="1" applyFill="1" applyBorder="1" applyAlignment="1">
      <alignment horizontal="center"/>
    </xf>
    <xf numFmtId="3" fontId="3" fillId="2" borderId="6" xfId="1" applyNumberFormat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0" fontId="2" fillId="0" borderId="0" xfId="2"/>
    <xf numFmtId="164" fontId="3" fillId="2" borderId="10" xfId="1" applyNumberFormat="1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9" fillId="2" borderId="7" xfId="1" applyFont="1" applyFill="1" applyBorder="1" applyAlignment="1">
      <alignment horizontal="center" wrapText="1"/>
    </xf>
    <xf numFmtId="3" fontId="3" fillId="2" borderId="12" xfId="1" applyNumberFormat="1" applyFont="1" applyFill="1" applyBorder="1" applyAlignment="1">
      <alignment horizontal="center"/>
    </xf>
    <xf numFmtId="3" fontId="3" fillId="2" borderId="10" xfId="1" applyNumberFormat="1" applyFont="1" applyFill="1" applyBorder="1" applyAlignment="1">
      <alignment horizontal="center"/>
    </xf>
    <xf numFmtId="3" fontId="3" fillId="2" borderId="11" xfId="1" applyNumberFormat="1" applyFont="1" applyFill="1" applyBorder="1" applyAlignment="1">
      <alignment horizontal="center"/>
    </xf>
    <xf numFmtId="9" fontId="3" fillId="2" borderId="9" xfId="1" applyNumberFormat="1" applyFont="1" applyFill="1" applyBorder="1" applyAlignment="1">
      <alignment horizontal="center"/>
    </xf>
    <xf numFmtId="9" fontId="11" fillId="0" borderId="7" xfId="3" applyFont="1" applyBorder="1" applyAlignment="1">
      <alignment horizontal="center"/>
    </xf>
    <xf numFmtId="9" fontId="3" fillId="0" borderId="7" xfId="3" applyFont="1" applyBorder="1" applyAlignment="1">
      <alignment horizontal="center"/>
    </xf>
    <xf numFmtId="164" fontId="11" fillId="0" borderId="6" xfId="3" applyNumberFormat="1" applyFont="1" applyBorder="1" applyAlignment="1">
      <alignment horizontal="center"/>
    </xf>
    <xf numFmtId="0" fontId="7" fillId="2" borderId="6" xfId="1" applyFont="1" applyFill="1" applyBorder="1" applyAlignment="1">
      <alignment horizontal="center" wrapText="1"/>
    </xf>
    <xf numFmtId="0" fontId="6" fillId="2" borderId="13" xfId="1" applyFont="1" applyFill="1" applyBorder="1" applyAlignment="1">
      <alignment horizontal="center" wrapText="1"/>
    </xf>
    <xf numFmtId="0" fontId="0" fillId="0" borderId="12" xfId="0" applyBorder="1"/>
    <xf numFmtId="3" fontId="8" fillId="0" borderId="0" xfId="0" applyNumberFormat="1" applyFont="1" applyAlignment="1">
      <alignment horizontal="left"/>
    </xf>
    <xf numFmtId="164" fontId="12" fillId="0" borderId="0" xfId="0" applyNumberFormat="1" applyFont="1" applyBorder="1" applyAlignment="1" applyProtection="1"/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17" fontId="4" fillId="2" borderId="3" xfId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4" fillId="2" borderId="9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9" fontId="4" fillId="2" borderId="3" xfId="1" applyNumberFormat="1" applyFont="1" applyFill="1" applyBorder="1" applyAlignment="1">
      <alignment horizontal="center"/>
    </xf>
  </cellXfs>
  <cellStyles count="4">
    <cellStyle name="Normal" xfId="0" builtinId="0"/>
    <cellStyle name="Normal 2" xfId="1" xr:uid="{73DEB4E8-422D-ED45-AC53-CE7D8F538E90}"/>
    <cellStyle name="Normal 3" xfId="2" xr:uid="{D424EEC8-87C3-5D4F-8AB2-3D14201B3F74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AB29-9C4B-5D44-9352-AC9788178592}">
  <dimension ref="A1:AG6"/>
  <sheetViews>
    <sheetView workbookViewId="0">
      <selection activeCell="A8" sqref="A8:AD13"/>
    </sheetView>
  </sheetViews>
  <sheetFormatPr baseColWidth="10" defaultRowHeight="16" x14ac:dyDescent="0.2"/>
  <sheetData>
    <row r="1" spans="1:33" x14ac:dyDescent="0.2">
      <c r="A1" t="s">
        <v>26</v>
      </c>
      <c r="B1" t="s">
        <v>27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59</v>
      </c>
      <c r="AE1" s="34" t="s">
        <v>59</v>
      </c>
      <c r="AF1" s="34" t="s">
        <v>61</v>
      </c>
      <c r="AG1" s="34" t="s">
        <v>62</v>
      </c>
    </row>
    <row r="2" spans="1:33" x14ac:dyDescent="0.2">
      <c r="A2">
        <v>2021</v>
      </c>
      <c r="B2" t="s">
        <v>29</v>
      </c>
      <c r="C2" t="s">
        <v>30</v>
      </c>
      <c r="D2">
        <v>17176.952092330914</v>
      </c>
      <c r="E2">
        <v>39956.955497470597</v>
      </c>
      <c r="F2">
        <v>13985.283784244109</v>
      </c>
      <c r="G2">
        <v>38335.903019689293</v>
      </c>
      <c r="H2">
        <v>22104.082506018189</v>
      </c>
      <c r="I2">
        <v>17611.623082933736</v>
      </c>
      <c r="J2">
        <v>39926.404202447753</v>
      </c>
      <c r="K2">
        <v>30607.853995974343</v>
      </c>
      <c r="L2">
        <v>36289.267741979871</v>
      </c>
      <c r="M2">
        <v>32727.127331110318</v>
      </c>
      <c r="N2">
        <v>11677.007783324356</v>
      </c>
      <c r="O2">
        <v>43112.146526035598</v>
      </c>
      <c r="P2">
        <v>7434.2429751574864</v>
      </c>
      <c r="Q2">
        <v>29144.005358767128</v>
      </c>
      <c r="R2">
        <v>30507.335136858459</v>
      </c>
      <c r="S2">
        <v>32975.124881628195</v>
      </c>
      <c r="T2">
        <v>7825.8621136947522</v>
      </c>
      <c r="U2">
        <v>17328.388678315172</v>
      </c>
      <c r="V2">
        <v>7643.0042103881178</v>
      </c>
      <c r="W2">
        <v>26607.298312492501</v>
      </c>
      <c r="X2">
        <v>22526.015084250041</v>
      </c>
      <c r="Y2">
        <v>51212.52680800487</v>
      </c>
      <c r="Z2">
        <v>45226.166284471416</v>
      </c>
      <c r="AA2">
        <v>27430.420539544</v>
      </c>
      <c r="AB2">
        <v>54291.856490244041</v>
      </c>
      <c r="AC2">
        <v>12403.627378604951</v>
      </c>
      <c r="AD2">
        <v>11630.63690935251</v>
      </c>
    </row>
    <row r="3" spans="1:33" x14ac:dyDescent="0.2">
      <c r="A3">
        <v>2021</v>
      </c>
      <c r="B3" t="s">
        <v>33</v>
      </c>
      <c r="C3" t="s">
        <v>31</v>
      </c>
      <c r="D3">
        <v>300752.00337268529</v>
      </c>
      <c r="E3">
        <v>513289.35227162676</v>
      </c>
      <c r="F3">
        <v>372023.88001727482</v>
      </c>
      <c r="G3">
        <v>566935.10898464464</v>
      </c>
      <c r="H3">
        <v>585074.17148924398</v>
      </c>
      <c r="I3">
        <v>246585.29494953217</v>
      </c>
      <c r="J3">
        <v>509790.17922751227</v>
      </c>
      <c r="K3">
        <v>378801.99893559574</v>
      </c>
      <c r="L3">
        <v>356976.65962761588</v>
      </c>
      <c r="M3">
        <v>413939.78123551334</v>
      </c>
      <c r="N3">
        <v>213402.27807881712</v>
      </c>
      <c r="O3">
        <v>710310.61374772398</v>
      </c>
      <c r="P3">
        <v>161573.39009260424</v>
      </c>
      <c r="Q3">
        <v>253724.36347348383</v>
      </c>
      <c r="R3">
        <v>399995.93773879565</v>
      </c>
      <c r="S3">
        <v>485201.92084098037</v>
      </c>
      <c r="T3">
        <v>118477.5967656093</v>
      </c>
      <c r="U3">
        <v>452941.95604311232</v>
      </c>
      <c r="V3">
        <v>88565.644732031578</v>
      </c>
      <c r="W3">
        <v>395761.30111914128</v>
      </c>
      <c r="X3">
        <v>483172.41132360097</v>
      </c>
      <c r="Y3">
        <v>1068985.4726194392</v>
      </c>
      <c r="Z3">
        <v>476873.81074389513</v>
      </c>
      <c r="AA3">
        <v>516203.85908740869</v>
      </c>
      <c r="AB3">
        <v>1018671.9182032015</v>
      </c>
      <c r="AC3">
        <v>272035.78544420504</v>
      </c>
      <c r="AD3">
        <v>115260.30856030958</v>
      </c>
    </row>
    <row r="4" spans="1:33" x14ac:dyDescent="0.2">
      <c r="A4">
        <v>2021</v>
      </c>
      <c r="B4" t="s">
        <v>32</v>
      </c>
      <c r="C4" t="s">
        <v>31</v>
      </c>
      <c r="D4">
        <v>73487.333441037481</v>
      </c>
      <c r="E4">
        <v>134249.88841012598</v>
      </c>
      <c r="F4">
        <v>81893.68250239201</v>
      </c>
      <c r="G4">
        <v>156019.68467682056</v>
      </c>
      <c r="H4">
        <v>130212.97688514148</v>
      </c>
      <c r="I4">
        <v>73366.001567457934</v>
      </c>
      <c r="J4">
        <v>148008.16011253922</v>
      </c>
      <c r="K4">
        <v>105522.04172762786</v>
      </c>
      <c r="L4">
        <v>116949.6623871448</v>
      </c>
      <c r="M4">
        <v>116749.70455016653</v>
      </c>
      <c r="N4">
        <v>56050.359943722586</v>
      </c>
      <c r="O4">
        <v>211017.36864701353</v>
      </c>
      <c r="P4">
        <v>42469.919615883628</v>
      </c>
      <c r="Q4">
        <v>93876.584822715042</v>
      </c>
      <c r="R4">
        <v>136962.20625831711</v>
      </c>
      <c r="S4">
        <v>153185.52608973297</v>
      </c>
      <c r="T4">
        <v>38684.960339953635</v>
      </c>
      <c r="U4">
        <v>99378.295857219287</v>
      </c>
      <c r="V4">
        <v>32651.833343466024</v>
      </c>
      <c r="W4">
        <v>100432.24099788685</v>
      </c>
      <c r="X4">
        <v>104584.92729487216</v>
      </c>
      <c r="Y4">
        <v>277205.43029931677</v>
      </c>
      <c r="Z4">
        <v>139210.05266578271</v>
      </c>
      <c r="AA4">
        <v>149281.95225027463</v>
      </c>
      <c r="AB4">
        <v>246790.4810311574</v>
      </c>
      <c r="AC4">
        <v>82537.842570449167</v>
      </c>
      <c r="AD4">
        <v>44289.561408091082</v>
      </c>
    </row>
    <row r="5" spans="1:33" x14ac:dyDescent="0.2">
      <c r="A5">
        <v>2021</v>
      </c>
      <c r="B5" t="s">
        <v>35</v>
      </c>
      <c r="C5" t="s">
        <v>31</v>
      </c>
      <c r="D5">
        <v>17601.089178727423</v>
      </c>
      <c r="E5">
        <v>50183.449353338336</v>
      </c>
      <c r="F5">
        <v>10968.996316030276</v>
      </c>
      <c r="G5">
        <v>41899.402155906697</v>
      </c>
      <c r="H5">
        <v>17083.224030370173</v>
      </c>
      <c r="I5">
        <v>19365.128025940976</v>
      </c>
      <c r="J5">
        <v>43858.362066834896</v>
      </c>
      <c r="K5">
        <v>33978.36550063864</v>
      </c>
      <c r="L5">
        <v>40870.167472117668</v>
      </c>
      <c r="M5">
        <v>35983.357381165501</v>
      </c>
      <c r="N5">
        <v>11562.130767712279</v>
      </c>
      <c r="O5">
        <v>40896.847771945038</v>
      </c>
      <c r="P5">
        <v>5528.1907537972629</v>
      </c>
      <c r="Q5">
        <v>34305.502675329357</v>
      </c>
      <c r="R5">
        <v>29230.494890086491</v>
      </c>
      <c r="S5">
        <v>30918.682983455605</v>
      </c>
      <c r="T5">
        <v>7240.7314269023727</v>
      </c>
      <c r="U5">
        <v>14502.811696969216</v>
      </c>
      <c r="V5">
        <v>7983.7008165397992</v>
      </c>
      <c r="W5">
        <v>28460.247118754101</v>
      </c>
      <c r="X5">
        <v>20606.070153702647</v>
      </c>
      <c r="Y5">
        <v>44675.573780613639</v>
      </c>
      <c r="Z5">
        <v>51374.61953112638</v>
      </c>
      <c r="AA5">
        <v>23064.019319707</v>
      </c>
      <c r="AB5">
        <v>55968.22792249496</v>
      </c>
      <c r="AC5">
        <v>8739.4969768494502</v>
      </c>
      <c r="AD5">
        <v>12474.664158774372</v>
      </c>
    </row>
    <row r="6" spans="1:33" x14ac:dyDescent="0.2">
      <c r="A6">
        <v>2021</v>
      </c>
      <c r="B6" t="s">
        <v>34</v>
      </c>
      <c r="C6" t="s">
        <v>31</v>
      </c>
      <c r="D6">
        <v>5575.5649415396056</v>
      </c>
      <c r="E6">
        <v>12917.202422359585</v>
      </c>
      <c r="F6">
        <v>2816.6724396376812</v>
      </c>
      <c r="G6">
        <v>11948.288934443333</v>
      </c>
      <c r="H6">
        <v>4498.9904107119428</v>
      </c>
      <c r="I6">
        <v>5057.9434316231018</v>
      </c>
      <c r="J6">
        <v>15164.505600807734</v>
      </c>
      <c r="K6">
        <v>12928.630295296774</v>
      </c>
      <c r="L6">
        <v>16492.506875000989</v>
      </c>
      <c r="M6">
        <v>13317.567837486518</v>
      </c>
      <c r="N6">
        <v>2894.2389637343699</v>
      </c>
      <c r="O6">
        <v>11303.3217759258</v>
      </c>
      <c r="P6">
        <v>1951.9508803916717</v>
      </c>
      <c r="Q6">
        <v>12068.334257395141</v>
      </c>
      <c r="R6">
        <v>10237.83325144584</v>
      </c>
      <c r="S6">
        <v>10578.198192871043</v>
      </c>
      <c r="T6">
        <v>2122.1397602169595</v>
      </c>
      <c r="U6">
        <v>3178.8718051701558</v>
      </c>
      <c r="V6">
        <v>2368.681260127692</v>
      </c>
      <c r="W6">
        <v>10359.989319837396</v>
      </c>
      <c r="X6">
        <v>7650.186575647258</v>
      </c>
      <c r="Y6">
        <v>11243.481384088973</v>
      </c>
      <c r="Z6">
        <v>21510.629653133208</v>
      </c>
      <c r="AA6">
        <v>6553.2803480535931</v>
      </c>
      <c r="AB6">
        <v>14451.133029774541</v>
      </c>
      <c r="AC6">
        <v>1308.0717372995186</v>
      </c>
      <c r="AD6">
        <v>4423.6316058429038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1A92-AA09-3A4A-91D1-35025D494646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40000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228700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12900</v>
      </c>
      <c r="D8" s="14">
        <f>INDEX('Income-A1T1 (share)'!$A$1:$AD$37,6,MATCH($B$3,'Income-A1T1 (share)'!1:1,))</f>
        <v>0.16160000000000002</v>
      </c>
      <c r="E8" s="12">
        <f>ROUND(INDEX('Wealth-A1T1 (avg.)'!$A$1:$AC$36,6,MATCH($B$3,'Wealth-A1T1 (avg.)'!1:1,)),-2)</f>
        <v>27800</v>
      </c>
      <c r="F8" s="17">
        <f>INDEX('Wealth-A1T1 (share)'!$A$1:$AD$38,6,MATCH($B$3,'Wealth-A1T1 (share)'!1:1,))</f>
        <v>6.08E-2</v>
      </c>
    </row>
    <row r="9" spans="1:6" x14ac:dyDescent="0.2">
      <c r="B9" s="6" t="s">
        <v>48</v>
      </c>
      <c r="C9" s="12">
        <f>ROUND(INDEX('Income-A1T1 (avg.)'!$A$1:$AD$36,5,MATCH($B$3,'Income-A1T1 (avg.)'!1:1,)),-2)</f>
        <v>50200</v>
      </c>
      <c r="D9" s="14">
        <f>INDEX('Income-A1T1 (share)'!$A$1:$AD$37,5,MATCH($B$3,'Income-A1T1 (share)'!1:1,))</f>
        <v>0.50240000000000007</v>
      </c>
      <c r="E9" s="12">
        <f>ROUND(INDEX('Wealth-A1T1 (avg.)'!$A$1:$AC$36,5,MATCH($B$3,'Wealth-A1T1 (avg.)'!1:1,)),-2)</f>
        <v>215700</v>
      </c>
      <c r="F9" s="17">
        <f>INDEX('Wealth-A1T1 (share)'!$A$1:$AD$38,5,MATCH($B$3,'Wealth-A1T1 (share)'!1:1,))</f>
        <v>0.37720000000000004</v>
      </c>
    </row>
    <row r="10" spans="1:6" x14ac:dyDescent="0.2">
      <c r="B10" s="6" t="s">
        <v>47</v>
      </c>
      <c r="C10" s="12">
        <f>ROUND(INDEX('Income-A1T1 (avg.)'!$A$1:$AD$36,4,MATCH($B$3,'Income-A1T1 (avg.)'!1:1,)),-2)</f>
        <v>134200</v>
      </c>
      <c r="D10" s="14">
        <f>INDEX('Income-A1T1 (share)'!$A$1:$AD$37,4,MATCH($B$3,'Income-A1T1 (share)'!1:1,))</f>
        <v>0.33600000000000002</v>
      </c>
      <c r="E10" s="12">
        <f>ROUND(INDEX('Wealth-A1T1 (avg.)'!$A$1:$AC$36,4,MATCH($B$3,'Wealth-A1T1 (avg.)'!1:1,)),-2)</f>
        <v>1285400</v>
      </c>
      <c r="F10" s="17">
        <f>INDEX('Wealth-A1T1 (share)'!$A$1:$AD$37,4,MATCH($B$3,'Wealth-A1T1 (share)'!1:1,))</f>
        <v>0.56200000000000006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513300</v>
      </c>
      <c r="D11" s="15">
        <f>INDEX('Income-A1T1 (share)'!$A$1:$AD$37,3,MATCH($B$3,'Income-A1T1 (share)'!1:1,))</f>
        <v>0.1285</v>
      </c>
      <c r="E11" s="13">
        <f>ROUND(INDEX('Wealth-A1T1 (avg.)'!$A$1:$AC$36,3,MATCH($B$3,'Wealth-A1T1 (avg.)'!1:1,)),-2)</f>
        <v>5419300</v>
      </c>
      <c r="F11" s="18">
        <f>INDEX('Wealth-A1T1 (share)'!$A$1:$AD$37,3,MATCH($B$3,'Wealth-A1T1 (share)'!1:1,))</f>
        <v>0.2369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10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0.36565903273774225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19,6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9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2D33-6CFA-1D42-9724-17D9A07E4300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14000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36700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2800</v>
      </c>
      <c r="D8" s="14">
        <f>INDEX('Income-A1T1 (share)'!$A$1:$AD$37,6,MATCH($B$3,'Income-A1T1 (share)'!1:1,))</f>
        <v>0.10070000000000001</v>
      </c>
      <c r="E8" s="12">
        <f>ROUND(INDEX('Wealth-A1T1 (avg.)'!$A$1:$AC$36,6,MATCH($B$3,'Wealth-A1T1 (avg.)'!1:1,)),-2)</f>
        <v>-300</v>
      </c>
      <c r="F8" s="17">
        <f>INDEX('Wealth-A1T1 (share)'!$A$1:$AD$38,6,MATCH($B$3,'Wealth-A1T1 (share)'!1:1,))</f>
        <v>-3.6000000000000003E-3</v>
      </c>
    </row>
    <row r="9" spans="1:6" x14ac:dyDescent="0.2">
      <c r="B9" s="6" t="s">
        <v>48</v>
      </c>
      <c r="C9" s="12">
        <f>ROUND(INDEX('Income-A1T1 (avg.)'!$A$1:$AD$36,5,MATCH($B$3,'Income-A1T1 (avg.)'!1:1,)),-2)</f>
        <v>11000</v>
      </c>
      <c r="D9" s="14">
        <f>INDEX('Income-A1T1 (share)'!$A$1:$AD$37,5,MATCH($B$3,'Income-A1T1 (share)'!1:1,))</f>
        <v>0.31370000000000003</v>
      </c>
      <c r="E9" s="12">
        <f>ROUND(INDEX('Wealth-A1T1 (avg.)'!$A$1:$AC$36,5,MATCH($B$3,'Wealth-A1T1 (avg.)'!1:1,)),-2)</f>
        <v>18800</v>
      </c>
      <c r="F9" s="17">
        <f>INDEX('Wealth-A1T1 (share)'!$A$1:$AD$38,5,MATCH($B$3,'Wealth-A1T1 (share)'!1:1,))</f>
        <v>0.20550000000000002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81900</v>
      </c>
      <c r="D10" s="14">
        <f>INDEX('Income-A1T1 (share)'!$A$1:$AD$37,4,MATCH($B$3,'Income-A1T1 (share)'!1:1,))</f>
        <v>0.58560000000000001</v>
      </c>
      <c r="E10" s="12">
        <f>ROUND(INDEX('Wealth-A1T1 (avg.)'!$A$1:$AC$36,4,MATCH($B$3,'Wealth-A1T1 (avg.)'!1:1,)),-2)</f>
        <v>292700</v>
      </c>
      <c r="F10" s="17">
        <f>INDEX('Wealth-A1T1 (share)'!$A$1:$AD$37,4,MATCH($B$3,'Wealth-A1T1 (share)'!1:1,))</f>
        <v>0.79810000000000003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372000</v>
      </c>
      <c r="D11" s="15">
        <f>INDEX('Income-A1T1 (share)'!$A$1:$AD$37,3,MATCH($B$3,'Income-A1T1 (share)'!1:1,))</f>
        <v>0.26600000000000001</v>
      </c>
      <c r="E11" s="13">
        <f>ROUND(INDEX('Wealth-A1T1 (avg.)'!$A$1:$AC$36,3,MATCH($B$3,'Wealth-A1T1 (avg.)'!1:1,)),-2)</f>
        <v>1793900</v>
      </c>
      <c r="F11" s="18">
        <f>INDEX('Wealth-A1T1 (share)'!$A$1:$AD$37,3,MATCH($B$3,'Wealth-A1T1 (share)'!1:1,))</f>
        <v>0.48910000000000003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29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0.38466219259821699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4,6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5,5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6E34-49AD-1A4A-BDF7-07D11C6E1544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3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38300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220700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11900</v>
      </c>
      <c r="D8" s="14">
        <f>INDEX('Income-A1T1 (share)'!$A$1:$AD$37,6,MATCH($B$3,'Income-A1T1 (share)'!1:1,))</f>
        <v>0.15579999999999999</v>
      </c>
      <c r="E8" s="12">
        <f>ROUND(INDEX('Wealth-A1T1 (avg.)'!$A$1:$AC$36,6,MATCH($B$3,'Wealth-A1T1 (avg.)'!1:1,)),-2)</f>
        <v>25700</v>
      </c>
      <c r="F8" s="17">
        <f>INDEX('Wealth-A1T1 (share)'!$A$1:$AD$38,6,MATCH($B$3,'Wealth-A1T1 (share)'!1:1,))</f>
        <v>5.8200000000000002E-2</v>
      </c>
    </row>
    <row r="9" spans="1:6" x14ac:dyDescent="0.2">
      <c r="B9" s="6" t="s">
        <v>48</v>
      </c>
      <c r="C9" s="12">
        <f>ROUND(INDEX('Income-A1T1 (avg.)'!$A$1:$AD$36,5,MATCH($B$3,'Income-A1T1 (avg.)'!1:1,)),-2)</f>
        <v>41900</v>
      </c>
      <c r="D9" s="14">
        <f>INDEX('Income-A1T1 (share)'!$A$1:$AD$37,5,MATCH($B$3,'Income-A1T1 (share)'!1:1,))</f>
        <v>0.43720000000000003</v>
      </c>
      <c r="E9" s="12">
        <f>ROUND(INDEX('Wealth-A1T1 (avg.)'!$A$1:$AC$36,5,MATCH($B$3,'Wealth-A1T1 (avg.)'!1:1,)),-2)</f>
        <v>201500</v>
      </c>
      <c r="F9" s="17">
        <f>INDEX('Wealth-A1T1 (share)'!$A$1:$AD$38,5,MATCH($B$3,'Wealth-A1T1 (share)'!1:1,))</f>
        <v>0.36520000000000002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156000</v>
      </c>
      <c r="D10" s="14">
        <f>INDEX('Income-A1T1 (share)'!$A$1:$AD$37,4,MATCH($B$3,'Income-A1T1 (share)'!1:1,))</f>
        <v>0.40700000000000003</v>
      </c>
      <c r="E10" s="12">
        <f>ROUND(INDEX('Wealth-A1T1 (avg.)'!$A$1:$AC$36,4,MATCH($B$3,'Wealth-A1T1 (avg.)'!1:1,)),-2)</f>
        <v>1272800</v>
      </c>
      <c r="F10" s="17">
        <f>INDEX('Wealth-A1T1 (share)'!$A$1:$AD$37,4,MATCH($B$3,'Wealth-A1T1 (share)'!1:1,))</f>
        <v>0.5766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566900</v>
      </c>
      <c r="D11" s="15">
        <f>INDEX('Income-A1T1 (share)'!$A$1:$AD$37,3,MATCH($B$3,'Income-A1T1 (share)'!1:1,))</f>
        <v>0.1479</v>
      </c>
      <c r="E11" s="13">
        <f>ROUND(INDEX('Wealth-A1T1 (avg.)'!$A$1:$AC$36,3,MATCH($B$3,'Wealth-A1T1 (avg.)'!1:1,)),-2)</f>
        <v>5512400</v>
      </c>
      <c r="F11" s="18">
        <f>INDEX('Wealth-A1T1 (share)'!$A$1:$AD$37,3,MATCH($B$3,'Wealth-A1T1 (share)'!1:1,))</f>
        <v>0.24970000000000001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13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0.38441016134422412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19,4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9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126-8B25-4C49-9ABA-3EAB83ED35ED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4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7" customHeight="1" x14ac:dyDescent="0.2">
      <c r="B6" s="6"/>
      <c r="C6" s="10" t="s">
        <v>39</v>
      </c>
      <c r="D6" s="9" t="s">
        <v>40</v>
      </c>
      <c r="E6" s="23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22100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53900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4500</v>
      </c>
      <c r="D8" s="14">
        <f>INDEX('Income-A1T1 (share)'!$A$1:$AD$37,6,MATCH($B$3,'Income-A1T1 (share)'!1:1,))</f>
        <v>0.1018</v>
      </c>
      <c r="E8" s="12">
        <f>ROUND(INDEX('Wealth-A1T1 (avg.)'!$A$1:$AC$36,6,MATCH($B$3,'Wealth-A1T1 (avg.)'!1:1,)),-2)</f>
        <v>-600</v>
      </c>
      <c r="F8" s="17">
        <f>INDEX('Wealth-A1T1 (share)'!$A$1:$AD$38,6,MATCH($B$3,'Wealth-A1T1 (share)'!1:1,))</f>
        <v>-5.7000000000000002E-3</v>
      </c>
    </row>
    <row r="9" spans="1:6" x14ac:dyDescent="0.2">
      <c r="B9" s="6" t="s">
        <v>48</v>
      </c>
      <c r="C9" s="12">
        <f>ROUND(INDEX('Income-A1T1 (avg.)'!$A$1:$AD$36,5,MATCH($B$3,'Income-A1T1 (avg.)'!1:1,)),-2)</f>
        <v>17100</v>
      </c>
      <c r="D9" s="14">
        <f>INDEX('Income-A1T1 (share)'!$A$1:$AD$37,5,MATCH($B$3,'Income-A1T1 (share)'!1:1,))</f>
        <v>0.30910000000000004</v>
      </c>
      <c r="E9" s="12">
        <f>ROUND(INDEX('Wealth-A1T1 (avg.)'!$A$1:$AC$36,5,MATCH($B$3,'Wealth-A1T1 (avg.)'!1:1,)),-2)</f>
        <v>27100</v>
      </c>
      <c r="F9" s="17">
        <f>INDEX('Wealth-A1T1 (share)'!$A$1:$AD$38,5,MATCH($B$3,'Wealth-A1T1 (share)'!1:1,))</f>
        <v>0.20140000000000002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130200</v>
      </c>
      <c r="D10" s="14">
        <f>INDEX('Income-A1T1 (share)'!$A$1:$AD$37,4,MATCH($B$3,'Income-A1T1 (share)'!1:1,))</f>
        <v>0.58910000000000007</v>
      </c>
      <c r="E10" s="12">
        <f>ROUND(INDEX('Wealth-A1T1 (avg.)'!$A$1:$AC$36,4,MATCH($B$3,'Wealth-A1T1 (avg.)'!1:1,)),-2)</f>
        <v>433400</v>
      </c>
      <c r="F10" s="17">
        <f>INDEX('Wealth-A1T1 (share)'!$A$1:$AD$37,4,MATCH($B$3,'Wealth-A1T1 (share)'!1:1,))</f>
        <v>0.80430000000000001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585100</v>
      </c>
      <c r="D11" s="15">
        <f>INDEX('Income-A1T1 (share)'!$A$1:$AD$37,3,MATCH($B$3,'Income-A1T1 (share)'!1:1,))</f>
        <v>0.26469999999999999</v>
      </c>
      <c r="E11" s="13">
        <f>ROUND(INDEX('Wealth-A1T1 (avg.)'!$A$1:$AC$36,3,MATCH($B$3,'Wealth-A1T1 (avg.)'!1:1,)),-2)</f>
        <v>2670300</v>
      </c>
      <c r="F11" s="18">
        <f>INDEX('Wealth-A1T1 (share)'!$A$1:$AD$37,3,MATCH($B$3,'Wealth-A1T1 (share)'!1:1,))</f>
        <v>0.4955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29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0.37929017426980849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6,3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8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BA2F-E320-8940-BC87-0CD2AFF712A5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5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40" customHeight="1" x14ac:dyDescent="0.2">
      <c r="B6" s="6"/>
      <c r="C6" s="10" t="s">
        <v>39</v>
      </c>
      <c r="D6" s="9" t="s">
        <v>40</v>
      </c>
      <c r="E6" s="10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17600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86100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5100</v>
      </c>
      <c r="D8" s="14">
        <f>INDEX('Income-A1T1 (share)'!$A$1:$AD$37,6,MATCH($B$3,'Income-A1T1 (share)'!1:1,))</f>
        <v>0.14360000000000001</v>
      </c>
      <c r="E8" s="12">
        <f>ROUND(INDEX('Wealth-A1T1 (avg.)'!$A$1:$AC$36,6,MATCH($B$3,'Wealth-A1T1 (avg.)'!1:1,)),-2)</f>
        <v>11000</v>
      </c>
      <c r="F8" s="17">
        <f>INDEX('Wealth-A1T1 (share)'!$A$1:$AD$38,6,MATCH($B$3,'Wealth-A1T1 (share)'!1:1,))</f>
        <v>6.3600000000000004E-2</v>
      </c>
    </row>
    <row r="9" spans="1:6" x14ac:dyDescent="0.2">
      <c r="B9" s="6" t="s">
        <v>48</v>
      </c>
      <c r="C9" s="12">
        <f>ROUND(INDEX('Income-A1T1 (avg.)'!$A$1:$AD$36,5,MATCH($B$3,'Income-A1T1 (avg.)'!1:1,)),-2)</f>
        <v>19400</v>
      </c>
      <c r="D9" s="14">
        <f>INDEX('Income-A1T1 (share)'!$A$1:$AD$37,5,MATCH($B$3,'Income-A1T1 (share)'!1:1,))</f>
        <v>0.43980000000000002</v>
      </c>
      <c r="E9" s="12">
        <f>ROUND(INDEX('Wealth-A1T1 (avg.)'!$A$1:$AC$36,5,MATCH($B$3,'Wealth-A1T1 (avg.)'!1:1,)),-2)</f>
        <v>55600</v>
      </c>
      <c r="F9" s="17">
        <f>INDEX('Wealth-A1T1 (share)'!$A$1:$AD$38,5,MATCH($B$3,'Wealth-A1T1 (share)'!1:1,))</f>
        <v>0.25840000000000002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73400</v>
      </c>
      <c r="D10" s="14">
        <f>INDEX('Income-A1T1 (share)'!$A$1:$AD$37,4,MATCH($B$3,'Income-A1T1 (share)'!1:1,))</f>
        <v>0.41660000000000003</v>
      </c>
      <c r="E10" s="12">
        <f>ROUND(INDEX('Wealth-A1T1 (avg.)'!$A$1:$AC$36,4,MATCH($B$3,'Wealth-A1T1 (avg.)'!1:1,)),-2)</f>
        <v>583400</v>
      </c>
      <c r="F10" s="17">
        <f>INDEX('Wealth-A1T1 (share)'!$A$1:$AD$37,4,MATCH($B$3,'Wealth-A1T1 (share)'!1:1,))</f>
        <v>0.67800000000000005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246600</v>
      </c>
      <c r="D11" s="15">
        <f>INDEX('Income-A1T1 (share)'!$A$1:$AD$37,3,MATCH($B$3,'Income-A1T1 (share)'!1:1,))</f>
        <v>0.14000000000000001</v>
      </c>
      <c r="E11" s="13">
        <f>ROUND(INDEX('Wealth-A1T1 (avg.)'!$A$1:$AC$36,3,MATCH($B$3,'Wealth-A1T1 (avg.)'!1:1,)),-2)</f>
        <v>2621300</v>
      </c>
      <c r="F11" s="18">
        <f>INDEX('Wealth-A1T1 (share)'!$A$1:$AD$37,3,MATCH($B$3,'Wealth-A1T1 (share)'!1:1,))</f>
        <v>0.30460000000000004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14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0.33409208059310913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8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6,5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CEA0-FEDD-9549-94DF-19DE1EF2E9E6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6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39900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163500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15200</v>
      </c>
      <c r="D8" s="14">
        <f>INDEX('Income-A1T1 (share)'!$A$1:$AD$37,6,MATCH($B$3,'Income-A1T1 (share)'!1:1,))</f>
        <v>0.18990000000000001</v>
      </c>
      <c r="E8" s="12">
        <f>ROUND(INDEX('Wealth-A1T1 (avg.)'!$A$1:$AC$36,6,MATCH($B$3,'Wealth-A1T1 (avg.)'!1:1,)),-2)</f>
        <v>10900</v>
      </c>
      <c r="F8" s="17">
        <f>INDEX('Wealth-A1T1 (share)'!$A$1:$AD$38,6,MATCH($B$3,'Wealth-A1T1 (share)'!1:1,))</f>
        <v>3.3500000000000002E-2</v>
      </c>
    </row>
    <row r="9" spans="1:6" x14ac:dyDescent="0.2">
      <c r="B9" s="6" t="s">
        <v>48</v>
      </c>
      <c r="C9" s="12">
        <f>ROUND(INDEX('Income-A1T1 (avg.)'!$A$1:$AD$36,5,MATCH($B$3,'Income-A1T1 (avg.)'!1:1,)),-2)</f>
        <v>43900</v>
      </c>
      <c r="D9" s="14">
        <f>INDEX('Income-A1T1 (share)'!$A$1:$AD$37,5,MATCH($B$3,'Income-A1T1 (share)'!1:1,))</f>
        <v>0.43940000000000001</v>
      </c>
      <c r="E9" s="12">
        <f>ROUND(INDEX('Wealth-A1T1 (avg.)'!$A$1:$AC$36,5,MATCH($B$3,'Wealth-A1T1 (avg.)'!1:1,)),-2)</f>
        <v>151700</v>
      </c>
      <c r="F9" s="17">
        <f>INDEX('Wealth-A1T1 (share)'!$A$1:$AD$38,5,MATCH($B$3,'Wealth-A1T1 (share)'!1:1,))</f>
        <v>0.371</v>
      </c>
    </row>
    <row r="10" spans="1:6" x14ac:dyDescent="0.2">
      <c r="B10" s="6" t="s">
        <v>47</v>
      </c>
      <c r="C10" s="12">
        <f>ROUND(INDEX('Income-A1T1 (avg.)'!$A$1:$AD$36,4,MATCH($B$3,'Income-A1T1 (avg.)'!1:1,)),-2)</f>
        <v>148000</v>
      </c>
      <c r="D10" s="14">
        <f>INDEX('Income-A1T1 (share)'!$A$1:$AD$37,4,MATCH($B$3,'Income-A1T1 (share)'!1:1,))</f>
        <v>0.37070000000000003</v>
      </c>
      <c r="E10" s="12">
        <f>ROUND(INDEX('Wealth-A1T1 (avg.)'!$A$1:$AC$36,4,MATCH($B$3,'Wealth-A1T1 (avg.)'!1:1,)),-2)</f>
        <v>973600</v>
      </c>
      <c r="F10" s="17">
        <f>INDEX('Wealth-A1T1 (share)'!$A$1:$AD$37,4,MATCH($B$3,'Wealth-A1T1 (share)'!1:1,))</f>
        <v>0.59550000000000003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509800</v>
      </c>
      <c r="D11" s="15">
        <f>INDEX('Income-A1T1 (share)'!$A$1:$AD$37,3,MATCH($B$3,'Income-A1T1 (share)'!1:1,))</f>
        <v>0.12770000000000001</v>
      </c>
      <c r="E11" s="13">
        <f>ROUND(INDEX('Wealth-A1T1 (avg.)'!$A$1:$AC$36,3,MATCH($B$3,'Wealth-A1T1 (avg.)'!1:1,)),-2)</f>
        <v>4853200</v>
      </c>
      <c r="F11" s="18">
        <f>INDEX('Wealth-A1T1 (share)'!$A$1:$AD$37,3,MATCH($B$3,'Wealth-A1T1 (share)'!1:1,))</f>
        <v>0.29680000000000001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10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0.35988929853864704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11,3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10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24E7-F9C2-F049-BC89-40B83A5D1CFB}">
  <dimension ref="A2:F17"/>
  <sheetViews>
    <sheetView tabSelected="1" workbookViewId="0">
      <selection activeCell="M32" sqref="M32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7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30600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176200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12900</v>
      </c>
      <c r="D8" s="14">
        <f>INDEX('Income-A1T1 (share)'!$A$1:$AD$37,6,MATCH($B$3,'Income-A1T1 (share)'!1:1,))</f>
        <v>0.2112</v>
      </c>
      <c r="E8" s="12">
        <f>ROUND(INDEX('Wealth-A1T1 (avg.)'!$A$1:$AC$36,6,MATCH($B$3,'Wealth-A1T1 (avg.)'!1:1,)),-2)</f>
        <v>23500</v>
      </c>
      <c r="F8" s="17">
        <f>INDEX('Wealth-A1T1 (share)'!$A$1:$AD$38,6,MATCH($B$3,'Wealth-A1T1 (share)'!1:1,))</f>
        <v>6.6725730895999993E-2</v>
      </c>
    </row>
    <row r="9" spans="1:6" x14ac:dyDescent="0.2">
      <c r="B9" s="6" t="s">
        <v>48</v>
      </c>
      <c r="C9" s="12">
        <f>ROUND(INDEX('Income-A1T1 (avg.)'!$A$1:$AD$36,5,MATCH($B$3,'Income-A1T1 (avg.)'!1:1,)),-2)</f>
        <v>34000</v>
      </c>
      <c r="D9" s="14">
        <f>INDEX('Income-A1T1 (share)'!$A$1:$AD$37,5,MATCH($B$3,'Income-A1T1 (share)'!1:1,))</f>
        <v>0.44400000000000001</v>
      </c>
      <c r="E9" s="12">
        <f>ROUND(INDEX('Wealth-A1T1 (avg.)'!$A$1:$AC$36,5,MATCH($B$3,'Wealth-A1T1 (avg.)'!1:1,)),-2)</f>
        <v>157500</v>
      </c>
      <c r="F9" s="17">
        <f>INDEX('Wealth-A1T1 (share)'!$A$1:$AD$38,5,MATCH($B$3,'Wealth-A1T1 (share)'!1:1,))</f>
        <v>0.35766488000000002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105500</v>
      </c>
      <c r="D10" s="14">
        <f>INDEX('Income-A1T1 (share)'!$A$1:$AD$37,4,MATCH($B$3,'Income-A1T1 (share)'!1:1,))</f>
        <v>0.3448</v>
      </c>
      <c r="E10" s="12">
        <f>ROUND(INDEX('Wealth-A1T1 (avg.)'!$A$1:$AC$36,4,MATCH($B$3,'Wealth-A1T1 (avg.)'!1:1,)),-2)</f>
        <v>1014100</v>
      </c>
      <c r="F10" s="17">
        <f>INDEX('Wealth-A1T1 (share)'!$A$1:$AD$37,4,MATCH($B$3,'Wealth-A1T1 (share)'!1:1,))</f>
        <v>0.57560938596730005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378800</v>
      </c>
      <c r="D11" s="15">
        <f>INDEX('Income-A1T1 (share)'!$A$1:$AD$37,3,MATCH($B$3,'Income-A1T1 (share)'!1:1,))</f>
        <v>0.12380000000000001</v>
      </c>
      <c r="E11" s="13">
        <f>ROUND(INDEX('Wealth-A1T1 (avg.)'!$A$1:$AC$36,3,MATCH($B$3,'Wealth-A1T1 (avg.)'!1:1,)),-2)</f>
        <v>4268800</v>
      </c>
      <c r="F11" s="18">
        <f>INDEX('Wealth-A1T1 (share)'!$A$1:$AD$37,3,MATCH($B$3,'Wealth-A1T1 (share)'!1:1,))</f>
        <v>0.24230705201630001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8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0.39582868455184439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7,7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10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E3B3-08B3-6E4B-83F3-AE4862C34E01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8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36300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228000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16500</v>
      </c>
      <c r="D8" s="14">
        <f>INDEX('Income-A1T1 (share)'!$A$1:$AD$37,6,MATCH($B$3,'Income-A1T1 (share)'!1:1,))</f>
        <v>0.22720000000000001</v>
      </c>
      <c r="E8" s="12">
        <f>ROUND(INDEX('Wealth-A1T1 (avg.)'!$A$1:$AC$36,6,MATCH($B$3,'Wealth-A1T1 (avg.)'!1:1,)),-2)</f>
        <v>22300</v>
      </c>
      <c r="F8" s="17">
        <f>INDEX('Wealth-A1T1 (share)'!$A$1:$AD$38,6,MATCH($B$3,'Wealth-A1T1 (share)'!1:1,))</f>
        <v>4.8899999999999999E-2</v>
      </c>
    </row>
    <row r="9" spans="1:6" x14ac:dyDescent="0.2">
      <c r="B9" s="6" t="s">
        <v>48</v>
      </c>
      <c r="C9" s="12">
        <f>ROUND(INDEX('Income-A1T1 (avg.)'!$A$1:$AD$36,5,MATCH($B$3,'Income-A1T1 (avg.)'!1:1,)),-2)</f>
        <v>40900</v>
      </c>
      <c r="D9" s="14">
        <f>INDEX('Income-A1T1 (share)'!$A$1:$AD$37,5,MATCH($B$3,'Income-A1T1 (share)'!1:1,))</f>
        <v>0.45050000000000001</v>
      </c>
      <c r="E9" s="12">
        <f>ROUND(INDEX('Wealth-A1T1 (avg.)'!$A$1:$AC$36,5,MATCH($B$3,'Wealth-A1T1 (avg.)'!1:1,)),-2)</f>
        <v>203100</v>
      </c>
      <c r="F9" s="17">
        <f>INDEX('Wealth-A1T1 (share)'!$A$1:$AD$38,5,MATCH($B$3,'Wealth-A1T1 (share)'!1:1,))</f>
        <v>0.35630000000000001</v>
      </c>
    </row>
    <row r="10" spans="1:6" x14ac:dyDescent="0.2">
      <c r="B10" s="6" t="s">
        <v>47</v>
      </c>
      <c r="C10" s="12">
        <f>ROUND(INDEX('Income-A1T1 (avg.)'!$A$1:$AD$36,4,MATCH($B$3,'Income-A1T1 (avg.)'!1:1,)),-2)</f>
        <v>116900</v>
      </c>
      <c r="D10" s="14">
        <f>INDEX('Income-A1T1 (share)'!$A$1:$AD$37,4,MATCH($B$3,'Income-A1T1 (share)'!1:1,))</f>
        <v>0.32230000000000003</v>
      </c>
      <c r="E10" s="12">
        <f>ROUND(INDEX('Wealth-A1T1 (avg.)'!$A$1:$AC$36,4,MATCH($B$3,'Wealth-A1T1 (avg.)'!1:1,)),-2)</f>
        <v>1355800</v>
      </c>
      <c r="F10" s="17">
        <f>INDEX('Wealth-A1T1 (share)'!$A$1:$AD$37,4,MATCH($B$3,'Wealth-A1T1 (share)'!1:1,))</f>
        <v>0.5948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357000</v>
      </c>
      <c r="D11" s="15">
        <f>INDEX('Income-A1T1 (share)'!$A$1:$AD$37,3,MATCH($B$3,'Income-A1T1 (share)'!1:1,))</f>
        <v>9.8400000000000001E-2</v>
      </c>
      <c r="E11" s="13">
        <f>ROUND(INDEX('Wealth-A1T1 (avg.)'!$A$1:$AC$36,3,MATCH($B$3,'Wealth-A1T1 (avg.)'!1:1,)),-2)</f>
        <v>6162900</v>
      </c>
      <c r="F11" s="18">
        <f>INDEX('Wealth-A1T1 (share)'!$A$1:$AD$37,3,MATCH($B$3,'Wealth-A1T1 (share)'!1:1,))</f>
        <v>0.27040000000000003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7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0.41151064545940486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8,7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CC0F-B54F-024C-A025-6B8601ED69D7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9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32700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214100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13300</v>
      </c>
      <c r="D8" s="14">
        <f>INDEX('Income-A1T1 (share)'!$A$1:$AD$37,6,MATCH($B$3,'Income-A1T1 (share)'!1:1,))</f>
        <v>0.20350000000000001</v>
      </c>
      <c r="E8" s="12">
        <f>ROUND(INDEX('Wealth-A1T1 (avg.)'!$A$1:$AC$36,6,MATCH($B$3,'Wealth-A1T1 (avg.)'!1:1,)),-2)</f>
        <v>19900</v>
      </c>
      <c r="F8" s="17">
        <f>INDEX('Wealth-A1T1 (share)'!$A$1:$AD$38,6,MATCH($B$3,'Wealth-A1T1 (share)'!1:1,))</f>
        <v>4.6400000000000004E-2</v>
      </c>
    </row>
    <row r="9" spans="1:6" x14ac:dyDescent="0.2">
      <c r="B9" s="6" t="s">
        <v>48</v>
      </c>
      <c r="C9" s="12">
        <f>ROUND(INDEX('Income-A1T1 (avg.)'!$A$1:$AD$36,5,MATCH($B$3,'Income-A1T1 (avg.)'!1:1,)),-2)</f>
        <v>36000</v>
      </c>
      <c r="D9" s="14">
        <f>INDEX('Income-A1T1 (share)'!$A$1:$AD$37,5,MATCH($B$3,'Income-A1T1 (share)'!1:1,))</f>
        <v>0.43980000000000002</v>
      </c>
      <c r="E9" s="12">
        <f>ROUND(INDEX('Wealth-A1T1 (avg.)'!$A$1:$AC$36,5,MATCH($B$3,'Wealth-A1T1 (avg.)'!1:1,)),-2)</f>
        <v>204700</v>
      </c>
      <c r="F9" s="17">
        <f>INDEX('Wealth-A1T1 (share)'!$A$1:$AD$38,5,MATCH($B$3,'Wealth-A1T1 (share)'!1:1,))</f>
        <v>0.38230000000000003</v>
      </c>
    </row>
    <row r="10" spans="1:6" x14ac:dyDescent="0.2">
      <c r="B10" s="6" t="s">
        <v>47</v>
      </c>
      <c r="C10" s="12">
        <f>ROUND(INDEX('Income-A1T1 (avg.)'!$A$1:$AD$36,4,MATCH($B$3,'Income-A1T1 (avg.)'!1:1,)),-2)</f>
        <v>116700</v>
      </c>
      <c r="D10" s="14">
        <f>INDEX('Income-A1T1 (share)'!$A$1:$AD$37,4,MATCH($B$3,'Income-A1T1 (share)'!1:1,))</f>
        <v>0.35670000000000002</v>
      </c>
      <c r="E10" s="12">
        <f>ROUND(INDEX('Wealth-A1T1 (avg.)'!$A$1:$AC$36,4,MATCH($B$3,'Wealth-A1T1 (avg.)'!1:1,)),-2)</f>
        <v>1223200</v>
      </c>
      <c r="F10" s="17">
        <f>INDEX('Wealth-A1T1 (share)'!$A$1:$AD$37,4,MATCH($B$3,'Wealth-A1T1 (share)'!1:1,))</f>
        <v>0.57130000000000003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413900</v>
      </c>
      <c r="D11" s="15">
        <f>INDEX('Income-A1T1 (share)'!$A$1:$AD$37,3,MATCH($B$3,'Income-A1T1 (share)'!1:1,))</f>
        <v>0.1265</v>
      </c>
      <c r="E11" s="13">
        <f>ROUND(INDEX('Wealth-A1T1 (avg.)'!$A$1:$AC$36,3,MATCH($B$3,'Wealth-A1T1 (avg.)'!1:1,)),-2)</f>
        <v>4559200</v>
      </c>
      <c r="F11" s="18">
        <f>INDEX('Wealth-A1T1 (share)'!$A$1:$AD$37,3,MATCH($B$3,'Wealth-A1T1 (share)'!1:1,))</f>
        <v>0.21290000000000001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9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0.38312195083906886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9,9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15,5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405F-85FC-CD41-88EA-95B6367AEF5C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10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11700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12600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2900</v>
      </c>
      <c r="D8" s="14">
        <f>INDEX('Income-A1T1 (share)'!$A$1:$AD$37,6,MATCH($B$3,'Income-A1T1 (share)'!1:1,))</f>
        <v>0.12390000000000001</v>
      </c>
      <c r="E8" s="12">
        <f>ROUND(INDEX('Wealth-A1T1 (avg.)'!$A$1:$AC$36,6,MATCH($B$3,'Wealth-A1T1 (avg.)'!1:1,)),-2)</f>
        <v>1400</v>
      </c>
      <c r="F8" s="17">
        <f>INDEX('Wealth-A1T1 (share)'!$A$1:$AD$38,6,MATCH($B$3,'Wealth-A1T1 (share)'!1:1,))</f>
        <v>5.4600000000000003E-2</v>
      </c>
    </row>
    <row r="9" spans="1:6" x14ac:dyDescent="0.2">
      <c r="B9" s="6" t="s">
        <v>48</v>
      </c>
      <c r="C9" s="12">
        <f>ROUND(INDEX('Income-A1T1 (avg.)'!$A$1:$AD$36,5,MATCH($B$3,'Income-A1T1 (avg.)'!1:1,)),-2)</f>
        <v>11600</v>
      </c>
      <c r="D9" s="14">
        <f>INDEX('Income-A1T1 (share)'!$A$1:$AD$37,5,MATCH($B$3,'Income-A1T1 (share)'!1:1,))</f>
        <v>0.39610000000000001</v>
      </c>
      <c r="E9" s="12">
        <f>ROUND(INDEX('Wealth-A1T1 (avg.)'!$A$1:$AC$36,5,MATCH($B$3,'Wealth-A1T1 (avg.)'!1:1,)),-2)</f>
        <v>10800</v>
      </c>
      <c r="F9" s="17">
        <f>INDEX('Wealth-A1T1 (share)'!$A$1:$AD$38,5,MATCH($B$3,'Wealth-A1T1 (share)'!1:1,))</f>
        <v>0.34340000000000004</v>
      </c>
    </row>
    <row r="10" spans="1:6" x14ac:dyDescent="0.2">
      <c r="B10" s="6" t="s">
        <v>47</v>
      </c>
      <c r="C10" s="12">
        <f>ROUND(INDEX('Income-A1T1 (avg.)'!$A$1:$AD$36,4,MATCH($B$3,'Income-A1T1 (avg.)'!1:1,)),-2)</f>
        <v>56100</v>
      </c>
      <c r="D10" s="14">
        <f>INDEX('Income-A1T1 (share)'!$A$1:$AD$37,4,MATCH($B$3,'Income-A1T1 (share)'!1:1,))</f>
        <v>0.48000000000000004</v>
      </c>
      <c r="E10" s="12">
        <f>ROUND(INDEX('Wealth-A1T1 (avg.)'!$A$1:$AC$36,4,MATCH($B$3,'Wealth-A1T1 (avg.)'!1:1,)),-2)</f>
        <v>76100</v>
      </c>
      <c r="F10" s="17">
        <f>INDEX('Wealth-A1T1 (share)'!$A$1:$AD$37,4,MATCH($B$3,'Wealth-A1T1 (share)'!1:1,))</f>
        <v>0.60199999999999998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213400</v>
      </c>
      <c r="D11" s="15">
        <f>INDEX('Income-A1T1 (share)'!$A$1:$AD$37,3,MATCH($B$3,'Income-A1T1 (share)'!1:1,))</f>
        <v>0.18280000000000002</v>
      </c>
      <c r="E11" s="13">
        <f>ROUND(INDEX('Wealth-A1T1 (avg.)'!$A$1:$AC$36,3,MATCH($B$3,'Wealth-A1T1 (avg.)'!1:1,)),-2)</f>
        <v>370900</v>
      </c>
      <c r="F11" s="18">
        <f>INDEX('Wealth-A1T1 (share)'!$A$1:$AD$37,3,MATCH($B$3,'Wealth-A1T1 (share)'!1:1,))</f>
        <v>0.29360000000000003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19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0.24815618991851807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3,3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6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8768-5896-DA44-84C7-59ADF28D063B}">
  <dimension ref="A1:AD9"/>
  <sheetViews>
    <sheetView workbookViewId="0">
      <selection activeCell="A9" sqref="A9:AD13"/>
    </sheetView>
  </sheetViews>
  <sheetFormatPr baseColWidth="10" defaultRowHeight="16" x14ac:dyDescent="0.2"/>
  <sheetData>
    <row r="1" spans="1:30" ht="16" customHeight="1" x14ac:dyDescent="0.2">
      <c r="A1" t="s">
        <v>26</v>
      </c>
      <c r="B1" t="s">
        <v>27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2021</v>
      </c>
      <c r="B2" t="s">
        <v>33</v>
      </c>
      <c r="C2" t="s">
        <v>55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">
      <c r="A3">
        <v>2021</v>
      </c>
      <c r="B3" t="s">
        <v>33</v>
      </c>
      <c r="C3" t="s">
        <v>55</v>
      </c>
      <c r="D3">
        <v>0.17510000000000001</v>
      </c>
      <c r="E3">
        <v>0.1285</v>
      </c>
      <c r="F3">
        <v>0.26600000000000001</v>
      </c>
      <c r="G3">
        <v>0.1479</v>
      </c>
      <c r="H3">
        <v>0.26469999999999999</v>
      </c>
      <c r="I3">
        <v>0.14000000000000001</v>
      </c>
      <c r="J3">
        <v>0.12770000000000001</v>
      </c>
      <c r="K3">
        <v>9.9100000000000008E-2</v>
      </c>
      <c r="L3">
        <v>0.12380000000000001</v>
      </c>
      <c r="M3">
        <v>9.8400000000000001E-2</v>
      </c>
      <c r="N3">
        <v>0.1265</v>
      </c>
      <c r="O3">
        <v>0.18280000000000002</v>
      </c>
      <c r="P3">
        <v>0.1648</v>
      </c>
      <c r="Q3">
        <v>0.21730000000000002</v>
      </c>
      <c r="R3">
        <v>8.7100000000000011E-2</v>
      </c>
      <c r="S3">
        <v>0.13109999999999999</v>
      </c>
      <c r="T3">
        <v>0.14710000000000001</v>
      </c>
      <c r="U3">
        <v>0.15140000000000001</v>
      </c>
      <c r="V3">
        <v>0.26140000000000002</v>
      </c>
      <c r="W3">
        <v>0.1159</v>
      </c>
      <c r="X3">
        <v>0.1487</v>
      </c>
      <c r="Y3">
        <v>0.21450000000000002</v>
      </c>
      <c r="Z3">
        <v>0.2087</v>
      </c>
      <c r="AA3">
        <v>0.10540000000000001</v>
      </c>
      <c r="AB3">
        <v>0.18820000000000001</v>
      </c>
      <c r="AC3">
        <v>0.18760000000000002</v>
      </c>
      <c r="AD3">
        <v>0.21930000000000002</v>
      </c>
    </row>
    <row r="4" spans="1:30" ht="15" x14ac:dyDescent="0.2">
      <c r="A4">
        <v>2021</v>
      </c>
      <c r="B4" t="s">
        <v>32</v>
      </c>
      <c r="C4" t="s">
        <v>55</v>
      </c>
      <c r="D4">
        <v>0.42780000000000001</v>
      </c>
      <c r="E4">
        <v>0.33600000000000002</v>
      </c>
      <c r="F4">
        <v>0.58560000000000001</v>
      </c>
      <c r="G4">
        <v>0.40700000000000003</v>
      </c>
      <c r="H4">
        <v>0.58910000000000007</v>
      </c>
      <c r="I4">
        <v>0.41660000000000003</v>
      </c>
      <c r="J4">
        <v>0.37070000000000003</v>
      </c>
      <c r="K4">
        <v>0.38080000000000003</v>
      </c>
      <c r="L4">
        <v>0.3448</v>
      </c>
      <c r="M4">
        <v>0.32230000000000003</v>
      </c>
      <c r="N4">
        <v>0.35670000000000002</v>
      </c>
      <c r="O4">
        <v>0.48000000000000004</v>
      </c>
      <c r="P4">
        <v>0.48950000000000005</v>
      </c>
      <c r="Q4">
        <v>0.57130000000000003</v>
      </c>
      <c r="R4">
        <v>0.3221</v>
      </c>
      <c r="S4">
        <v>0.44890000000000002</v>
      </c>
      <c r="T4">
        <v>0.46450000000000002</v>
      </c>
      <c r="U4">
        <v>0.49430000000000002</v>
      </c>
      <c r="V4">
        <v>0.57350000000000001</v>
      </c>
      <c r="W4">
        <v>0.42720000000000002</v>
      </c>
      <c r="X4">
        <v>0.3775</v>
      </c>
      <c r="Y4">
        <v>0.46430000000000005</v>
      </c>
      <c r="Z4">
        <v>0.5413</v>
      </c>
      <c r="AA4">
        <v>0.30780000000000002</v>
      </c>
      <c r="AB4">
        <v>0.54420000000000002</v>
      </c>
      <c r="AC4">
        <v>0.4546</v>
      </c>
      <c r="AD4">
        <v>0.66539999999999999</v>
      </c>
    </row>
    <row r="5" spans="1:30" x14ac:dyDescent="0.2">
      <c r="A5">
        <v>2021</v>
      </c>
      <c r="B5" t="s">
        <v>35</v>
      </c>
      <c r="C5" t="s">
        <v>55</v>
      </c>
      <c r="D5">
        <v>0.40990000000000004</v>
      </c>
      <c r="E5">
        <v>0.50240000000000007</v>
      </c>
      <c r="F5">
        <v>0.31370000000000003</v>
      </c>
      <c r="G5">
        <v>0.43720000000000003</v>
      </c>
      <c r="H5">
        <v>0.30910000000000004</v>
      </c>
      <c r="I5">
        <v>0.43980000000000002</v>
      </c>
      <c r="J5">
        <v>0.43940000000000001</v>
      </c>
      <c r="K5">
        <v>0.42900000000000005</v>
      </c>
      <c r="L5">
        <v>0.44400000000000001</v>
      </c>
      <c r="M5">
        <v>0.45050000000000001</v>
      </c>
      <c r="N5">
        <v>0.43980000000000002</v>
      </c>
      <c r="O5">
        <v>0.39610000000000001</v>
      </c>
      <c r="P5">
        <v>0.37940000000000002</v>
      </c>
      <c r="Q5">
        <v>0.2974</v>
      </c>
      <c r="R5">
        <v>0.4708</v>
      </c>
      <c r="S5">
        <v>0.38330000000000003</v>
      </c>
      <c r="T5">
        <v>0.37510000000000004</v>
      </c>
      <c r="U5">
        <v>0.37010000000000004</v>
      </c>
      <c r="V5">
        <v>0.33480000000000004</v>
      </c>
      <c r="W5">
        <v>0.4178</v>
      </c>
      <c r="X5">
        <v>0.4279</v>
      </c>
      <c r="Y5">
        <v>0.3659</v>
      </c>
      <c r="Z5">
        <v>0.34890000000000004</v>
      </c>
      <c r="AA5">
        <v>0.45440000000000003</v>
      </c>
      <c r="AB5">
        <v>0.33630000000000004</v>
      </c>
      <c r="AC5">
        <v>0.41240000000000004</v>
      </c>
      <c r="AD5">
        <v>0.28179999999999999</v>
      </c>
    </row>
    <row r="6" spans="1:30" x14ac:dyDescent="0.2">
      <c r="A6">
        <v>2021</v>
      </c>
      <c r="B6" t="s">
        <v>34</v>
      </c>
      <c r="C6" t="s">
        <v>55</v>
      </c>
      <c r="D6">
        <v>0.1623</v>
      </c>
      <c r="E6">
        <v>0.16160000000000002</v>
      </c>
      <c r="F6">
        <v>0.10070000000000001</v>
      </c>
      <c r="G6">
        <v>0.15579999999999999</v>
      </c>
      <c r="H6">
        <v>0.1018</v>
      </c>
      <c r="I6">
        <v>0.14360000000000001</v>
      </c>
      <c r="J6">
        <v>0.18990000000000001</v>
      </c>
      <c r="K6">
        <v>0.19020000000000001</v>
      </c>
      <c r="L6">
        <v>0.2112</v>
      </c>
      <c r="M6">
        <v>0.22720000000000001</v>
      </c>
      <c r="N6">
        <v>0.20350000000000001</v>
      </c>
      <c r="O6">
        <v>0.12390000000000001</v>
      </c>
      <c r="P6">
        <v>0.13109999999999999</v>
      </c>
      <c r="Q6">
        <v>0.1313</v>
      </c>
      <c r="R6">
        <v>0.20700000000000002</v>
      </c>
      <c r="S6">
        <v>0.1678</v>
      </c>
      <c r="T6">
        <v>0.16040000000000001</v>
      </c>
      <c r="U6">
        <v>0.1356</v>
      </c>
      <c r="V6">
        <v>9.1700000000000004E-2</v>
      </c>
      <c r="W6">
        <v>0.155</v>
      </c>
      <c r="X6">
        <v>0.19470000000000001</v>
      </c>
      <c r="Y6">
        <v>0.16980000000000001</v>
      </c>
      <c r="Z6">
        <v>0.10980000000000001</v>
      </c>
      <c r="AA6">
        <v>0.23780000000000001</v>
      </c>
      <c r="AB6">
        <v>0.11950000000000001</v>
      </c>
      <c r="AC6">
        <v>0.1331</v>
      </c>
      <c r="AD6">
        <v>5.2700000000000004E-2</v>
      </c>
    </row>
    <row r="9" spans="1:30" ht="16" customHeigh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1576-C0B8-6F47-BBB6-778737474C23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11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43100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129100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11300</v>
      </c>
      <c r="D8" s="14">
        <f>INDEX('Income-A1T1 (share)'!$A$1:$AD$37,6,MATCH($B$3,'Income-A1T1 (share)'!1:1,))</f>
        <v>0.13109999999999999</v>
      </c>
      <c r="E8" s="12">
        <f>ROUND(INDEX('Wealth-A1T1 (avg.)'!$A$1:$AC$36,6,MATCH($B$3,'Wealth-A1T1 (avg.)'!1:1,)),-2)</f>
        <v>12800</v>
      </c>
      <c r="F8" s="17">
        <f>INDEX('Wealth-A1T1 (share)'!$A$1:$AD$38,6,MATCH($B$3,'Wealth-A1T1 (share)'!1:1,))</f>
        <v>4.9600000000000005E-2</v>
      </c>
    </row>
    <row r="9" spans="1:6" x14ac:dyDescent="0.2">
      <c r="B9" s="6" t="s">
        <v>48</v>
      </c>
      <c r="C9" s="12">
        <f>ROUND(INDEX('Income-A1T1 (avg.)'!$A$1:$AD$36,5,MATCH($B$3,'Income-A1T1 (avg.)'!1:1,)),-2)</f>
        <v>40900</v>
      </c>
      <c r="D9" s="14">
        <f>INDEX('Income-A1T1 (share)'!$A$1:$AD$37,5,MATCH($B$3,'Income-A1T1 (share)'!1:1,))</f>
        <v>0.37940000000000002</v>
      </c>
      <c r="E9" s="12">
        <f>ROUND(INDEX('Wealth-A1T1 (avg.)'!$A$1:$AC$36,5,MATCH($B$3,'Wealth-A1T1 (avg.)'!1:1,)),-2)</f>
        <v>105600</v>
      </c>
      <c r="F9" s="17">
        <f>INDEX('Wealth-A1T1 (share)'!$A$1:$AD$38,5,MATCH($B$3,'Wealth-A1T1 (share)'!1:1,))</f>
        <v>0.32719999999999999</v>
      </c>
    </row>
    <row r="10" spans="1:6" x14ac:dyDescent="0.2">
      <c r="B10" s="6" t="s">
        <v>47</v>
      </c>
      <c r="C10" s="12">
        <f>ROUND(INDEX('Income-A1T1 (avg.)'!$A$1:$AD$36,4,MATCH($B$3,'Income-A1T1 (avg.)'!1:1,)),-2)</f>
        <v>211000</v>
      </c>
      <c r="D10" s="14">
        <f>INDEX('Income-A1T1 (share)'!$A$1:$AD$37,4,MATCH($B$3,'Income-A1T1 (share)'!1:1,))</f>
        <v>0.48950000000000005</v>
      </c>
      <c r="E10" s="12">
        <f>ROUND(INDEX('Wealth-A1T1 (avg.)'!$A$1:$AC$36,4,MATCH($B$3,'Wealth-A1T1 (avg.)'!1:1,)),-2)</f>
        <v>804700</v>
      </c>
      <c r="F10" s="17">
        <f>INDEX('Wealth-A1T1 (share)'!$A$1:$AD$37,4,MATCH($B$3,'Wealth-A1T1 (share)'!1:1,))</f>
        <v>0.62319999999999998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710300</v>
      </c>
      <c r="D11" s="15">
        <f>INDEX('Income-A1T1 (share)'!$A$1:$AD$37,3,MATCH($B$3,'Income-A1T1 (share)'!1:1,))</f>
        <v>0.1648</v>
      </c>
      <c r="E11" s="13">
        <f>ROUND(INDEX('Wealth-A1T1 (avg.)'!$A$1:$AC$36,3,MATCH($B$3,'Wealth-A1T1 (avg.)'!1:1,)),-2)</f>
        <v>4017600</v>
      </c>
      <c r="F11" s="18">
        <f>INDEX('Wealth-A1T1 (share)'!$A$1:$AD$37,3,MATCH($B$3,'Wealth-A1T1 (share)'!1:1,))</f>
        <v>0.31109999999999999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19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0.37668478893404966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12,5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3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CEAE-31F0-2148-9AC2-62BCDD00BDB5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12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7400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35800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2000</v>
      </c>
      <c r="D8" s="14">
        <f>INDEX('Income-A1T1 (share)'!$A$1:$AD$37,6,MATCH($B$3,'Income-A1T1 (share)'!1:1,))</f>
        <v>0.1313</v>
      </c>
      <c r="E8" s="12">
        <f>ROUND(INDEX('Wealth-A1T1 (avg.)'!$A$1:$AC$36,6,MATCH($B$3,'Wealth-A1T1 (avg.)'!1:1,)),-2)</f>
        <v>4200</v>
      </c>
      <c r="F8" s="17">
        <f>INDEX('Wealth-A1T1 (share)'!$A$1:$AD$38,6,MATCH($B$3,'Wealth-A1T1 (share)'!1:1,))</f>
        <v>5.9000000000000004E-2</v>
      </c>
    </row>
    <row r="9" spans="1:6" x14ac:dyDescent="0.2">
      <c r="B9" s="6" t="s">
        <v>48</v>
      </c>
      <c r="C9" s="12">
        <f>ROUND(INDEX('Income-A1T1 (avg.)'!$A$1:$AD$36,5,MATCH($B$3,'Income-A1T1 (avg.)'!1:1,)),-2)</f>
        <v>5500</v>
      </c>
      <c r="D9" s="14">
        <f>INDEX('Income-A1T1 (share)'!$A$1:$AD$37,5,MATCH($B$3,'Income-A1T1 (share)'!1:1,))</f>
        <v>0.2974</v>
      </c>
      <c r="E9" s="12">
        <f>ROUND(INDEX('Wealth-A1T1 (avg.)'!$A$1:$AC$36,5,MATCH($B$3,'Wealth-A1T1 (avg.)'!1:1,)),-2)</f>
        <v>26400</v>
      </c>
      <c r="F9" s="17">
        <f>INDEX('Wealth-A1T1 (share)'!$A$1:$AD$38,5,MATCH($B$3,'Wealth-A1T1 (share)'!1:1,))</f>
        <v>0.29460000000000003</v>
      </c>
    </row>
    <row r="10" spans="1:6" x14ac:dyDescent="0.2">
      <c r="B10" s="6" t="s">
        <v>47</v>
      </c>
      <c r="C10" s="12">
        <f>ROUND(INDEX('Income-A1T1 (avg.)'!$A$1:$AD$36,4,MATCH($B$3,'Income-A1T1 (avg.)'!1:1,)),-2)</f>
        <v>42500</v>
      </c>
      <c r="D10" s="14">
        <f>INDEX('Income-A1T1 (share)'!$A$1:$AD$37,4,MATCH($B$3,'Income-A1T1 (share)'!1:1,))</f>
        <v>0.57130000000000003</v>
      </c>
      <c r="E10" s="12">
        <f>ROUND(INDEX('Wealth-A1T1 (avg.)'!$A$1:$AC$36,4,MATCH($B$3,'Wealth-A1T1 (avg.)'!1:1,)),-2)</f>
        <v>231300</v>
      </c>
      <c r="F10" s="17">
        <f>INDEX('Wealth-A1T1 (share)'!$A$1:$AD$37,4,MATCH($B$3,'Wealth-A1T1 (share)'!1:1,))</f>
        <v>0.64640000000000009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161600</v>
      </c>
      <c r="D11" s="15">
        <f>INDEX('Income-A1T1 (share)'!$A$1:$AD$37,3,MATCH($B$3,'Income-A1T1 (share)'!1:1,))</f>
        <v>0.21730000000000002</v>
      </c>
      <c r="E11" s="13">
        <f>ROUND(INDEX('Wealth-A1T1 (avg.)'!$A$1:$AC$36,3,MATCH($B$3,'Wealth-A1T1 (avg.)'!1:1,)),-2)</f>
        <v>1181400</v>
      </c>
      <c r="F11" s="18">
        <f>INDEX('Wealth-A1T1 (share)'!$A$1:$AD$37,3,MATCH($B$3,'Wealth-A1T1 (share)'!1:1,))</f>
        <v>0.3301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21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0.18325695236159678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2,2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5,5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8AFB-8B3A-9249-808B-3A1764EACEC9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13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29100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185000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12100</v>
      </c>
      <c r="D8" s="14">
        <f>INDEX('Income-A1T1 (share)'!$A$1:$AD$37,6,MATCH($B$3,'Income-A1T1 (share)'!1:1,))</f>
        <v>0.20700000000000002</v>
      </c>
      <c r="E8" s="12">
        <f>ROUND(INDEX('Wealth-A1T1 (avg.)'!$A$1:$AC$36,6,MATCH($B$3,'Wealth-A1T1 (avg.)'!1:1,)),-2)</f>
        <v>36800</v>
      </c>
      <c r="F8" s="17">
        <f>INDEX('Wealth-A1T1 (share)'!$A$1:$AD$38,6,MATCH($B$3,'Wealth-A1T1 (share)'!1:1,))</f>
        <v>9.9600000000000008E-2</v>
      </c>
    </row>
    <row r="9" spans="1:6" x14ac:dyDescent="0.2">
      <c r="B9" s="6" t="s">
        <v>48</v>
      </c>
      <c r="C9" s="12">
        <f>ROUND(INDEX('Income-A1T1 (avg.)'!$A$1:$AD$36,5,MATCH($B$3,'Income-A1T1 (avg.)'!1:1,)),-2)</f>
        <v>34300</v>
      </c>
      <c r="D9" s="14">
        <f>INDEX('Income-A1T1 (share)'!$A$1:$AD$37,5,MATCH($B$3,'Income-A1T1 (share)'!1:1,))</f>
        <v>0.4708</v>
      </c>
      <c r="E9" s="12">
        <f>ROUND(INDEX('Wealth-A1T1 (avg.)'!$A$1:$AC$36,5,MATCH($B$3,'Wealth-A1T1 (avg.)'!1:1,)),-2)</f>
        <v>196000</v>
      </c>
      <c r="F9" s="17">
        <f>INDEX('Wealth-A1T1 (share)'!$A$1:$AD$38,5,MATCH($B$3,'Wealth-A1T1 (share)'!1:1,))</f>
        <v>0.42370000000000002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93900</v>
      </c>
      <c r="D10" s="14">
        <f>INDEX('Income-A1T1 (share)'!$A$1:$AD$37,4,MATCH($B$3,'Income-A1T1 (share)'!1:1,))</f>
        <v>0.3221</v>
      </c>
      <c r="E10" s="12">
        <f>ROUND(INDEX('Wealth-A1T1 (avg.)'!$A$1:$AC$36,4,MATCH($B$3,'Wealth-A1T1 (avg.)'!1:1,)),-2)</f>
        <v>882200</v>
      </c>
      <c r="F10" s="17">
        <f>INDEX('Wealth-A1T1 (share)'!$A$1:$AD$37,4,MATCH($B$3,'Wealth-A1T1 (share)'!1:1,))</f>
        <v>0.47670000000000001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253700</v>
      </c>
      <c r="D11" s="15">
        <f>INDEX('Income-A1T1 (share)'!$A$1:$AD$37,3,MATCH($B$3,'Income-A1T1 (share)'!1:1,))</f>
        <v>8.7100000000000011E-2</v>
      </c>
      <c r="E11" s="13">
        <f>ROUND(INDEX('Wealth-A1T1 (avg.)'!$A$1:$AC$36,3,MATCH($B$3,'Wealth-A1T1 (avg.)'!1:1,)),-2)</f>
        <v>3336500</v>
      </c>
      <c r="F11" s="18">
        <f>INDEX('Wealth-A1T1 (share)'!$A$1:$AD$37,3,MATCH($B$3,'Wealth-A1T1 (share)'!1:1,))</f>
        <v>0.18030000000000002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8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0.36103301245452357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9,1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13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01A5-6F62-C345-A9CE-EB28D67D0988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14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30500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181500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10200</v>
      </c>
      <c r="D8" s="14">
        <f>INDEX('Income-A1T1 (share)'!$A$1:$AD$37,6,MATCH($B$3,'Income-A1T1 (share)'!1:1,))</f>
        <v>0.1678</v>
      </c>
      <c r="E8" s="12">
        <f>ROUND(INDEX('Wealth-A1T1 (avg.)'!$A$1:$AC$36,6,MATCH($B$3,'Wealth-A1T1 (avg.)'!1:1,)),-2)</f>
        <v>20900</v>
      </c>
      <c r="F8" s="17">
        <f>INDEX('Wealth-A1T1 (share)'!$A$1:$AD$38,6,MATCH($B$3,'Wealth-A1T1 (share)'!1:1,))</f>
        <v>5.7500000000000002E-2</v>
      </c>
    </row>
    <row r="9" spans="1:6" x14ac:dyDescent="0.2">
      <c r="B9" s="6" t="s">
        <v>48</v>
      </c>
      <c r="C9" s="12">
        <f>ROUND(INDEX('Income-A1T1 (avg.)'!$A$1:$AD$36,5,MATCH($B$3,'Income-A1T1 (avg.)'!1:1,)),-2)</f>
        <v>29200</v>
      </c>
      <c r="D9" s="14">
        <f>INDEX('Income-A1T1 (share)'!$A$1:$AD$37,5,MATCH($B$3,'Income-A1T1 (share)'!1:1,))</f>
        <v>0.38330000000000003</v>
      </c>
      <c r="E9" s="12">
        <f>ROUND(INDEX('Wealth-A1T1 (avg.)'!$A$1:$AC$36,5,MATCH($B$3,'Wealth-A1T1 (avg.)'!1:1,)),-2)</f>
        <v>165600</v>
      </c>
      <c r="F9" s="17">
        <f>INDEX('Wealth-A1T1 (share)'!$A$1:$AD$38,5,MATCH($B$3,'Wealth-A1T1 (share)'!1:1,))</f>
        <v>0.3649</v>
      </c>
    </row>
    <row r="10" spans="1:6" x14ac:dyDescent="0.2">
      <c r="B10" s="6" t="s">
        <v>47</v>
      </c>
      <c r="C10" s="12">
        <f>ROUND(INDEX('Income-A1T1 (avg.)'!$A$1:$AD$36,4,MATCH($B$3,'Income-A1T1 (avg.)'!1:1,)),-2)</f>
        <v>137000</v>
      </c>
      <c r="D10" s="14">
        <f>INDEX('Income-A1T1 (share)'!$A$1:$AD$37,4,MATCH($B$3,'Income-A1T1 (share)'!1:1,))</f>
        <v>0.44890000000000002</v>
      </c>
      <c r="E10" s="12">
        <f>ROUND(INDEX('Wealth-A1T1 (avg.)'!$A$1:$AC$36,4,MATCH($B$3,'Wealth-A1T1 (avg.)'!1:1,)),-2)</f>
        <v>1048200</v>
      </c>
      <c r="F10" s="17">
        <f>INDEX('Wealth-A1T1 (share)'!$A$1:$AD$37,4,MATCH($B$3,'Wealth-A1T1 (share)'!1:1,))</f>
        <v>0.57750000000000001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400000</v>
      </c>
      <c r="D11" s="15">
        <f>INDEX('Income-A1T1 (share)'!$A$1:$AD$37,3,MATCH($B$3,'Income-A1T1 (share)'!1:1,))</f>
        <v>0.13109999999999999</v>
      </c>
      <c r="E11" s="13">
        <f>ROUND(INDEX('Wealth-A1T1 (avg.)'!$A$1:$AC$36,3,MATCH($B$3,'Wealth-A1T1 (avg.)'!1:1,)),-2)</f>
        <v>4439200</v>
      </c>
      <c r="F11" s="18">
        <f>INDEX('Wealth-A1T1 (share)'!$A$1:$AD$37,3,MATCH($B$3,'Wealth-A1T1 (share)'!1:1,))</f>
        <v>0.24460000000000001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13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0.28231202170466574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11,9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6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110A-AFB1-FB42-8471-1A95AF02A8FE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15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33000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179700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10600</v>
      </c>
      <c r="D8" s="14">
        <f>INDEX('Income-A1T1 (share)'!$A$1:$AD$37,6,MATCH($B$3,'Income-A1T1 (share)'!1:1,))</f>
        <v>0.16040000000000001</v>
      </c>
      <c r="E8" s="12">
        <f>ROUND(INDEX('Wealth-A1T1 (avg.)'!$A$1:$AC$36,6,MATCH($B$3,'Wealth-A1T1 (avg.)'!1:1,)),-2)</f>
        <v>20300</v>
      </c>
      <c r="F8" s="17">
        <f>INDEX('Wealth-A1T1 (share)'!$A$1:$AD$38,6,MATCH($B$3,'Wealth-A1T1 (share)'!1:1,))</f>
        <v>5.6500000000000002E-2</v>
      </c>
    </row>
    <row r="9" spans="1:6" x14ac:dyDescent="0.2">
      <c r="B9" s="6" t="s">
        <v>48</v>
      </c>
      <c r="C9" s="12">
        <f>ROUND(INDEX('Income-A1T1 (avg.)'!$A$1:$AD$36,5,MATCH($B$3,'Income-A1T1 (avg.)'!1:1,)),-2)</f>
        <v>30900</v>
      </c>
      <c r="D9" s="14">
        <f>INDEX('Income-A1T1 (share)'!$A$1:$AD$37,5,MATCH($B$3,'Income-A1T1 (share)'!1:1,))</f>
        <v>0.37510000000000004</v>
      </c>
      <c r="E9" s="12">
        <f>ROUND(INDEX('Wealth-A1T1 (avg.)'!$A$1:$AC$36,5,MATCH($B$3,'Wealth-A1T1 (avg.)'!1:1,)),-2)</f>
        <v>162200</v>
      </c>
      <c r="F9" s="17">
        <f>INDEX('Wealth-A1T1 (share)'!$A$1:$AD$38,5,MATCH($B$3,'Wealth-A1T1 (share)'!1:1,))</f>
        <v>0.36120000000000002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153200</v>
      </c>
      <c r="D10" s="14">
        <f>INDEX('Income-A1T1 (share)'!$A$1:$AD$37,4,MATCH($B$3,'Income-A1T1 (share)'!1:1,))</f>
        <v>0.46450000000000002</v>
      </c>
      <c r="E10" s="12">
        <f>ROUND(INDEX('Wealth-A1T1 (avg.)'!$A$1:$AC$36,4,MATCH($B$3,'Wealth-A1T1 (avg.)'!1:1,)),-2)</f>
        <v>1046300</v>
      </c>
      <c r="F10" s="17">
        <f>INDEX('Wealth-A1T1 (share)'!$A$1:$AD$37,4,MATCH($B$3,'Wealth-A1T1 (share)'!1:1,))</f>
        <v>0.58230000000000004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485200</v>
      </c>
      <c r="D11" s="15">
        <f>INDEX('Income-A1T1 (share)'!$A$1:$AD$37,3,MATCH($B$3,'Income-A1T1 (share)'!1:1,))</f>
        <v>0.14710000000000001</v>
      </c>
      <c r="E11" s="13">
        <f>ROUND(INDEX('Wealth-A1T1 (avg.)'!$A$1:$AC$36,3,MATCH($B$3,'Wealth-A1T1 (avg.)'!1:1,)),-2)</f>
        <v>4480800</v>
      </c>
      <c r="F11" s="18">
        <f>INDEX('Wealth-A1T1 (share)'!$A$1:$AD$37,3,MATCH($B$3,'Wealth-A1T1 (share)'!1:1,))</f>
        <v>0.24940000000000001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14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0.32432776689529419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14,7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10,5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1B50-B609-FA4B-9424-153ECD9C47EA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16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7800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19300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2100</v>
      </c>
      <c r="D8" s="14">
        <f>INDEX('Income-A1T1 (share)'!$A$1:$AD$37,6,MATCH($B$3,'Income-A1T1 (share)'!1:1,))</f>
        <v>0.1356</v>
      </c>
      <c r="E8" s="12">
        <f>ROUND(INDEX('Wealth-A1T1 (avg.)'!$A$1:$AC$36,6,MATCH($B$3,'Wealth-A1T1 (avg.)'!1:1,)),-2)</f>
        <v>1700</v>
      </c>
      <c r="F8" s="17">
        <f>INDEX('Wealth-A1T1 (share)'!$A$1:$AD$38,6,MATCH($B$3,'Wealth-A1T1 (share)'!1:1,))</f>
        <v>4.4700000000000004E-2</v>
      </c>
    </row>
    <row r="9" spans="1:6" x14ac:dyDescent="0.2">
      <c r="B9" s="6" t="s">
        <v>48</v>
      </c>
      <c r="C9" s="12">
        <f>ROUND(INDEX('Income-A1T1 (avg.)'!$A$1:$AD$36,5,MATCH($B$3,'Income-A1T1 (avg.)'!1:1,)),-2)</f>
        <v>7200</v>
      </c>
      <c r="D9" s="14">
        <f>INDEX('Income-A1T1 (share)'!$A$1:$AD$37,5,MATCH($B$3,'Income-A1T1 (share)'!1:1,))</f>
        <v>0.37010000000000004</v>
      </c>
      <c r="E9" s="12">
        <f>ROUND(INDEX('Wealth-A1T1 (avg.)'!$A$1:$AC$36,5,MATCH($B$3,'Wealth-A1T1 (avg.)'!1:1,)),-2)</f>
        <v>15600</v>
      </c>
      <c r="F9" s="17">
        <f>INDEX('Wealth-A1T1 (share)'!$A$1:$AD$38,5,MATCH($B$3,'Wealth-A1T1 (share)'!1:1,))</f>
        <v>0.32320000000000004</v>
      </c>
    </row>
    <row r="10" spans="1:6" x14ac:dyDescent="0.2">
      <c r="B10" s="6" t="s">
        <v>47</v>
      </c>
      <c r="C10" s="12">
        <f>ROUND(INDEX('Income-A1T1 (avg.)'!$A$1:$AD$36,4,MATCH($B$3,'Income-A1T1 (avg.)'!1:1,)),-2)</f>
        <v>38700</v>
      </c>
      <c r="D10" s="14">
        <f>INDEX('Income-A1T1 (share)'!$A$1:$AD$37,4,MATCH($B$3,'Income-A1T1 (share)'!1:1,))</f>
        <v>0.49430000000000002</v>
      </c>
      <c r="E10" s="12">
        <f>ROUND(INDEX('Wealth-A1T1 (avg.)'!$A$1:$AC$36,4,MATCH($B$3,'Wealth-A1T1 (avg.)'!1:1,)),-2)</f>
        <v>121900</v>
      </c>
      <c r="F10" s="17">
        <f>INDEX('Wealth-A1T1 (share)'!$A$1:$AD$37,4,MATCH($B$3,'Wealth-A1T1 (share)'!1:1,))</f>
        <v>0.6321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118500</v>
      </c>
      <c r="D11" s="15">
        <f>INDEX('Income-A1T1 (share)'!$A$1:$AD$37,3,MATCH($B$3,'Income-A1T1 (share)'!1:1,))</f>
        <v>0.15140000000000001</v>
      </c>
      <c r="E11" s="13">
        <f>ROUND(INDEX('Wealth-A1T1 (avg.)'!$A$1:$AC$36,3,MATCH($B$3,'Wealth-A1T1 (avg.)'!1:1,)),-2)</f>
        <v>585500</v>
      </c>
      <c r="F11" s="18">
        <f>INDEX('Wealth-A1T1 (share)'!$A$1:$AD$37,3,MATCH($B$3,'Wealth-A1T1 (share)'!1:1,))</f>
        <v>0.30360000000000004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18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0.13762117922306061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3,3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0A5-069E-0B4D-B1E2-27D34AA11FA5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17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17300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62100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3200</v>
      </c>
      <c r="D8" s="14">
        <f>INDEX('Income-A1T1 (share)'!$A$1:$AD$37,6,MATCH($B$3,'Income-A1T1 (share)'!1:1,))</f>
        <v>9.1700000000000004E-2</v>
      </c>
      <c r="E8" s="12">
        <f>ROUND(INDEX('Wealth-A1T1 (avg.)'!$A$1:$AC$36,6,MATCH($B$3,'Wealth-A1T1 (avg.)'!1:1,)),-2)</f>
        <v>-200</v>
      </c>
      <c r="F8" s="17">
        <f>INDEX('Wealth-A1T1 (share)'!$A$1:$AD$38,6,MATCH($B$3,'Wealth-A1T1 (share)'!1:1,))</f>
        <v>-2E-3</v>
      </c>
    </row>
    <row r="9" spans="1:6" x14ac:dyDescent="0.2">
      <c r="B9" s="6" t="s">
        <v>48</v>
      </c>
      <c r="C9" s="12">
        <f>ROUND(INDEX('Income-A1T1 (avg.)'!$A$1:$AD$36,5,MATCH($B$3,'Income-A1T1 (avg.)'!1:1,)),-2)</f>
        <v>14500</v>
      </c>
      <c r="D9" s="14">
        <f>INDEX('Income-A1T1 (share)'!$A$1:$AD$37,5,MATCH($B$3,'Income-A1T1 (share)'!1:1,))</f>
        <v>0.33480000000000004</v>
      </c>
      <c r="E9" s="12">
        <f>ROUND(INDEX('Wealth-A1T1 (avg.)'!$A$1:$AC$36,5,MATCH($B$3,'Wealth-A1T1 (avg.)'!1:1,)),-2)</f>
        <v>33300</v>
      </c>
      <c r="F9" s="17">
        <f>INDEX('Wealth-A1T1 (share)'!$A$1:$AD$38,5,MATCH($B$3,'Wealth-A1T1 (share)'!1:1,))</f>
        <v>0.21490000000000001</v>
      </c>
    </row>
    <row r="10" spans="1:6" x14ac:dyDescent="0.2">
      <c r="B10" s="6" t="s">
        <v>47</v>
      </c>
      <c r="C10" s="12">
        <f>ROUND(INDEX('Income-A1T1 (avg.)'!$A$1:$AD$36,4,MATCH($B$3,'Income-A1T1 (avg.)'!1:1,)),-2)</f>
        <v>99400</v>
      </c>
      <c r="D10" s="14">
        <f>INDEX('Income-A1T1 (share)'!$A$1:$AD$37,4,MATCH($B$3,'Income-A1T1 (share)'!1:1,))</f>
        <v>0.57350000000000001</v>
      </c>
      <c r="E10" s="12">
        <f>ROUND(INDEX('Wealth-A1T1 (avg.)'!$A$1:$AC$36,4,MATCH($B$3,'Wealth-A1T1 (avg.)'!1:1,)),-2)</f>
        <v>488400</v>
      </c>
      <c r="F10" s="17">
        <f>INDEX('Wealth-A1T1 (share)'!$A$1:$AD$37,4,MATCH($B$3,'Wealth-A1T1 (share)'!1:1,))</f>
        <v>0.78710000000000002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452900</v>
      </c>
      <c r="D11" s="15">
        <f>INDEX('Income-A1T1 (share)'!$A$1:$AD$37,3,MATCH($B$3,'Income-A1T1 (share)'!1:1,))</f>
        <v>0.26140000000000002</v>
      </c>
      <c r="E11" s="13">
        <f>ROUND(INDEX('Wealth-A1T1 (avg.)'!$A$1:$AC$36,3,MATCH($B$3,'Wealth-A1T1 (avg.)'!1:1,)),-2)</f>
        <v>2910300</v>
      </c>
      <c r="F11" s="18">
        <f>INDEX('Wealth-A1T1 (share)'!$A$1:$AD$37,3,MATCH($B$3,'Wealth-A1T1 (share)'!1:1,))</f>
        <v>0.46900000000000003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31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0.33213629078829854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4,8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8,5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A4C8-7198-1F4B-AF9F-6A9D16B2C24A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18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7600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26600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2400</v>
      </c>
      <c r="D8" s="14">
        <f>INDEX('Income-A1T1 (share)'!$A$1:$AD$37,6,MATCH($B$3,'Income-A1T1 (share)'!1:1,))</f>
        <v>0.155</v>
      </c>
      <c r="E8" s="12">
        <f>ROUND(INDEX('Wealth-A1T1 (avg.)'!$A$1:$AC$36,6,MATCH($B$3,'Wealth-A1T1 (avg.)'!1:1,)),-2)</f>
        <v>3000</v>
      </c>
      <c r="F8" s="17">
        <f>INDEX('Wealth-A1T1 (share)'!$A$1:$AD$38,6,MATCH($B$3,'Wealth-A1T1 (share)'!1:1,))</f>
        <v>5.7200000000000001E-2</v>
      </c>
    </row>
    <row r="9" spans="1:6" x14ac:dyDescent="0.2">
      <c r="B9" s="6" t="s">
        <v>48</v>
      </c>
      <c r="C9" s="12">
        <f>ROUND(INDEX('Income-A1T1 (avg.)'!$A$1:$AD$36,5,MATCH($B$3,'Income-A1T1 (avg.)'!1:1,)),-2)</f>
        <v>8000</v>
      </c>
      <c r="D9" s="14">
        <f>INDEX('Income-A1T1 (share)'!$A$1:$AD$37,5,MATCH($B$3,'Income-A1T1 (share)'!1:1,))</f>
        <v>0.4178</v>
      </c>
      <c r="E9" s="12">
        <f>ROUND(INDEX('Wealth-A1T1 (avg.)'!$A$1:$AC$36,5,MATCH($B$3,'Wealth-A1T1 (avg.)'!1:1,)),-2)</f>
        <v>24100</v>
      </c>
      <c r="F9" s="17">
        <f>INDEX('Wealth-A1T1 (share)'!$A$1:$AD$38,5,MATCH($B$3,'Wealth-A1T1 (share)'!1:1,))</f>
        <v>0.36210000000000003</v>
      </c>
    </row>
    <row r="10" spans="1:6" x14ac:dyDescent="0.2">
      <c r="B10" s="6" t="s">
        <v>47</v>
      </c>
      <c r="C10" s="12">
        <f>ROUND(INDEX('Income-A1T1 (avg.)'!$A$1:$AD$36,4,MATCH($B$3,'Income-A1T1 (avg.)'!1:1,)),-2)</f>
        <v>32700</v>
      </c>
      <c r="D10" s="14">
        <f>INDEX('Income-A1T1 (share)'!$A$1:$AD$37,4,MATCH($B$3,'Income-A1T1 (share)'!1:1,))</f>
        <v>0.42720000000000002</v>
      </c>
      <c r="E10" s="12">
        <f>ROUND(INDEX('Wealth-A1T1 (avg.)'!$A$1:$AC$36,4,MATCH($B$3,'Wealth-A1T1 (avg.)'!1:1,)),-2)</f>
        <v>154300</v>
      </c>
      <c r="F10" s="17">
        <f>INDEX('Wealth-A1T1 (share)'!$A$1:$AD$37,4,MATCH($B$3,'Wealth-A1T1 (share)'!1:1,))</f>
        <v>0.5806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88600</v>
      </c>
      <c r="D11" s="15">
        <f>INDEX('Income-A1T1 (share)'!$A$1:$AD$37,3,MATCH($B$3,'Income-A1T1 (share)'!1:1,))</f>
        <v>0.1159</v>
      </c>
      <c r="E11" s="13">
        <f>ROUND(INDEX('Wealth-A1T1 (avg.)'!$A$1:$AC$36,3,MATCH($B$3,'Wealth-A1T1 (avg.)'!1:1,)),-2)</f>
        <v>669500</v>
      </c>
      <c r="F11" s="18">
        <f>INDEX('Wealth-A1T1 (share)'!$A$1:$AD$37,3,MATCH($B$3,'Wealth-A1T1 (share)'!1:1,))</f>
        <v>0.25190000000000001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14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0.27998411655426025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1,6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0,5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CAD-79B1-A24F-9B4B-E83A0332C4AD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19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26600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49400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10400</v>
      </c>
      <c r="D8" s="14">
        <f>INDEX('Income-A1T1 (share)'!$A$1:$AD$37,6,MATCH($B$3,'Income-A1T1 (share)'!1:1,))</f>
        <v>0.19470000000000001</v>
      </c>
      <c r="E8" s="12">
        <f>ROUND(INDEX('Wealth-A1T1 (avg.)'!$A$1:$AC$36,6,MATCH($B$3,'Wealth-A1T1 (avg.)'!1:1,)),-2)</f>
        <v>-700</v>
      </c>
      <c r="F8" s="17">
        <f>INDEX('Wealth-A1T1 (share)'!$A$1:$AD$38,6,MATCH($B$3,'Wealth-A1T1 (share)'!1:1,))</f>
        <v>-7.3000000000000001E-3</v>
      </c>
    </row>
    <row r="9" spans="1:6" x14ac:dyDescent="0.2">
      <c r="B9" s="6" t="s">
        <v>48</v>
      </c>
      <c r="C9" s="12">
        <f>ROUND(INDEX('Income-A1T1 (avg.)'!$A$1:$AD$36,5,MATCH($B$3,'Income-A1T1 (avg.)'!1:1,)),-2)</f>
        <v>28500</v>
      </c>
      <c r="D9" s="14">
        <f>INDEX('Income-A1T1 (share)'!$A$1:$AD$37,5,MATCH($B$3,'Income-A1T1 (share)'!1:1,))</f>
        <v>0.4279</v>
      </c>
      <c r="E9" s="12">
        <f>ROUND(INDEX('Wealth-A1T1 (avg.)'!$A$1:$AC$36,5,MATCH($B$3,'Wealth-A1T1 (avg.)'!1:1,)),-2)</f>
        <v>48000</v>
      </c>
      <c r="F9" s="17">
        <f>INDEX('Wealth-A1T1 (share)'!$A$1:$AD$38,5,MATCH($B$3,'Wealth-A1T1 (share)'!1:1,))</f>
        <v>0.38900000000000001</v>
      </c>
    </row>
    <row r="10" spans="1:6" x14ac:dyDescent="0.2">
      <c r="B10" s="6" t="s">
        <v>47</v>
      </c>
      <c r="C10" s="12">
        <f>ROUND(INDEX('Income-A1T1 (avg.)'!$A$1:$AD$36,4,MATCH($B$3,'Income-A1T1 (avg.)'!1:1,)),-2)</f>
        <v>100400</v>
      </c>
      <c r="D10" s="14">
        <f>INDEX('Income-A1T1 (share)'!$A$1:$AD$37,4,MATCH($B$3,'Income-A1T1 (share)'!1:1,))</f>
        <v>0.3775</v>
      </c>
      <c r="E10" s="12">
        <f>ROUND(INDEX('Wealth-A1T1 (avg.)'!$A$1:$AC$36,4,MATCH($B$3,'Wealth-A1T1 (avg.)'!1:1,)),-2)</f>
        <v>305300</v>
      </c>
      <c r="F10" s="17">
        <f>INDEX('Wealth-A1T1 (share)'!$A$1:$AD$37,4,MATCH($B$3,'Wealth-A1T1 (share)'!1:1,))</f>
        <v>0.61830000000000007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395800</v>
      </c>
      <c r="D11" s="15">
        <f>INDEX('Income-A1T1 (share)'!$A$1:$AD$37,3,MATCH($B$3,'Income-A1T1 (share)'!1:1,))</f>
        <v>0.1487</v>
      </c>
      <c r="E11" s="13">
        <f>ROUND(INDEX('Wealth-A1T1 (avg.)'!$A$1:$AC$36,3,MATCH($B$3,'Wealth-A1T1 (avg.)'!1:1,)),-2)</f>
        <v>1497300</v>
      </c>
      <c r="F11" s="18">
        <f>INDEX('Wealth-A1T1 (share)'!$A$1:$AD$37,3,MATCH($B$3,'Wealth-A1T1 (share)'!1:1,))</f>
        <v>0.30320000000000003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10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0.3957528123266485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9,4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8,5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C40D-49FD-CA46-8858-10E1B2683757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20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22500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52700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7700</v>
      </c>
      <c r="D8" s="14">
        <f>INDEX('Income-A1T1 (share)'!$A$1:$AD$37,6,MATCH($B$3,'Income-A1T1 (share)'!1:1,))</f>
        <v>0.16980000000000001</v>
      </c>
      <c r="E8" s="12">
        <f>ROUND(INDEX('Wealth-A1T1 (avg.)'!$A$1:$AC$36,6,MATCH($B$3,'Wealth-A1T1 (avg.)'!1:1,)),-2)</f>
        <v>3300</v>
      </c>
      <c r="F8" s="17">
        <f>INDEX('Wealth-A1T1 (share)'!$A$1:$AD$38,6,MATCH($B$3,'Wealth-A1T1 (share)'!1:1,))</f>
        <v>3.09E-2</v>
      </c>
    </row>
    <row r="9" spans="1:6" x14ac:dyDescent="0.2">
      <c r="B9" s="6" t="s">
        <v>48</v>
      </c>
      <c r="C9" s="12">
        <f>ROUND(INDEX('Income-A1T1 (avg.)'!$A$1:$AD$36,5,MATCH($B$3,'Income-A1T1 (avg.)'!1:1,)),-2)</f>
        <v>20600</v>
      </c>
      <c r="D9" s="14">
        <f>INDEX('Income-A1T1 (share)'!$A$1:$AD$37,5,MATCH($B$3,'Income-A1T1 (share)'!1:1,))</f>
        <v>0.3659</v>
      </c>
      <c r="E9" s="12">
        <f>ROUND(INDEX('Wealth-A1T1 (avg.)'!$A$1:$AC$36,5,MATCH($B$3,'Wealth-A1T1 (avg.)'!1:1,)),-2)</f>
        <v>30000</v>
      </c>
      <c r="F9" s="17">
        <f>INDEX('Wealth-A1T1 (share)'!$A$1:$AD$38,5,MATCH($B$3,'Wealth-A1T1 (share)'!1:1,))</f>
        <v>0.22790000000000002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104600</v>
      </c>
      <c r="D10" s="14">
        <f>INDEX('Income-A1T1 (share)'!$A$1:$AD$37,4,MATCH($B$3,'Income-A1T1 (share)'!1:1,))</f>
        <v>0.46430000000000005</v>
      </c>
      <c r="E10" s="12">
        <f>ROUND(INDEX('Wealth-A1T1 (avg.)'!$A$1:$AC$36,4,MATCH($B$3,'Wealth-A1T1 (avg.)'!1:1,)),-2)</f>
        <v>390400</v>
      </c>
      <c r="F10" s="17">
        <f>INDEX('Wealth-A1T1 (share)'!$A$1:$AD$37,4,MATCH($B$3,'Wealth-A1T1 (share)'!1:1,))</f>
        <v>0.74120000000000008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483200</v>
      </c>
      <c r="D11" s="15">
        <f>INDEX('Income-A1T1 (share)'!$A$1:$AD$37,3,MATCH($B$3,'Income-A1T1 (share)'!1:1,))</f>
        <v>0.21450000000000002</v>
      </c>
      <c r="E11" s="13">
        <f>ROUND(INDEX('Wealth-A1T1 (avg.)'!$A$1:$AC$36,3,MATCH($B$3,'Wealth-A1T1 (avg.)'!1:1,)),-2)</f>
        <v>2512000</v>
      </c>
      <c r="F11" s="18">
        <f>INDEX('Wealth-A1T1 (share)'!$A$1:$AD$37,3,MATCH($B$3,'Wealth-A1T1 (share)'!1:1,))</f>
        <v>0.47690000000000005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14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0.39838605030617202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12,3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4,5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C740-EE2E-FB45-89BF-B9D2FB59C8CC}">
  <dimension ref="A1:AD10"/>
  <sheetViews>
    <sheetView workbookViewId="0">
      <selection activeCell="L6" sqref="L6"/>
    </sheetView>
  </sheetViews>
  <sheetFormatPr baseColWidth="10" defaultRowHeight="16" x14ac:dyDescent="0.2"/>
  <sheetData>
    <row r="1" spans="1:30" x14ac:dyDescent="0.2">
      <c r="A1" t="s">
        <v>26</v>
      </c>
      <c r="B1" t="s">
        <v>27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2021</v>
      </c>
      <c r="B2" t="s">
        <v>29</v>
      </c>
      <c r="C2" t="s">
        <v>36</v>
      </c>
      <c r="D2">
        <v>30980.493826641101</v>
      </c>
      <c r="E2">
        <v>228717.75740856337</v>
      </c>
      <c r="F2">
        <v>36674.346373039058</v>
      </c>
      <c r="G2">
        <v>220731.80503683092</v>
      </c>
      <c r="H2">
        <v>53886.819194209515</v>
      </c>
      <c r="I2">
        <v>86051.505219501851</v>
      </c>
      <c r="J2">
        <v>163494.33704427318</v>
      </c>
      <c r="K2">
        <v>19131.360506313682</v>
      </c>
      <c r="L2">
        <v>176173.33</v>
      </c>
      <c r="M2">
        <v>227957.47697495355</v>
      </c>
      <c r="N2">
        <v>214126.85563056034</v>
      </c>
      <c r="O2">
        <v>12634.19868332523</v>
      </c>
      <c r="P2">
        <v>129128.57350474878</v>
      </c>
      <c r="Q2">
        <v>35788.728479603262</v>
      </c>
      <c r="R2">
        <v>185042.24813996584</v>
      </c>
      <c r="S2">
        <v>181496.7116920535</v>
      </c>
      <c r="T2">
        <v>179668.8323922251</v>
      </c>
      <c r="U2">
        <v>19287.067936497831</v>
      </c>
      <c r="V2">
        <v>62057.020019332143</v>
      </c>
      <c r="W2">
        <v>26579.153415267239</v>
      </c>
      <c r="X2">
        <v>49375.256753010937</v>
      </c>
      <c r="Y2">
        <v>52672.859880266624</v>
      </c>
      <c r="Z2">
        <v>114266.50539801949</v>
      </c>
      <c r="AA2">
        <v>196035.45851431548</v>
      </c>
      <c r="AB2">
        <v>39095.35700754659</v>
      </c>
      <c r="AC2">
        <v>283622.62341461499</v>
      </c>
      <c r="AD2">
        <v>32296.095823563828</v>
      </c>
    </row>
    <row r="3" spans="1:30" x14ac:dyDescent="0.2">
      <c r="A3">
        <v>2021</v>
      </c>
      <c r="B3" t="s">
        <v>33</v>
      </c>
      <c r="C3" t="s">
        <v>36</v>
      </c>
      <c r="D3">
        <v>795227.29464803741</v>
      </c>
      <c r="E3">
        <v>5419274.7124912031</v>
      </c>
      <c r="F3">
        <v>1793920.4091803113</v>
      </c>
      <c r="G3">
        <v>5512368.9938943498</v>
      </c>
      <c r="H3">
        <v>2670343.0529548749</v>
      </c>
      <c r="I3">
        <v>2621300.7148242402</v>
      </c>
      <c r="J3">
        <v>4853244.3716422524</v>
      </c>
      <c r="K3">
        <v>474454.71451508073</v>
      </c>
      <c r="L3">
        <v>4268804</v>
      </c>
      <c r="M3">
        <v>6162871.4805446332</v>
      </c>
      <c r="N3">
        <v>4559191.746531331</v>
      </c>
      <c r="O3">
        <v>370917.98460779345</v>
      </c>
      <c r="P3">
        <v>4017595.9183480046</v>
      </c>
      <c r="Q3">
        <v>1181392.8444222603</v>
      </c>
      <c r="R3">
        <v>3336545.6420964072</v>
      </c>
      <c r="S3">
        <v>4439213.1838787906</v>
      </c>
      <c r="T3">
        <v>4480786.8216553787</v>
      </c>
      <c r="U3">
        <v>585515.66936276515</v>
      </c>
      <c r="V3">
        <v>2910330.6089025545</v>
      </c>
      <c r="W3">
        <v>669471.09823245159</v>
      </c>
      <c r="X3">
        <v>1497301.2207871012</v>
      </c>
      <c r="Y3">
        <v>2511984.2690232601</v>
      </c>
      <c r="Z3">
        <v>4522070.5060034124</v>
      </c>
      <c r="AA3">
        <v>5359488.5605602236</v>
      </c>
      <c r="AB3">
        <v>1442480.7743170767</v>
      </c>
      <c r="AC3">
        <v>10175943.263081172</v>
      </c>
      <c r="AD3">
        <v>1777328.2222317229</v>
      </c>
    </row>
    <row r="4" spans="1:30" x14ac:dyDescent="0.2">
      <c r="A4">
        <v>2021</v>
      </c>
      <c r="B4" t="s">
        <v>32</v>
      </c>
      <c r="C4" t="s">
        <v>36</v>
      </c>
      <c r="D4">
        <v>180328.54624537844</v>
      </c>
      <c r="E4">
        <v>1285404.5301158214</v>
      </c>
      <c r="F4">
        <v>292700.63325741579</v>
      </c>
      <c r="G4">
        <v>1272762.4068141694</v>
      </c>
      <c r="H4">
        <v>433425.50341105013</v>
      </c>
      <c r="I4">
        <v>583399.89733783703</v>
      </c>
      <c r="J4">
        <v>973598.43719121267</v>
      </c>
      <c r="K4">
        <v>109679.40102152454</v>
      </c>
      <c r="L4">
        <v>1014070.2</v>
      </c>
      <c r="M4">
        <v>1355792.6646936175</v>
      </c>
      <c r="N4">
        <v>1223221.8163957463</v>
      </c>
      <c r="O4">
        <v>76052.729334280215</v>
      </c>
      <c r="P4">
        <v>804697.23574322346</v>
      </c>
      <c r="Q4">
        <v>231334.55334078302</v>
      </c>
      <c r="R4">
        <v>882154.73244273895</v>
      </c>
      <c r="S4">
        <v>1048204.3897588036</v>
      </c>
      <c r="T4">
        <v>1046278.9398042696</v>
      </c>
      <c r="U4">
        <v>121904.19203130707</v>
      </c>
      <c r="V4">
        <v>488430.84204866207</v>
      </c>
      <c r="W4">
        <v>154330.18361224685</v>
      </c>
      <c r="X4">
        <v>305291.50110191805</v>
      </c>
      <c r="Y4">
        <v>390426.22569640074</v>
      </c>
      <c r="Z4">
        <v>826793.70669450134</v>
      </c>
      <c r="AA4">
        <v>1136408.7501744188</v>
      </c>
      <c r="AB4">
        <v>263774.60810566915</v>
      </c>
      <c r="AC4">
        <v>2017248.6472488213</v>
      </c>
      <c r="AD4">
        <v>276665.1427456825</v>
      </c>
    </row>
    <row r="5" spans="1:30" x14ac:dyDescent="0.2">
      <c r="A5">
        <v>2021</v>
      </c>
      <c r="B5" t="s">
        <v>35</v>
      </c>
      <c r="C5" t="s">
        <v>36</v>
      </c>
      <c r="D5">
        <v>27936.180786137742</v>
      </c>
      <c r="E5">
        <v>215695.33600570619</v>
      </c>
      <c r="F5">
        <v>18840.98179409367</v>
      </c>
      <c r="G5">
        <v>201531.67963939052</v>
      </c>
      <c r="H5">
        <v>27129.698517375393</v>
      </c>
      <c r="I5">
        <v>55586.625903915767</v>
      </c>
      <c r="J5">
        <v>151651.47244999668</v>
      </c>
      <c r="K5">
        <v>17591.91249077371</v>
      </c>
      <c r="L5">
        <v>157527.53</v>
      </c>
      <c r="M5">
        <v>203078.07085427194</v>
      </c>
      <c r="N5">
        <v>204658.91443639551</v>
      </c>
      <c r="O5">
        <v>10846.959165043249</v>
      </c>
      <c r="P5">
        <v>105632.55541622714</v>
      </c>
      <c r="Q5">
        <v>26356.333784591181</v>
      </c>
      <c r="R5">
        <v>196014.18799897362</v>
      </c>
      <c r="S5">
        <v>165591.57523516662</v>
      </c>
      <c r="T5">
        <v>162222.26674912887</v>
      </c>
      <c r="U5">
        <v>15584.717882190451</v>
      </c>
      <c r="V5">
        <v>33340.018866900122</v>
      </c>
      <c r="W5">
        <v>24061.40468942382</v>
      </c>
      <c r="X5">
        <v>48015.67384816039</v>
      </c>
      <c r="Y5">
        <v>30009.697792831765</v>
      </c>
      <c r="Z5">
        <v>74122.539154009646</v>
      </c>
      <c r="AA5">
        <v>177396.7716304535</v>
      </c>
      <c r="AB5">
        <v>28203.070720665484</v>
      </c>
      <c r="AC5">
        <v>194233.72953788019</v>
      </c>
      <c r="AD5">
        <v>13546.707946691384</v>
      </c>
    </row>
    <row r="6" spans="1:30" x14ac:dyDescent="0.2">
      <c r="A6">
        <v>2021</v>
      </c>
      <c r="B6" t="s">
        <v>34</v>
      </c>
      <c r="C6" t="s">
        <v>36</v>
      </c>
      <c r="D6">
        <v>3546.3334723131288</v>
      </c>
      <c r="E6">
        <v>27798.34952010222</v>
      </c>
      <c r="F6">
        <v>-264.20012845393632</v>
      </c>
      <c r="G6">
        <v>25685.749932408016</v>
      </c>
      <c r="H6">
        <v>-615.22110769130563</v>
      </c>
      <c r="I6">
        <v>10953.738175182862</v>
      </c>
      <c r="J6">
        <v>10947.865305970479</v>
      </c>
      <c r="K6">
        <v>2253.3087220400889</v>
      </c>
      <c r="L6">
        <v>23510.59</v>
      </c>
      <c r="M6">
        <v>22293.850789273096</v>
      </c>
      <c r="N6">
        <v>19882.136419830476</v>
      </c>
      <c r="O6">
        <v>1380.2841373117376</v>
      </c>
      <c r="P6">
        <v>12811.655527871138</v>
      </c>
      <c r="Q6">
        <v>4225.4763507945063</v>
      </c>
      <c r="R6">
        <v>36842.220714538715</v>
      </c>
      <c r="S6">
        <v>20879.285244213032</v>
      </c>
      <c r="T6">
        <v>20304.063475781757</v>
      </c>
      <c r="U6">
        <v>1725.5449339616391</v>
      </c>
      <c r="V6">
        <v>-244.14495336773442</v>
      </c>
      <c r="W6">
        <v>3043.1464371843031</v>
      </c>
      <c r="X6">
        <v>-720.31035711683307</v>
      </c>
      <c r="Y6">
        <v>3252.7148788004952</v>
      </c>
      <c r="Z6">
        <v>3876.2652814975086</v>
      </c>
      <c r="AA6">
        <v>22871.741583764335</v>
      </c>
      <c r="AB6">
        <v>2873.3100032634643</v>
      </c>
      <c r="AC6">
        <v>8408.5478339492329</v>
      </c>
      <c r="AD6">
        <v>-1578.1947971914651</v>
      </c>
    </row>
    <row r="10" spans="1:30" ht="15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4D5C-90E2-E843-BB4D-F82C5FFA82F9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22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45200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196000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21500</v>
      </c>
      <c r="D8" s="14">
        <f>INDEX('Income-A1T1 (share)'!$A$1:$AD$37,6,MATCH($B$3,'Income-A1T1 (share)'!1:1,))</f>
        <v>0.23780000000000001</v>
      </c>
      <c r="E8" s="12">
        <f>ROUND(INDEX('Wealth-A1T1 (avg.)'!$A$1:$AC$36,6,MATCH($B$3,'Wealth-A1T1 (avg.)'!1:1,)),-2)</f>
        <v>22900</v>
      </c>
      <c r="F8" s="17">
        <f>INDEX('Wealth-A1T1 (share)'!$A$1:$AD$38,6,MATCH($B$3,'Wealth-A1T1 (share)'!1:1,))</f>
        <v>5.8300000000000005E-2</v>
      </c>
    </row>
    <row r="9" spans="1:6" x14ac:dyDescent="0.2">
      <c r="B9" s="6" t="s">
        <v>48</v>
      </c>
      <c r="C9" s="12">
        <f>ROUND(INDEX('Income-A1T1 (avg.)'!$A$1:$AD$36,5,MATCH($B$3,'Income-A1T1 (avg.)'!1:1,)),-2)</f>
        <v>51400</v>
      </c>
      <c r="D9" s="14">
        <f>INDEX('Income-A1T1 (share)'!$A$1:$AD$37,5,MATCH($B$3,'Income-A1T1 (share)'!1:1,))</f>
        <v>0.45440000000000003</v>
      </c>
      <c r="E9" s="12">
        <f>ROUND(INDEX('Wealth-A1T1 (avg.)'!$A$1:$AC$36,5,MATCH($B$3,'Wealth-A1T1 (avg.)'!1:1,)),-2)</f>
        <v>177400</v>
      </c>
      <c r="F9" s="17">
        <f>INDEX('Wealth-A1T1 (share)'!$A$1:$AD$38,5,MATCH($B$3,'Wealth-A1T1 (share)'!1:1,))</f>
        <v>0.36200000000000004</v>
      </c>
    </row>
    <row r="10" spans="1:6" x14ac:dyDescent="0.2">
      <c r="B10" s="6" t="s">
        <v>47</v>
      </c>
      <c r="C10" s="12">
        <f>ROUND(INDEX('Income-A1T1 (avg.)'!$A$1:$AD$36,4,MATCH($B$3,'Income-A1T1 (avg.)'!1:1,)),-2)</f>
        <v>139200</v>
      </c>
      <c r="D10" s="14">
        <f>INDEX('Income-A1T1 (share)'!$A$1:$AD$37,4,MATCH($B$3,'Income-A1T1 (share)'!1:1,))</f>
        <v>0.30780000000000002</v>
      </c>
      <c r="E10" s="12">
        <f>ROUND(INDEX('Wealth-A1T1 (avg.)'!$A$1:$AC$36,4,MATCH($B$3,'Wealth-A1T1 (avg.)'!1:1,)),-2)</f>
        <v>1136400</v>
      </c>
      <c r="F10" s="17">
        <f>INDEX('Wealth-A1T1 (share)'!$A$1:$AD$37,4,MATCH($B$3,'Wealth-A1T1 (share)'!1:1,))</f>
        <v>0.57969999999999999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476900</v>
      </c>
      <c r="D11" s="15">
        <f>INDEX('Income-A1T1 (share)'!$A$1:$AD$37,3,MATCH($B$3,'Income-A1T1 (share)'!1:1,))</f>
        <v>0.10540000000000001</v>
      </c>
      <c r="E11" s="13">
        <f>ROUND(INDEX('Wealth-A1T1 (avg.)'!$A$1:$AC$36,3,MATCH($B$3,'Wealth-A1T1 (avg.)'!1:1,)),-2)</f>
        <v>5359500</v>
      </c>
      <c r="F11" s="18">
        <f>INDEX('Wealth-A1T1 (share)'!$A$1:$AD$37,3,MATCH($B$3,'Wealth-A1T1 (share)'!1:1,))</f>
        <v>0.27340000000000003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6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0.42428419400835082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9,5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14,5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3876-0686-3D46-B33A-8422264EB89F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23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27400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39100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6600</v>
      </c>
      <c r="D8" s="14">
        <f>INDEX('Income-A1T1 (share)'!$A$1:$AD$37,6,MATCH($B$3,'Income-A1T1 (share)'!1:1,))</f>
        <v>0.11950000000000001</v>
      </c>
      <c r="E8" s="12">
        <f>ROUND(INDEX('Wealth-A1T1 (avg.)'!$A$1:$AC$36,6,MATCH($B$3,'Wealth-A1T1 (avg.)'!1:1,)),-2)</f>
        <v>2900</v>
      </c>
      <c r="F8" s="17">
        <f>INDEX('Wealth-A1T1 (share)'!$A$1:$AD$38,6,MATCH($B$3,'Wealth-A1T1 (share)'!1:1,))</f>
        <v>3.6700000000000003E-2</v>
      </c>
    </row>
    <row r="9" spans="1:6" x14ac:dyDescent="0.2">
      <c r="B9" s="6" t="s">
        <v>48</v>
      </c>
      <c r="C9" s="12">
        <f>ROUND(INDEX('Income-A1T1 (avg.)'!$A$1:$AD$36,5,MATCH($B$3,'Income-A1T1 (avg.)'!1:1,)),-2)</f>
        <v>23100</v>
      </c>
      <c r="D9" s="14">
        <f>INDEX('Income-A1T1 (share)'!$A$1:$AD$37,5,MATCH($B$3,'Income-A1T1 (share)'!1:1,))</f>
        <v>0.33630000000000004</v>
      </c>
      <c r="E9" s="12">
        <f>ROUND(INDEX('Wealth-A1T1 (avg.)'!$A$1:$AC$36,5,MATCH($B$3,'Wealth-A1T1 (avg.)'!1:1,)),-2)</f>
        <v>28200</v>
      </c>
      <c r="F9" s="17">
        <f>INDEX('Wealth-A1T1 (share)'!$A$1:$AD$38,5,MATCH($B$3,'Wealth-A1T1 (share)'!1:1,))</f>
        <v>0.28860000000000002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149300</v>
      </c>
      <c r="D10" s="14">
        <f>INDEX('Income-A1T1 (share)'!$A$1:$AD$37,4,MATCH($B$3,'Income-A1T1 (share)'!1:1,))</f>
        <v>0.54420000000000002</v>
      </c>
      <c r="E10" s="12">
        <f>ROUND(INDEX('Wealth-A1T1 (avg.)'!$A$1:$AC$36,4,MATCH($B$3,'Wealth-A1T1 (avg.)'!1:1,)),-2)</f>
        <v>263800</v>
      </c>
      <c r="F10" s="17">
        <f>INDEX('Wealth-A1T1 (share)'!$A$1:$AD$37,4,MATCH($B$3,'Wealth-A1T1 (share)'!1:1,))</f>
        <v>0.67470000000000008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516200</v>
      </c>
      <c r="D11" s="15">
        <f>INDEX('Income-A1T1 (share)'!$A$1:$AD$37,3,MATCH($B$3,'Income-A1T1 (share)'!1:1,))</f>
        <v>0.18820000000000001</v>
      </c>
      <c r="E11" s="13">
        <f>ROUND(INDEX('Wealth-A1T1 (avg.)'!$A$1:$AC$36,3,MATCH($B$3,'Wealth-A1T1 (avg.)'!1:1,)),-2)</f>
        <v>1442500</v>
      </c>
      <c r="F11" s="18">
        <f>INDEX('Wealth-A1T1 (share)'!$A$1:$AD$37,3,MATCH($B$3,'Wealth-A1T1 (share)'!1:1,))</f>
        <v>0.36899999999999999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23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0.23259547352790833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6,3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3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CE22-4545-0145-BECB-9B5AB7DC06D9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24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54300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283600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14500</v>
      </c>
      <c r="D8" s="14">
        <f>INDEX('Income-A1T1 (share)'!$A$1:$AD$37,6,MATCH($B$3,'Income-A1T1 (share)'!1:1,))</f>
        <v>0.1331</v>
      </c>
      <c r="E8" s="12">
        <f>ROUND(INDEX('Wealth-A1T1 (avg.)'!$A$1:$AC$36,6,MATCH($B$3,'Wealth-A1T1 (avg.)'!1:1,)),-2)</f>
        <v>8400</v>
      </c>
      <c r="F8" s="17">
        <f>INDEX('Wealth-A1T1 (share)'!$A$1:$AD$38,6,MATCH($B$3,'Wealth-A1T1 (share)'!1:1,))</f>
        <v>1.4800000000000001E-2</v>
      </c>
    </row>
    <row r="9" spans="1:6" x14ac:dyDescent="0.2">
      <c r="B9" s="6" t="s">
        <v>48</v>
      </c>
      <c r="C9" s="12">
        <f>ROUND(INDEX('Income-A1T1 (avg.)'!$A$1:$AD$36,5,MATCH($B$3,'Income-A1T1 (avg.)'!1:1,)),-2)</f>
        <v>56000</v>
      </c>
      <c r="D9" s="14">
        <f>INDEX('Income-A1T1 (share)'!$A$1:$AD$37,5,MATCH($B$3,'Income-A1T1 (share)'!1:1,))</f>
        <v>0.41240000000000004</v>
      </c>
      <c r="E9" s="12">
        <f>ROUND(INDEX('Wealth-A1T1 (avg.)'!$A$1:$AC$36,5,MATCH($B$3,'Wealth-A1T1 (avg.)'!1:1,)),-2)</f>
        <v>194200</v>
      </c>
      <c r="F9" s="17">
        <f>INDEX('Wealth-A1T1 (share)'!$A$1:$AD$38,5,MATCH($B$3,'Wealth-A1T1 (share)'!1:1,))</f>
        <v>0.27390000000000003</v>
      </c>
    </row>
    <row r="10" spans="1:6" x14ac:dyDescent="0.2">
      <c r="B10" s="6" t="s">
        <v>47</v>
      </c>
      <c r="C10" s="12">
        <f>ROUND(INDEX('Income-A1T1 (avg.)'!$A$1:$AD$36,4,MATCH($B$3,'Income-A1T1 (avg.)'!1:1,)),-2)</f>
        <v>246800</v>
      </c>
      <c r="D10" s="14">
        <f>INDEX('Income-A1T1 (share)'!$A$1:$AD$37,4,MATCH($B$3,'Income-A1T1 (share)'!1:1,))</f>
        <v>0.4546</v>
      </c>
      <c r="E10" s="12">
        <f>ROUND(INDEX('Wealth-A1T1 (avg.)'!$A$1:$AC$36,4,MATCH($B$3,'Wealth-A1T1 (avg.)'!1:1,)),-2)</f>
        <v>2017200</v>
      </c>
      <c r="F10" s="17">
        <f>INDEX('Wealth-A1T1 (share)'!$A$1:$AD$37,4,MATCH($B$3,'Wealth-A1T1 (share)'!1:1,))</f>
        <v>0.71120000000000005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1018700</v>
      </c>
      <c r="D11" s="15">
        <f>INDEX('Income-A1T1 (share)'!$A$1:$AD$37,3,MATCH($B$3,'Income-A1T1 (share)'!1:1,))</f>
        <v>0.18760000000000002</v>
      </c>
      <c r="E11" s="13">
        <f>ROUND(INDEX('Wealth-A1T1 (avg.)'!$A$1:$AC$36,3,MATCH($B$3,'Wealth-A1T1 (avg.)'!1:1,)),-2)</f>
        <v>10175900</v>
      </c>
      <c r="F11" s="18">
        <f>INDEX('Wealth-A1T1 (share)'!$A$1:$AD$37,3,MATCH($B$3,'Wealth-A1T1 (share)'!1:1,))</f>
        <v>0.35880000000000001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17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0.39373394846916199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21,1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15,5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AF7A-A0AB-DE4A-819A-E2C93645C71A}">
  <dimension ref="A2:F17"/>
  <sheetViews>
    <sheetView workbookViewId="0">
      <selection activeCell="H11" sqref="H11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25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12400</v>
      </c>
      <c r="D7" s="14">
        <f>INDEX('Income-A1T1 (share)'!$A$1:$AD$37,2,MATCH($B$3,'Income-A1T1 (share)'!1:1,))</f>
        <v>1</v>
      </c>
      <c r="E7" s="12">
        <f>ROUND(INDEX('Wealth-A1T1 (avg.)'!$A$1:$AD$36,2,MATCH($B$3,'Wealth-A1T1 (avg.)'!1:1,)),-2)</f>
        <v>32300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1300</v>
      </c>
      <c r="D8" s="14">
        <f>INDEX('Income-A1T1 (share)'!$A$1:$AD$37,6,MATCH($B$3,'Income-A1T1 (share)'!1:1,))</f>
        <v>5.2700000000000004E-2</v>
      </c>
      <c r="E8" s="12">
        <f>ROUND(INDEX('Wealth-A1T1 (avg.)'!$A$1:$AD$36,6,MATCH($B$3,'Wealth-A1T1 (avg.)'!1:1,)),-2)</f>
        <v>-1600</v>
      </c>
      <c r="F8" s="17">
        <f>INDEX('Wealth-A1T1 (share)'!$A$1:$AD$38,6,MATCH($B$3,'Wealth-A1T1 (share)'!1:1,))</f>
        <v>-2.4400000000000002E-2</v>
      </c>
    </row>
    <row r="9" spans="1:6" x14ac:dyDescent="0.2">
      <c r="B9" s="6" t="s">
        <v>48</v>
      </c>
      <c r="C9" s="12">
        <f>ROUND(INDEX('Income-A1T1 (avg.)'!$A$1:$AD$36,5,MATCH($B$3,'Income-A1T1 (avg.)'!1:1,)),-2)</f>
        <v>8700</v>
      </c>
      <c r="D9" s="14">
        <f>INDEX('Income-A1T1 (share)'!$A$1:$AD$37,5,MATCH($B$3,'Income-A1T1 (share)'!1:1,))</f>
        <v>0.28179999999999999</v>
      </c>
      <c r="E9" s="12">
        <f>ROUND(INDEX('Wealth-A1T1 (avg.)'!$A$1:$AD$36,5,MATCH($B$3,'Wealth-A1T1 (avg.)'!1:1,)),-2)</f>
        <v>13500</v>
      </c>
      <c r="F9" s="17">
        <f>INDEX('Wealth-A1T1 (share)'!$A$1:$AD$38,5,MATCH($B$3,'Wealth-A1T1 (share)'!1:1,))</f>
        <v>0.1678</v>
      </c>
    </row>
    <row r="10" spans="1:6" x14ac:dyDescent="0.2">
      <c r="B10" s="6" t="s">
        <v>47</v>
      </c>
      <c r="C10" s="12">
        <f>ROUND(INDEX('Income-A1T1 (avg.)'!$A$1:$AD$36,4,MATCH($B$3,'Income-A1T1 (avg.)'!1:1,)),-2)</f>
        <v>82500</v>
      </c>
      <c r="D10" s="14">
        <f>INDEX('Income-A1T1 (share)'!$A$1:$AD$37,4,MATCH($B$3,'Income-A1T1 (share)'!1:1,))</f>
        <v>0.66539999999999999</v>
      </c>
      <c r="E10" s="12">
        <f>ROUND(INDEX('Wealth-A1T1 (avg.)'!$A$1:$AD$36,4,MATCH($B$3,'Wealth-A1T1 (avg.)'!1:1,)),-2)</f>
        <v>276700</v>
      </c>
      <c r="F10" s="17">
        <f>INDEX('Wealth-A1T1 (share)'!$A$1:$AD$37,4,MATCH($B$3,'Wealth-A1T1 (share)'!1:1,))</f>
        <v>0.85670000000000002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272000</v>
      </c>
      <c r="D11" s="15">
        <f>INDEX('Income-A1T1 (share)'!$A$1:$AD$37,3,MATCH($B$3,'Income-A1T1 (share)'!1:1,))</f>
        <v>0.21930000000000002</v>
      </c>
      <c r="E11" s="13">
        <f>ROUND(INDEX('Wealth-A1T1 (avg.)'!$A$1:$AD$36,3,MATCH($B$3,'Wealth-A1T1 (avg.)'!1:1,)),-2)</f>
        <v>1777300</v>
      </c>
      <c r="F11" s="18">
        <f>INDEX('Wealth-A1T1 (share)'!$A$1:$AD$37,3,MATCH($B$3,'Wealth-A1T1 (share)'!1:1,))</f>
        <v>0.55030000000000001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63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0.36298889670337076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7,2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8,5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4:D14"/>
    <mergeCell ref="E14:F14"/>
    <mergeCell ref="B15:D15"/>
    <mergeCell ref="E15:F15"/>
    <mergeCell ref="B16:F16"/>
    <mergeCell ref="C5:D5"/>
    <mergeCell ref="E5:F5"/>
    <mergeCell ref="B12:D12"/>
    <mergeCell ref="E12:F12"/>
    <mergeCell ref="B13:D13"/>
    <mergeCell ref="E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9681-EF28-024B-925C-495371A136B1}">
  <dimension ref="A1:AD6"/>
  <sheetViews>
    <sheetView workbookViewId="0">
      <selection activeCell="N23" sqref="N23"/>
    </sheetView>
  </sheetViews>
  <sheetFormatPr baseColWidth="10" defaultRowHeight="16" x14ac:dyDescent="0.2"/>
  <sheetData>
    <row r="1" spans="1:30" x14ac:dyDescent="0.2">
      <c r="A1" t="s">
        <v>26</v>
      </c>
      <c r="B1" t="s">
        <v>27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2021</v>
      </c>
      <c r="B2" t="s">
        <v>33</v>
      </c>
      <c r="C2" t="s">
        <v>54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ht="17" customHeight="1" x14ac:dyDescent="0.2">
      <c r="A3">
        <v>2021</v>
      </c>
      <c r="B3" t="s">
        <v>33</v>
      </c>
      <c r="C3" t="s">
        <v>54</v>
      </c>
      <c r="D3">
        <v>0.25670000000000004</v>
      </c>
      <c r="E3">
        <v>0.2369</v>
      </c>
      <c r="F3">
        <v>0.48910000000000003</v>
      </c>
      <c r="G3">
        <v>0.24970000000000001</v>
      </c>
      <c r="H3">
        <v>0.4955</v>
      </c>
      <c r="I3">
        <v>0.30460000000000004</v>
      </c>
      <c r="J3">
        <v>0.29680000000000001</v>
      </c>
      <c r="K3">
        <v>0.248</v>
      </c>
      <c r="L3">
        <v>0.24230705201630001</v>
      </c>
      <c r="M3">
        <v>0.27040000000000003</v>
      </c>
      <c r="N3">
        <v>0.21290000000000001</v>
      </c>
      <c r="O3">
        <v>0.29360000000000003</v>
      </c>
      <c r="P3">
        <v>0.31109999999999999</v>
      </c>
      <c r="Q3">
        <v>0.3301</v>
      </c>
      <c r="R3">
        <v>0.18030000000000002</v>
      </c>
      <c r="S3">
        <v>0.24460000000000001</v>
      </c>
      <c r="T3">
        <v>0.24940000000000001</v>
      </c>
      <c r="U3">
        <v>0.30360000000000004</v>
      </c>
      <c r="V3">
        <v>0.46900000000000003</v>
      </c>
      <c r="W3">
        <v>0.25190000000000001</v>
      </c>
      <c r="X3">
        <v>0.30320000000000003</v>
      </c>
      <c r="Y3">
        <v>0.47690000000000005</v>
      </c>
      <c r="Z3">
        <v>0.3957</v>
      </c>
      <c r="AA3">
        <v>0.27340000000000003</v>
      </c>
      <c r="AB3">
        <v>0.36899999999999999</v>
      </c>
      <c r="AC3">
        <v>0.35880000000000001</v>
      </c>
      <c r="AD3">
        <v>0.55030000000000001</v>
      </c>
    </row>
    <row r="4" spans="1:30" x14ac:dyDescent="0.2">
      <c r="A4">
        <v>2021</v>
      </c>
      <c r="B4" t="s">
        <v>32</v>
      </c>
      <c r="C4" t="s">
        <v>54</v>
      </c>
      <c r="D4">
        <v>0.58210000000000006</v>
      </c>
      <c r="E4">
        <v>0.56200000000000006</v>
      </c>
      <c r="F4">
        <v>0.79810000000000003</v>
      </c>
      <c r="G4">
        <v>0.5766</v>
      </c>
      <c r="H4">
        <v>0.80430000000000001</v>
      </c>
      <c r="I4">
        <v>0.67800000000000005</v>
      </c>
      <c r="J4">
        <v>0.59550000000000003</v>
      </c>
      <c r="K4">
        <v>0.57330000000000003</v>
      </c>
      <c r="L4">
        <v>0.57560938596730005</v>
      </c>
      <c r="M4">
        <v>0.5948</v>
      </c>
      <c r="N4">
        <v>0.57130000000000003</v>
      </c>
      <c r="O4">
        <v>0.60199999999999998</v>
      </c>
      <c r="P4">
        <v>0.62319999999999998</v>
      </c>
      <c r="Q4">
        <v>0.64640000000000009</v>
      </c>
      <c r="R4">
        <v>0.47670000000000001</v>
      </c>
      <c r="S4">
        <v>0.57750000000000001</v>
      </c>
      <c r="T4">
        <v>0.58230000000000004</v>
      </c>
      <c r="U4">
        <v>0.6321</v>
      </c>
      <c r="V4">
        <v>0.78710000000000002</v>
      </c>
      <c r="W4">
        <v>0.5806</v>
      </c>
      <c r="X4">
        <v>0.61830000000000007</v>
      </c>
      <c r="Y4">
        <v>0.74120000000000008</v>
      </c>
      <c r="Z4">
        <v>0.72360000000000002</v>
      </c>
      <c r="AA4">
        <v>0.57969999999999999</v>
      </c>
      <c r="AB4">
        <v>0.67470000000000008</v>
      </c>
      <c r="AC4">
        <v>0.71120000000000005</v>
      </c>
      <c r="AD4">
        <v>0.85670000000000002</v>
      </c>
    </row>
    <row r="5" spans="1:30" x14ac:dyDescent="0.2">
      <c r="A5">
        <v>2021</v>
      </c>
      <c r="B5" t="s">
        <v>35</v>
      </c>
      <c r="C5" t="s">
        <v>54</v>
      </c>
      <c r="D5">
        <v>0.36070000000000002</v>
      </c>
      <c r="E5">
        <v>0.37720000000000004</v>
      </c>
      <c r="F5">
        <v>0.20550000000000002</v>
      </c>
      <c r="G5">
        <v>0.36520000000000002</v>
      </c>
      <c r="H5">
        <v>0.20140000000000002</v>
      </c>
      <c r="I5">
        <v>0.25840000000000002</v>
      </c>
      <c r="J5">
        <v>0.371</v>
      </c>
      <c r="K5">
        <v>0.36780000000000002</v>
      </c>
      <c r="L5">
        <v>0.35766488000000002</v>
      </c>
      <c r="M5">
        <v>0.35630000000000001</v>
      </c>
      <c r="N5">
        <v>0.38230000000000003</v>
      </c>
      <c r="O5">
        <v>0.34340000000000004</v>
      </c>
      <c r="P5">
        <v>0.32719999999999999</v>
      </c>
      <c r="Q5">
        <v>0.29460000000000003</v>
      </c>
      <c r="R5">
        <v>0.42370000000000002</v>
      </c>
      <c r="S5">
        <v>0.3649</v>
      </c>
      <c r="T5">
        <v>0.36120000000000002</v>
      </c>
      <c r="U5">
        <v>0.32320000000000004</v>
      </c>
      <c r="V5">
        <v>0.21490000000000001</v>
      </c>
      <c r="W5">
        <v>0.36210000000000003</v>
      </c>
      <c r="X5">
        <v>0.38900000000000001</v>
      </c>
      <c r="Y5">
        <v>0.22790000000000002</v>
      </c>
      <c r="Z5">
        <v>0.25950000000000001</v>
      </c>
      <c r="AA5">
        <v>0.36200000000000004</v>
      </c>
      <c r="AB5">
        <v>0.28860000000000002</v>
      </c>
      <c r="AC5">
        <v>0.27390000000000003</v>
      </c>
      <c r="AD5">
        <v>0.1678</v>
      </c>
    </row>
    <row r="6" spans="1:30" x14ac:dyDescent="0.2">
      <c r="A6">
        <v>2021</v>
      </c>
      <c r="B6" t="s">
        <v>34</v>
      </c>
      <c r="C6" t="s">
        <v>54</v>
      </c>
      <c r="D6">
        <v>5.7200000000000001E-2</v>
      </c>
      <c r="E6">
        <v>6.08E-2</v>
      </c>
      <c r="F6">
        <v>-3.6000000000000003E-3</v>
      </c>
      <c r="G6">
        <v>5.8200000000000002E-2</v>
      </c>
      <c r="H6">
        <v>-5.7000000000000002E-3</v>
      </c>
      <c r="I6">
        <v>6.3600000000000004E-2</v>
      </c>
      <c r="J6">
        <v>3.3500000000000002E-2</v>
      </c>
      <c r="K6">
        <v>5.8900000000000001E-2</v>
      </c>
      <c r="L6">
        <v>6.6725730895999993E-2</v>
      </c>
      <c r="M6">
        <v>4.8899999999999999E-2</v>
      </c>
      <c r="N6">
        <v>4.6400000000000004E-2</v>
      </c>
      <c r="O6">
        <v>5.4600000000000003E-2</v>
      </c>
      <c r="P6">
        <v>4.9600000000000005E-2</v>
      </c>
      <c r="Q6">
        <v>5.9000000000000004E-2</v>
      </c>
      <c r="R6">
        <v>9.9600000000000008E-2</v>
      </c>
      <c r="S6">
        <v>5.7500000000000002E-2</v>
      </c>
      <c r="T6">
        <v>5.6500000000000002E-2</v>
      </c>
      <c r="U6">
        <v>4.4700000000000004E-2</v>
      </c>
      <c r="V6">
        <v>-2E-3</v>
      </c>
      <c r="W6">
        <v>5.7200000000000001E-2</v>
      </c>
      <c r="X6">
        <v>-7.3000000000000001E-3</v>
      </c>
      <c r="Y6">
        <v>3.09E-2</v>
      </c>
      <c r="Z6">
        <v>1.7000000000000001E-2</v>
      </c>
      <c r="AA6">
        <v>5.8300000000000005E-2</v>
      </c>
      <c r="AB6">
        <v>3.6700000000000003E-2</v>
      </c>
      <c r="AC6">
        <v>1.4800000000000001E-2</v>
      </c>
      <c r="AD6">
        <v>-2.4400000000000002E-2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F970-AD0A-A542-AB3A-40E494E4FC04}">
  <dimension ref="A1:AD2"/>
  <sheetViews>
    <sheetView topLeftCell="N1" workbookViewId="0">
      <selection activeCell="X1" sqref="X1:X1048576"/>
    </sheetView>
  </sheetViews>
  <sheetFormatPr baseColWidth="10" defaultRowHeight="16" x14ac:dyDescent="0.2"/>
  <sheetData>
    <row r="1" spans="1:30" s="22" customFormat="1" x14ac:dyDescent="0.2">
      <c r="A1" s="19" t="s">
        <v>27</v>
      </c>
      <c r="B1" s="20" t="s">
        <v>58</v>
      </c>
      <c r="C1" s="20" t="s">
        <v>28</v>
      </c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20</v>
      </c>
      <c r="S1" t="s">
        <v>21</v>
      </c>
      <c r="T1" t="s">
        <v>23</v>
      </c>
      <c r="U1" t="s">
        <v>24</v>
      </c>
      <c r="V1" t="s">
        <v>25</v>
      </c>
      <c r="W1" s="21" t="s">
        <v>4</v>
      </c>
      <c r="X1" s="21" t="s">
        <v>16</v>
      </c>
      <c r="Y1" s="21" t="s">
        <v>11</v>
      </c>
      <c r="Z1" s="21" t="s">
        <v>18</v>
      </c>
      <c r="AA1" s="21" t="s">
        <v>7</v>
      </c>
      <c r="AB1" s="21" t="s">
        <v>19</v>
      </c>
      <c r="AC1" s="22" t="s">
        <v>22</v>
      </c>
      <c r="AD1" s="22" t="s">
        <v>59</v>
      </c>
    </row>
    <row r="2" spans="1:30" x14ac:dyDescent="0.2">
      <c r="A2">
        <v>2019</v>
      </c>
      <c r="B2" t="s">
        <v>29</v>
      </c>
      <c r="C2" s="1"/>
      <c r="D2" s="1">
        <v>6.5</v>
      </c>
      <c r="E2" s="1">
        <v>19.600000000000001</v>
      </c>
      <c r="F2" s="1">
        <v>4.5999999999999996</v>
      </c>
      <c r="G2" s="1">
        <v>19.399999999999999</v>
      </c>
      <c r="H2" s="1">
        <v>8</v>
      </c>
      <c r="I2" s="1">
        <v>11.3</v>
      </c>
      <c r="J2" s="1">
        <v>8.6999999999999993</v>
      </c>
      <c r="K2" s="1">
        <v>9.9</v>
      </c>
      <c r="L2" s="1">
        <v>3.3</v>
      </c>
      <c r="M2" s="1">
        <v>2.2000000000000002</v>
      </c>
      <c r="N2" s="1">
        <v>9.1</v>
      </c>
      <c r="O2" s="1">
        <v>11.9</v>
      </c>
      <c r="P2" s="1">
        <v>14.7</v>
      </c>
      <c r="Q2" s="1">
        <v>4.8</v>
      </c>
      <c r="R2" s="1">
        <v>12.3</v>
      </c>
      <c r="S2" s="1">
        <v>20.8</v>
      </c>
      <c r="T2" s="1">
        <v>6.3</v>
      </c>
      <c r="U2" s="1">
        <v>21.1</v>
      </c>
      <c r="V2" s="1">
        <v>7.2</v>
      </c>
      <c r="W2" s="1">
        <v>6.3</v>
      </c>
      <c r="X2" s="1">
        <v>3.3</v>
      </c>
      <c r="Y2" s="1">
        <v>12.5</v>
      </c>
      <c r="Z2" s="1">
        <v>1.6</v>
      </c>
      <c r="AA2" s="1">
        <v>7.7</v>
      </c>
      <c r="AB2" s="1">
        <v>9.4</v>
      </c>
      <c r="AC2">
        <v>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44FA-BEA7-2F45-8B57-9184F4137DF3}">
  <dimension ref="A1:AD2"/>
  <sheetViews>
    <sheetView topLeftCell="B1" workbookViewId="0">
      <selection activeCell="A3" sqref="A3:XFD4"/>
    </sheetView>
  </sheetViews>
  <sheetFormatPr baseColWidth="10" defaultRowHeight="16" x14ac:dyDescent="0.2"/>
  <sheetData>
    <row r="1" spans="1:30" s="16" customFormat="1" x14ac:dyDescent="0.2">
      <c r="A1" t="s">
        <v>26</v>
      </c>
      <c r="B1" t="s">
        <v>27</v>
      </c>
      <c r="C1" t="s">
        <v>56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59</v>
      </c>
    </row>
    <row r="2" spans="1:30" x14ac:dyDescent="0.2">
      <c r="A2">
        <v>2019</v>
      </c>
      <c r="B2" t="s">
        <v>29</v>
      </c>
      <c r="C2" t="s">
        <v>63</v>
      </c>
      <c r="D2" s="35">
        <v>0.36755633354187012</v>
      </c>
      <c r="E2" s="35">
        <v>0.36565903273774225</v>
      </c>
      <c r="F2" s="35">
        <v>0.38466219259821699</v>
      </c>
      <c r="G2" s="35">
        <v>0.38441016134422412</v>
      </c>
      <c r="H2" s="35">
        <v>0.37929017426980849</v>
      </c>
      <c r="I2" s="35">
        <v>0.33409208059310913</v>
      </c>
      <c r="J2" s="35">
        <v>0.35988929853864704</v>
      </c>
      <c r="K2" s="35">
        <v>0.39582868455184439</v>
      </c>
      <c r="L2" s="35">
        <v>0.41151064545940486</v>
      </c>
      <c r="M2" s="35">
        <v>0.38312195083906886</v>
      </c>
      <c r="N2" s="35">
        <v>0.24815618991851807</v>
      </c>
      <c r="O2" s="35">
        <v>0.37668478893404966</v>
      </c>
      <c r="P2" s="35">
        <v>0.18325695236159678</v>
      </c>
      <c r="Q2" s="35">
        <v>0.36103301245452357</v>
      </c>
      <c r="R2" s="35">
        <v>0.28231202170466574</v>
      </c>
      <c r="S2" s="35">
        <v>0.32432776689529419</v>
      </c>
      <c r="T2" s="35">
        <v>0.13762117922306061</v>
      </c>
      <c r="U2" s="35">
        <v>0.33213629078829854</v>
      </c>
      <c r="V2" s="35">
        <v>0.27998411655426025</v>
      </c>
      <c r="W2" s="35">
        <v>0.3957528123266485</v>
      </c>
      <c r="X2" s="35">
        <v>0.39838605030617202</v>
      </c>
      <c r="Y2" s="35">
        <v>6.7221589386463165E-2</v>
      </c>
      <c r="Z2" s="35">
        <v>0.42428419400835082</v>
      </c>
      <c r="AA2" s="35">
        <v>0.23259547352790833</v>
      </c>
      <c r="AB2" s="35">
        <v>0.39373394846916199</v>
      </c>
      <c r="AC2" s="35">
        <v>0.36298889670337076</v>
      </c>
      <c r="AD2" s="35">
        <v>0.12484017759561539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41AA-70C7-E14D-8669-52B9552EBB23}">
  <dimension ref="A1:AA2"/>
  <sheetViews>
    <sheetView topLeftCell="N1" workbookViewId="0">
      <selection activeCell="R1" sqref="R1:R1048576"/>
    </sheetView>
  </sheetViews>
  <sheetFormatPr baseColWidth="10" defaultRowHeight="16" x14ac:dyDescent="0.2"/>
  <sheetData>
    <row r="1" spans="1:27" s="16" customFormat="1" ht="15" x14ac:dyDescent="0.2">
      <c r="A1" s="16" t="s">
        <v>57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59</v>
      </c>
    </row>
    <row r="2" spans="1:27" x14ac:dyDescent="0.2">
      <c r="B2">
        <v>6.5</v>
      </c>
      <c r="C2">
        <v>9</v>
      </c>
      <c r="D2">
        <v>5.5</v>
      </c>
      <c r="E2">
        <v>9</v>
      </c>
      <c r="F2">
        <v>8</v>
      </c>
      <c r="G2">
        <v>6.5</v>
      </c>
      <c r="H2">
        <v>10</v>
      </c>
      <c r="I2">
        <v>10</v>
      </c>
      <c r="J2">
        <v>15</v>
      </c>
      <c r="K2">
        <v>15.5</v>
      </c>
      <c r="L2">
        <v>6</v>
      </c>
      <c r="M2">
        <v>3</v>
      </c>
      <c r="N2">
        <v>5.5</v>
      </c>
      <c r="O2">
        <v>13</v>
      </c>
      <c r="P2">
        <v>6</v>
      </c>
      <c r="Q2">
        <v>10.5</v>
      </c>
      <c r="R2">
        <v>1.5</v>
      </c>
      <c r="S2">
        <v>8.5</v>
      </c>
      <c r="T2">
        <v>0.5</v>
      </c>
      <c r="U2">
        <v>8.5</v>
      </c>
      <c r="V2">
        <v>4.5</v>
      </c>
      <c r="W2">
        <v>14.5</v>
      </c>
      <c r="X2">
        <v>3</v>
      </c>
      <c r="Y2">
        <v>15.5</v>
      </c>
      <c r="Z2">
        <v>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9B5D-58E4-0240-AAC5-486A09A4A219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59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thickBot="1" x14ac:dyDescent="0.25">
      <c r="B6" s="6"/>
      <c r="C6" s="10" t="s">
        <v>39</v>
      </c>
      <c r="D6" s="9" t="s">
        <v>40</v>
      </c>
      <c r="E6" s="31" t="s">
        <v>50</v>
      </c>
      <c r="F6" s="32" t="s">
        <v>40</v>
      </c>
    </row>
    <row r="7" spans="1:6" ht="16" x14ac:dyDescent="0.2">
      <c r="B7" s="6" t="s">
        <v>41</v>
      </c>
      <c r="C7" s="24">
        <v>11630</v>
      </c>
      <c r="D7" s="27">
        <f>100%</f>
        <v>1</v>
      </c>
      <c r="E7" s="33">
        <v>19131</v>
      </c>
      <c r="F7" s="17">
        <v>1</v>
      </c>
    </row>
    <row r="8" spans="1:6" ht="16" x14ac:dyDescent="0.2">
      <c r="B8" s="6" t="s">
        <v>49</v>
      </c>
      <c r="C8" s="25">
        <f>D8*C7/0.5</f>
        <v>4424.0520000000006</v>
      </c>
      <c r="D8" s="28">
        <v>0.19020000000000001</v>
      </c>
      <c r="E8" s="25">
        <f>F8*E7/0.5</f>
        <v>2253.6318000000001</v>
      </c>
      <c r="F8" s="17">
        <v>5.8900000000000001E-2</v>
      </c>
    </row>
    <row r="9" spans="1:6" x14ac:dyDescent="0.2">
      <c r="B9" s="6" t="s">
        <v>48</v>
      </c>
      <c r="C9" s="25">
        <f>D9*C7/0.4</f>
        <v>12473.174999999997</v>
      </c>
      <c r="D9" s="14">
        <f>1-D10-D8</f>
        <v>0.42899999999999994</v>
      </c>
      <c r="E9" s="25">
        <f>F9*E7/0.4</f>
        <v>17748.785250000004</v>
      </c>
      <c r="F9" s="17">
        <f>1-F8-F10</f>
        <v>0.3711000000000001</v>
      </c>
    </row>
    <row r="10" spans="1:6" x14ac:dyDescent="0.2">
      <c r="B10" s="6" t="s">
        <v>47</v>
      </c>
      <c r="C10" s="25">
        <f>D10*C7/0.1</f>
        <v>44287.040000000001</v>
      </c>
      <c r="D10" s="29">
        <v>0.38080000000000003</v>
      </c>
      <c r="E10" s="25">
        <f>F10*E7/0.1</f>
        <v>109046.69999999998</v>
      </c>
      <c r="F10" s="17">
        <v>0.56999999999999995</v>
      </c>
    </row>
    <row r="11" spans="1:6" ht="17" thickBot="1" x14ac:dyDescent="0.25">
      <c r="B11" s="5" t="s">
        <v>42</v>
      </c>
      <c r="C11" s="26">
        <f>D11*C7/0.01</f>
        <v>115253.30000000002</v>
      </c>
      <c r="D11" s="30">
        <v>9.9100000000000008E-2</v>
      </c>
      <c r="E11" s="26">
        <f>F11*E7/0.01</f>
        <v>474448.80000000005</v>
      </c>
      <c r="F11" s="18">
        <v>0.248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10</v>
      </c>
      <c r="F12" s="38"/>
    </row>
    <row r="13" spans="1:6" ht="16" thickBot="1" x14ac:dyDescent="0.25">
      <c r="B13" s="36" t="s">
        <v>45</v>
      </c>
      <c r="C13" s="37"/>
      <c r="D13" s="38"/>
      <c r="E13" s="45">
        <v>0.13800000000000001</v>
      </c>
      <c r="F13" s="38"/>
    </row>
    <row r="14" spans="1:6" ht="16" thickBot="1" x14ac:dyDescent="0.25">
      <c r="B14" s="36" t="s">
        <v>44</v>
      </c>
      <c r="C14" s="37"/>
      <c r="D14" s="38"/>
      <c r="E14" s="36" t="s">
        <v>60</v>
      </c>
      <c r="F14" s="38"/>
    </row>
    <row r="15" spans="1:6" ht="16" thickBot="1" x14ac:dyDescent="0.25">
      <c r="B15" s="36" t="s">
        <v>43</v>
      </c>
      <c r="C15" s="37"/>
      <c r="D15" s="38"/>
      <c r="E15" s="39" t="str">
        <f>"1/20"</f>
        <v>1/20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C5:D5"/>
    <mergeCell ref="E5:F5"/>
    <mergeCell ref="B12:D12"/>
    <mergeCell ref="E12:F12"/>
    <mergeCell ref="B13:D13"/>
    <mergeCell ref="E13:F13"/>
    <mergeCell ref="B14:D14"/>
    <mergeCell ref="E14:F14"/>
    <mergeCell ref="B15:D15"/>
    <mergeCell ref="E15:F15"/>
    <mergeCell ref="B16:F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FEE5-240A-2942-8062-C34098DFE34C}">
  <dimension ref="A2:F17"/>
  <sheetViews>
    <sheetView workbookViewId="0">
      <selection activeCell="B16" sqref="B16:F16"/>
    </sheetView>
  </sheetViews>
  <sheetFormatPr baseColWidth="10" defaultRowHeight="15" x14ac:dyDescent="0.2"/>
  <cols>
    <col min="1" max="1" width="10.83203125" style="3"/>
    <col min="2" max="2" width="12.83203125" style="3" customWidth="1"/>
    <col min="3" max="3" width="10.33203125" style="3" customWidth="1"/>
    <col min="4" max="4" width="8.5" style="3" customWidth="1"/>
    <col min="5" max="5" width="10.1640625" style="3" customWidth="1"/>
    <col min="6" max="6" width="8.6640625" style="3" customWidth="1"/>
    <col min="7" max="16384" width="10.83203125" style="3"/>
  </cols>
  <sheetData>
    <row r="2" spans="1:6" x14ac:dyDescent="0.2">
      <c r="A2" s="3" t="s">
        <v>51</v>
      </c>
      <c r="B2" s="3" t="s">
        <v>52</v>
      </c>
    </row>
    <row r="3" spans="1:6" x14ac:dyDescent="0.2">
      <c r="A3" s="3" t="s">
        <v>53</v>
      </c>
      <c r="B3" s="3" t="s">
        <v>0</v>
      </c>
    </row>
    <row r="4" spans="1:6" ht="16" thickBot="1" x14ac:dyDescent="0.25"/>
    <row r="5" spans="1:6" x14ac:dyDescent="0.2">
      <c r="B5" s="11"/>
      <c r="C5" s="41" t="s">
        <v>37</v>
      </c>
      <c r="D5" s="42"/>
      <c r="E5" s="41" t="s">
        <v>38</v>
      </c>
      <c r="F5" s="42"/>
    </row>
    <row r="6" spans="1:6" ht="30" customHeight="1" x14ac:dyDescent="0.2">
      <c r="B6" s="6"/>
      <c r="C6" s="10" t="s">
        <v>39</v>
      </c>
      <c r="D6" s="9" t="s">
        <v>40</v>
      </c>
      <c r="E6" s="8" t="s">
        <v>50</v>
      </c>
      <c r="F6" s="7" t="s">
        <v>40</v>
      </c>
    </row>
    <row r="7" spans="1:6" x14ac:dyDescent="0.2">
      <c r="B7" s="6" t="s">
        <v>41</v>
      </c>
      <c r="C7" s="12">
        <f>ROUND(INDEX('Income-A1T1 (avg.)'!$A$1:$AD$36,2,MATCH($B$3,'Income-A1T1 (avg.)'!1:1,)),-2)</f>
        <v>17200</v>
      </c>
      <c r="D7" s="14">
        <f>INDEX('Income-A1T1 (share)'!$A$1:$AD$37,2,MATCH($B$3,'Income-A1T1 (share)'!1:1,))</f>
        <v>1</v>
      </c>
      <c r="E7" s="12">
        <f>ROUND(INDEX('Wealth-A1T1 (avg.)'!$A$1:$AC$36,2,MATCH($B$3,'Wealth-A1T1 (avg.)'!1:1,)),-2)</f>
        <v>31000</v>
      </c>
      <c r="F7" s="17">
        <f>INDEX('Wealth-A1T1 (share)'!$A$1:$AD$38,2,MATCH($B$3,'Wealth-A1T1 (share)'!1:1,))</f>
        <v>1</v>
      </c>
    </row>
    <row r="8" spans="1:6" x14ac:dyDescent="0.2">
      <c r="B8" s="6" t="s">
        <v>49</v>
      </c>
      <c r="C8" s="12">
        <f>ROUND(INDEX('Income-A1T1 (avg.)'!$A$1:$AD$36,6,MATCH($B$3,'Income-A1T1 (avg.)'!1:1,)),-2)</f>
        <v>5600</v>
      </c>
      <c r="D8" s="14">
        <f>INDEX('Income-A1T1 (share)'!$A$1:$AD$37,6,MATCH($B$3,'Income-A1T1 (share)'!1:1,))</f>
        <v>0.1623</v>
      </c>
      <c r="E8" s="12">
        <f>ROUND(INDEX('Wealth-A1T1 (avg.)'!$A$1:$AC$36,6,MATCH($B$3,'Wealth-A1T1 (avg.)'!1:1,)),-2)</f>
        <v>3500</v>
      </c>
      <c r="F8" s="17">
        <f>INDEX('Wealth-A1T1 (share)'!$A$1:$AD$38,6,MATCH($B$3,'Wealth-A1T1 (share)'!1:1,))</f>
        <v>5.7200000000000001E-2</v>
      </c>
    </row>
    <row r="9" spans="1:6" x14ac:dyDescent="0.2">
      <c r="B9" s="6" t="s">
        <v>48</v>
      </c>
      <c r="C9" s="12">
        <f>ROUND(INDEX('Income-A1T1 (avg.)'!$A$1:$AD$36,5,MATCH($B$3,'Income-A1T1 (avg.)'!1:1,)),-2)</f>
        <v>17600</v>
      </c>
      <c r="D9" s="14">
        <f>INDEX('Income-A1T1 (share)'!$A$1:$AD$37,5,MATCH($B$3,'Income-A1T1 (share)'!1:1,))</f>
        <v>0.40990000000000004</v>
      </c>
      <c r="E9" s="12">
        <f>ROUND(INDEX('Wealth-A1T1 (avg.)'!$A$1:$AC$36,5,MATCH($B$3,'Wealth-A1T1 (avg.)'!1:1,)),-2)</f>
        <v>27900</v>
      </c>
      <c r="F9" s="17">
        <f>INDEX('Wealth-A1T1 (share)'!$A$1:$AD$38,5,MATCH($B$3,'Wealth-A1T1 (share)'!1:1,))</f>
        <v>0.36070000000000002</v>
      </c>
    </row>
    <row r="10" spans="1:6" x14ac:dyDescent="0.2">
      <c r="B10" s="6" t="s">
        <v>47</v>
      </c>
      <c r="C10" s="12">
        <f>ROUND(INDEX('Income-A1T1 (avg.)'!$A$1:$AD$36,4,MATCH($B$3,'Income-A1T1 (avg.)'!1:1,)),-2)</f>
        <v>73500</v>
      </c>
      <c r="D10" s="14">
        <f>INDEX('Income-A1T1 (share)'!$A$1:$AD$37,4,MATCH($B$3,'Income-A1T1 (share)'!1:1,))</f>
        <v>0.42780000000000001</v>
      </c>
      <c r="E10" s="12">
        <f>ROUND(INDEX('Wealth-A1T1 (avg.)'!$A$1:$AC$36,4,MATCH($B$3,'Wealth-A1T1 (avg.)'!1:1,)),-2)</f>
        <v>180300</v>
      </c>
      <c r="F10" s="17">
        <f>INDEX('Wealth-A1T1 (share)'!$A$1:$AD$37,4,MATCH($B$3,'Wealth-A1T1 (share)'!1:1,))</f>
        <v>0.58210000000000006</v>
      </c>
    </row>
    <row r="11" spans="1:6" ht="16" thickBot="1" x14ac:dyDescent="0.25">
      <c r="B11" s="5" t="s">
        <v>42</v>
      </c>
      <c r="C11" s="13">
        <f>ROUND(INDEX('Income-A1T1 (avg.)'!$A$1:$AD$36,3,MATCH($B$3,'Income-A1T1 (avg.)'!1:1,)),-2)</f>
        <v>300800</v>
      </c>
      <c r="D11" s="15">
        <f>INDEX('Income-A1T1 (share)'!$A$1:$AD$37,3,MATCH($B$3,'Income-A1T1 (share)'!1:1,))</f>
        <v>0.17510000000000001</v>
      </c>
      <c r="E11" s="13">
        <f>ROUND(INDEX('Wealth-A1T1 (avg.)'!$A$1:$AC$36,3,MATCH($B$3,'Wealth-A1T1 (avg.)'!1:1,)),-2)</f>
        <v>795200</v>
      </c>
      <c r="F11" s="18">
        <f>INDEX('Wealth-A1T1 (share)'!$A$1:$AD$37,3,MATCH($B$3,'Wealth-A1T1 (share)'!1:1,))</f>
        <v>0.25670000000000004</v>
      </c>
    </row>
    <row r="12" spans="1:6" ht="16" thickBot="1" x14ac:dyDescent="0.25">
      <c r="B12" s="43" t="s">
        <v>46</v>
      </c>
      <c r="C12" s="44"/>
      <c r="D12" s="44"/>
      <c r="E12" s="36" t="str">
        <f>_xlfn.CONCAT("1 to ",ROUND(C10/C8,0))</f>
        <v>1 to 13</v>
      </c>
      <c r="F12" s="38"/>
    </row>
    <row r="13" spans="1:6" ht="16" thickBot="1" x14ac:dyDescent="0.25">
      <c r="B13" s="36" t="s">
        <v>45</v>
      </c>
      <c r="C13" s="37"/>
      <c r="D13" s="38"/>
      <c r="E13" s="45">
        <f>INDEX('Gender-A1T1'!$A$1:$AC$35,2,MATCH($B$3,'Gender-A1T1'!1:1,))</f>
        <v>0.36755633354187012</v>
      </c>
      <c r="F13" s="38"/>
    </row>
    <row r="14" spans="1:6" ht="16" thickBot="1" x14ac:dyDescent="0.25">
      <c r="B14" s="36" t="s">
        <v>44</v>
      </c>
      <c r="C14" s="37"/>
      <c r="D14" s="38"/>
      <c r="E14" s="36" t="str">
        <f>_xlfn.CONCAT(INDEX('Carbon-A1T1'!$A$1:$AC$36,2,MATCH($B$3,'Carbon-A1T1'!1:1,))," tCO2 / pers.")</f>
        <v>6,5 tCO2 / pers.</v>
      </c>
      <c r="F14" s="38"/>
    </row>
    <row r="15" spans="1:6" ht="16" thickBot="1" x14ac:dyDescent="0.25">
      <c r="B15" s="36" t="s">
        <v>43</v>
      </c>
      <c r="C15" s="37"/>
      <c r="D15" s="38"/>
      <c r="E15" s="36" t="str">
        <f>_xlfn.CONCAT(INDEX('Transparency-A1T1'!$A$1:$AC$36,2,MATCH($B$3,'Transparency-A1T1'!1:1,))," / 20")</f>
        <v>6,5 / 20</v>
      </c>
      <c r="F15" s="38"/>
    </row>
    <row r="16" spans="1:6" ht="25" customHeight="1" x14ac:dyDescent="0.2">
      <c r="B16" s="40" t="s">
        <v>64</v>
      </c>
      <c r="C16" s="40"/>
      <c r="D16" s="40"/>
      <c r="E16" s="40"/>
      <c r="F16" s="40"/>
    </row>
    <row r="17" spans="4:6" x14ac:dyDescent="0.2">
      <c r="D17" s="4"/>
      <c r="E17" s="4"/>
      <c r="F17" s="4"/>
    </row>
  </sheetData>
  <mergeCells count="11">
    <mergeCell ref="B15:D15"/>
    <mergeCell ref="C5:D5"/>
    <mergeCell ref="E5:F5"/>
    <mergeCell ref="B16:F16"/>
    <mergeCell ref="B12:D12"/>
    <mergeCell ref="E12:F12"/>
    <mergeCell ref="E13:F13"/>
    <mergeCell ref="B13:D13"/>
    <mergeCell ref="B14:D14"/>
    <mergeCell ref="E14:F14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Income-A1T1 (avg.)</vt:lpstr>
      <vt:lpstr>Income-A1T1 (share)</vt:lpstr>
      <vt:lpstr>Wealth-A1T1 (avg.)</vt:lpstr>
      <vt:lpstr>Wealth-A1T1 (share)</vt:lpstr>
      <vt:lpstr>Carbon-A1T1</vt:lpstr>
      <vt:lpstr>Gender-A1T1</vt:lpstr>
      <vt:lpstr>Transparency-A1T1</vt:lpstr>
      <vt:lpstr>A1T1-Algeria</vt:lpstr>
      <vt:lpstr>A1T1-Argentina</vt:lpstr>
      <vt:lpstr>A1T1-Australia</vt:lpstr>
      <vt:lpstr>A1T1-Brazil</vt:lpstr>
      <vt:lpstr>A1T1-Canada</vt:lpstr>
      <vt:lpstr>A1T1-Chile</vt:lpstr>
      <vt:lpstr>A1T1-China</vt:lpstr>
      <vt:lpstr>A1T1-Germany</vt:lpstr>
      <vt:lpstr>A1T1-Spain</vt:lpstr>
      <vt:lpstr>A1T1-France</vt:lpstr>
      <vt:lpstr>A1T1-United Kingdom</vt:lpstr>
      <vt:lpstr>A1T1-Indonesia</vt:lpstr>
      <vt:lpstr>A1T1-Israel</vt:lpstr>
      <vt:lpstr>A1T1-India</vt:lpstr>
      <vt:lpstr>A1T1-Italy</vt:lpstr>
      <vt:lpstr>A1T1-Japan</vt:lpstr>
      <vt:lpstr>A1T1-Korea</vt:lpstr>
      <vt:lpstr>A1T1-Morocco</vt:lpstr>
      <vt:lpstr>A1T1-Mexico</vt:lpstr>
      <vt:lpstr>A1T1-Nigeria</vt:lpstr>
      <vt:lpstr>A1T1-Poland</vt:lpstr>
      <vt:lpstr>A1T1-Russian Federation</vt:lpstr>
      <vt:lpstr>A1T1-Sweden</vt:lpstr>
      <vt:lpstr>A1T1-Turkey</vt:lpstr>
      <vt:lpstr>A1T1-USA</vt:lpstr>
      <vt:lpstr>A1T1-South 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felix.bajard</cp:lastModifiedBy>
  <dcterms:created xsi:type="dcterms:W3CDTF">2021-09-06T12:36:08Z</dcterms:created>
  <dcterms:modified xsi:type="dcterms:W3CDTF">2021-11-30T18:46:53Z</dcterms:modified>
</cp:coreProperties>
</file>