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9440" windowHeight="8190" tabRatio="806" activeTab="1"/>
  </bookViews>
  <sheets>
    <sheet name="Skewness " sheetId="8" r:id="rId1"/>
    <sheet name="skewness class" sheetId="9" r:id="rId2"/>
    <sheet name="Sheet3" sheetId="3" r:id="rId3"/>
    <sheet name="Skewness" sheetId="7" state="hidden" r:id="rId4"/>
  </sheets>
  <externalReferences>
    <externalReference r:id="rId5"/>
  </externalReferences>
  <calcPr calcId="124519"/>
</workbook>
</file>

<file path=xl/calcChain.xml><?xml version="1.0" encoding="utf-8"?>
<calcChain xmlns="http://schemas.openxmlformats.org/spreadsheetml/2006/main">
  <c r="U33" i="9"/>
  <c r="W6" s="1"/>
  <c r="C30"/>
  <c r="AV23"/>
  <c r="AV21"/>
  <c r="AV19"/>
  <c r="AV25" s="1"/>
  <c r="AV28" s="1"/>
  <c r="AV31" s="1"/>
  <c r="K17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T16"/>
  <c r="T17" s="1"/>
  <c r="T18" s="1"/>
  <c r="T19" s="1"/>
  <c r="T20" s="1"/>
  <c r="T21" s="1"/>
  <c r="T22" s="1"/>
  <c r="T23" s="1"/>
  <c r="T24" s="1"/>
  <c r="T25" s="1"/>
  <c r="T26" s="1"/>
  <c r="T27" s="1"/>
  <c r="T28" s="1"/>
  <c r="T29" s="1"/>
  <c r="T30" s="1"/>
  <c r="K16"/>
  <c r="B16"/>
  <c r="B17" s="1"/>
  <c r="B18" s="1"/>
  <c r="B19" s="1"/>
  <c r="B20" s="1"/>
  <c r="B21" s="1"/>
  <c r="B22" s="1"/>
  <c r="B23" s="1"/>
  <c r="B24" s="1"/>
  <c r="B25" s="1"/>
  <c r="B26" s="1"/>
  <c r="Z15"/>
  <c r="Z12"/>
  <c r="Z9"/>
  <c r="W9"/>
  <c r="V9"/>
  <c r="V10" s="1"/>
  <c r="C9"/>
  <c r="V8"/>
  <c r="L8"/>
  <c r="C8"/>
  <c r="V7"/>
  <c r="M7"/>
  <c r="M8" s="1"/>
  <c r="L7"/>
  <c r="C7"/>
  <c r="D6"/>
  <c r="D7" s="1"/>
  <c r="M9" l="1"/>
  <c r="V11"/>
  <c r="W10"/>
  <c r="D8"/>
  <c r="L9"/>
  <c r="C10"/>
  <c r="AV33"/>
  <c r="W8"/>
  <c r="W7"/>
  <c r="M10" l="1"/>
  <c r="W11"/>
  <c r="V12"/>
  <c r="L10"/>
  <c r="C11"/>
  <c r="D9"/>
  <c r="D10" l="1"/>
  <c r="M11"/>
  <c r="V13"/>
  <c r="W12"/>
  <c r="L11"/>
  <c r="C12"/>
  <c r="D11" l="1"/>
  <c r="C13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W13"/>
  <c r="V14"/>
  <c r="L12"/>
  <c r="H15"/>
  <c r="L13" l="1"/>
  <c r="D12"/>
  <c r="V15"/>
  <c r="W14"/>
  <c r="M12"/>
  <c r="H19"/>
  <c r="H22" s="1"/>
  <c r="H9"/>
  <c r="C28"/>
  <c r="H12"/>
  <c r="L14" l="1"/>
  <c r="W15"/>
  <c r="V16"/>
  <c r="M13"/>
  <c r="E6"/>
  <c r="C29"/>
  <c r="E7"/>
  <c r="E8"/>
  <c r="E9"/>
  <c r="E10"/>
  <c r="E12"/>
  <c r="D13"/>
  <c r="E11"/>
  <c r="L15" l="1"/>
  <c r="V17"/>
  <c r="W16"/>
  <c r="M14"/>
  <c r="D14"/>
  <c r="E13"/>
  <c r="L16" l="1"/>
  <c r="W17"/>
  <c r="V18"/>
  <c r="M15"/>
  <c r="D15"/>
  <c r="E14"/>
  <c r="L17" l="1"/>
  <c r="V19"/>
  <c r="W18"/>
  <c r="M16"/>
  <c r="D16"/>
  <c r="E15"/>
  <c r="L18" l="1"/>
  <c r="V20"/>
  <c r="W19"/>
  <c r="M17"/>
  <c r="D17"/>
  <c r="E16"/>
  <c r="L19" l="1"/>
  <c r="W20"/>
  <c r="V21"/>
  <c r="M18"/>
  <c r="D18"/>
  <c r="E17"/>
  <c r="M19" l="1"/>
  <c r="L20"/>
  <c r="V22"/>
  <c r="W21"/>
  <c r="D19"/>
  <c r="E18"/>
  <c r="M20" l="1"/>
  <c r="L21"/>
  <c r="V23"/>
  <c r="W22"/>
  <c r="D20"/>
  <c r="E19"/>
  <c r="M21" l="1"/>
  <c r="L22"/>
  <c r="V24"/>
  <c r="W23"/>
  <c r="E20"/>
  <c r="D21"/>
  <c r="M22" l="1"/>
  <c r="V25"/>
  <c r="W24"/>
  <c r="L23"/>
  <c r="D22"/>
  <c r="E21"/>
  <c r="V26" l="1"/>
  <c r="W25"/>
  <c r="D23"/>
  <c r="E22"/>
  <c r="M23"/>
  <c r="L24"/>
  <c r="W26" l="1"/>
  <c r="V27"/>
  <c r="E23"/>
  <c r="D24"/>
  <c r="L25"/>
  <c r="M24"/>
  <c r="V28" l="1"/>
  <c r="W27"/>
  <c r="E24"/>
  <c r="D25"/>
  <c r="L26"/>
  <c r="M25"/>
  <c r="E25" l="1"/>
  <c r="D26"/>
  <c r="E26" s="1"/>
  <c r="W28"/>
  <c r="V29"/>
  <c r="L27"/>
  <c r="M26"/>
  <c r="L28" l="1"/>
  <c r="V30"/>
  <c r="W30" s="1"/>
  <c r="W29"/>
  <c r="M27"/>
  <c r="L29" l="1"/>
  <c r="M28"/>
  <c r="L30" l="1"/>
  <c r="M29"/>
  <c r="O30" l="1"/>
  <c r="Q15"/>
  <c r="Q9"/>
  <c r="L33"/>
  <c r="Q19"/>
  <c r="Q22" s="1"/>
  <c r="Q12"/>
  <c r="M30"/>
  <c r="O3" l="1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T16" i="8" l="1"/>
  <c r="T17" s="1"/>
  <c r="K16"/>
  <c r="K17" s="1"/>
  <c r="B16"/>
  <c r="B17" s="1"/>
  <c r="L7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C7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N16" i="7"/>
  <c r="N17" s="1"/>
  <c r="N18" s="1"/>
  <c r="H16"/>
  <c r="H17" s="1"/>
  <c r="B16"/>
  <c r="B17" s="1"/>
  <c r="B18" s="1"/>
  <c r="I7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C7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8" i="8" l="1"/>
  <c r="C29" s="1"/>
  <c r="B18"/>
  <c r="B19" s="1"/>
  <c r="B20" s="1"/>
  <c r="B21" s="1"/>
  <c r="B22" s="1"/>
  <c r="B23" s="1"/>
  <c r="B24" s="1"/>
  <c r="B25" s="1"/>
  <c r="B26" s="1"/>
  <c r="K18"/>
  <c r="T18"/>
  <c r="N19" i="7"/>
  <c r="N20" s="1"/>
  <c r="N21" s="1"/>
  <c r="N22" s="1"/>
  <c r="N23" s="1"/>
  <c r="N24" s="1"/>
  <c r="N25" s="1"/>
  <c r="N26" s="1"/>
  <c r="N27" s="1"/>
  <c r="N28" s="1"/>
  <c r="N29" s="1"/>
  <c r="N30" s="1"/>
  <c r="Q7"/>
  <c r="B19"/>
  <c r="B20" s="1"/>
  <c r="B21" s="1"/>
  <c r="B22" s="1"/>
  <c r="B23" s="1"/>
  <c r="B24" s="1"/>
  <c r="B25" s="1"/>
  <c r="B26" s="1"/>
  <c r="H18"/>
  <c r="H19" s="1"/>
  <c r="H20" s="1"/>
  <c r="H21" s="1"/>
  <c r="H22" s="1"/>
  <c r="H23" s="1"/>
  <c r="H24" s="1"/>
  <c r="H25" s="1"/>
  <c r="H26" s="1"/>
  <c r="H27" s="1"/>
  <c r="H28" s="1"/>
  <c r="H29" s="1"/>
  <c r="H30" s="1"/>
  <c r="K8"/>
  <c r="T19" i="8" l="1"/>
  <c r="K19"/>
  <c r="E7" i="7"/>
  <c r="T20" i="8" l="1"/>
  <c r="K20"/>
  <c r="T21" l="1"/>
  <c r="K21"/>
  <c r="T22" l="1"/>
  <c r="K22"/>
  <c r="K23" l="1"/>
  <c r="T23"/>
  <c r="T24" l="1"/>
  <c r="K24"/>
  <c r="K25" l="1"/>
  <c r="T25"/>
  <c r="T26" l="1"/>
  <c r="K26"/>
  <c r="T27" l="1"/>
  <c r="K27"/>
  <c r="K28" l="1"/>
  <c r="T28"/>
  <c r="T29" l="1"/>
  <c r="K29"/>
  <c r="K30" l="1"/>
  <c r="T30"/>
</calcChain>
</file>

<file path=xl/sharedStrings.xml><?xml version="1.0" encoding="utf-8"?>
<sst xmlns="http://schemas.openxmlformats.org/spreadsheetml/2006/main" count="120" uniqueCount="36">
  <si>
    <t>Symmetrical</t>
  </si>
  <si>
    <t>Positively Skewed</t>
  </si>
  <si>
    <t>Negatively Skewed</t>
  </si>
  <si>
    <t># Cards</t>
  </si>
  <si>
    <t># Individuals</t>
  </si>
  <si>
    <t>Mean</t>
  </si>
  <si>
    <t>Median</t>
  </si>
  <si>
    <t>Mode</t>
  </si>
  <si>
    <t>Table1</t>
  </si>
  <si>
    <t>Table2</t>
  </si>
  <si>
    <t>Table3</t>
  </si>
  <si>
    <t>Skewness in data</t>
  </si>
  <si>
    <t>Centratendencies</t>
  </si>
  <si>
    <t>Variance</t>
  </si>
  <si>
    <r>
      <t xml:space="preserve">Skewness- </t>
    </r>
    <r>
      <rPr>
        <sz val="11"/>
        <color theme="1"/>
        <rFont val="Calibri"/>
        <family val="2"/>
        <scheme val="minor"/>
      </rPr>
      <t>Plotting</t>
    </r>
  </si>
  <si>
    <t>Cum # Ind</t>
  </si>
  <si>
    <t>%Cumulative</t>
  </si>
  <si>
    <t>Symmetric</t>
  </si>
  <si>
    <t>n</t>
  </si>
  <si>
    <t>n/2</t>
  </si>
  <si>
    <t>Mean Diff Sqr</t>
  </si>
  <si>
    <t>SD</t>
  </si>
  <si>
    <t>Mean = median = mode</t>
  </si>
  <si>
    <t>Mean &gt; Median &gt; Mode</t>
  </si>
  <si>
    <t>Mean &lt; Median &lt; Mode</t>
  </si>
  <si>
    <t>data boxplot</t>
  </si>
  <si>
    <t>finding quartiles and outliers</t>
  </si>
  <si>
    <t>Q1</t>
  </si>
  <si>
    <t>Q2</t>
  </si>
  <si>
    <t>Q3</t>
  </si>
  <si>
    <t>IQR</t>
  </si>
  <si>
    <t>1.5  IQR</t>
  </si>
  <si>
    <t>n/21</t>
  </si>
  <si>
    <t>Q3 + 1.5IQR</t>
  </si>
  <si>
    <t>Q3-1.5IQR</t>
  </si>
  <si>
    <t>SUM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</si>
</sst>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3" tint="0.79998168889431442"/>
      </right>
      <top style="thin">
        <color auto="1"/>
      </top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auto="1"/>
      </right>
      <top style="thin">
        <color auto="1"/>
      </top>
      <bottom style="thin">
        <color theme="3" tint="0.79998168889431442"/>
      </bottom>
      <diagonal/>
    </border>
    <border>
      <left style="thin">
        <color auto="1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auto="1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auto="1"/>
      </left>
      <right style="thin">
        <color theme="3" tint="0.79998168889431442"/>
      </right>
      <top style="thin">
        <color theme="3" tint="0.79998168889431442"/>
      </top>
      <bottom style="thin">
        <color auto="1"/>
      </bottom>
      <diagonal/>
    </border>
    <border>
      <left style="thin">
        <color theme="3" tint="0.79998168889431442"/>
      </left>
      <right style="thin">
        <color auto="1"/>
      </right>
      <top style="thin">
        <color theme="3" tint="0.79998168889431442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theme="3" tint="0.59996337778862885"/>
      </right>
      <top style="thin">
        <color auto="1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auto="1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auto="1"/>
      </right>
      <top style="thin">
        <color auto="1"/>
      </top>
      <bottom style="thin">
        <color theme="3" tint="0.59996337778862885"/>
      </bottom>
      <diagonal/>
    </border>
    <border>
      <left style="thin">
        <color auto="1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auto="1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auto="1"/>
      </left>
      <right style="thin">
        <color theme="3" tint="0.59996337778862885"/>
      </right>
      <top style="thin">
        <color theme="3" tint="0.59996337778862885"/>
      </top>
      <bottom style="thin">
        <color auto="1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auto="1"/>
      </bottom>
      <diagonal/>
    </border>
    <border>
      <left style="thin">
        <color theme="3" tint="0.59996337778862885"/>
      </left>
      <right style="thin">
        <color auto="1"/>
      </right>
      <top style="thin">
        <color theme="3" tint="0.59996337778862885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5" fillId="0" borderId="0" xfId="0" applyFont="1"/>
    <xf numFmtId="165" fontId="0" fillId="0" borderId="0" xfId="0" applyNumberFormat="1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43" fontId="4" fillId="0" borderId="0" xfId="1" applyFont="1" applyBorder="1" applyAlignment="1">
      <alignment horizontal="center"/>
    </xf>
    <xf numFmtId="43" fontId="3" fillId="0" borderId="0" xfId="1" applyFont="1" applyBorder="1" applyAlignment="1">
      <alignment horizontal="center"/>
    </xf>
    <xf numFmtId="164" fontId="0" fillId="0" borderId="0" xfId="1" applyNumberFormat="1" applyFont="1"/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164" fontId="4" fillId="3" borderId="1" xfId="1" applyNumberFormat="1" applyFont="1" applyFill="1" applyBorder="1" applyAlignment="1">
      <alignment horizontal="center" vertical="center"/>
    </xf>
    <xf numFmtId="43" fontId="4" fillId="3" borderId="1" xfId="1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/>
    </xf>
    <xf numFmtId="165" fontId="4" fillId="3" borderId="3" xfId="2" applyNumberFormat="1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165" fontId="4" fillId="3" borderId="5" xfId="2" applyNumberFormat="1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165" fontId="3" fillId="3" borderId="5" xfId="2" applyNumberFormat="1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165" fontId="4" fillId="3" borderId="7" xfId="2" applyNumberFormat="1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165" fontId="4" fillId="3" borderId="11" xfId="2" applyNumberFormat="1" applyFont="1" applyFill="1" applyBorder="1" applyAlignment="1">
      <alignment horizontal="center"/>
    </xf>
    <xf numFmtId="1" fontId="4" fillId="3" borderId="12" xfId="0" applyNumberFormat="1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165" fontId="4" fillId="3" borderId="14" xfId="2" applyNumberFormat="1" applyFont="1" applyFill="1" applyBorder="1" applyAlignment="1">
      <alignment horizontal="center"/>
    </xf>
    <xf numFmtId="1" fontId="4" fillId="3" borderId="15" xfId="0" applyNumberFormat="1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165" fontId="3" fillId="3" borderId="14" xfId="2" applyNumberFormat="1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165" fontId="4" fillId="3" borderId="17" xfId="2" applyNumberFormat="1" applyFont="1" applyFill="1" applyBorder="1" applyAlignment="1">
      <alignment horizontal="center"/>
    </xf>
    <xf numFmtId="1" fontId="4" fillId="3" borderId="18" xfId="0" applyNumberFormat="1" applyFont="1" applyFill="1" applyBorder="1" applyAlignment="1">
      <alignment horizontal="center"/>
    </xf>
    <xf numFmtId="0" fontId="0" fillId="3" borderId="11" xfId="0" applyFill="1" applyBorder="1"/>
    <xf numFmtId="165" fontId="0" fillId="3" borderId="11" xfId="2" applyNumberFormat="1" applyFont="1" applyFill="1" applyBorder="1"/>
    <xf numFmtId="1" fontId="0" fillId="3" borderId="12" xfId="0" applyNumberFormat="1" applyFill="1" applyBorder="1"/>
    <xf numFmtId="0" fontId="0" fillId="3" borderId="14" xfId="0" applyFill="1" applyBorder="1"/>
    <xf numFmtId="165" fontId="0" fillId="3" borderId="14" xfId="2" applyNumberFormat="1" applyFont="1" applyFill="1" applyBorder="1"/>
    <xf numFmtId="1" fontId="0" fillId="3" borderId="15" xfId="0" applyNumberFormat="1" applyFill="1" applyBorder="1"/>
    <xf numFmtId="0" fontId="0" fillId="3" borderId="17" xfId="0" applyFill="1" applyBorder="1"/>
    <xf numFmtId="165" fontId="0" fillId="3" borderId="17" xfId="2" applyNumberFormat="1" applyFont="1" applyFill="1" applyBorder="1"/>
    <xf numFmtId="1" fontId="0" fillId="3" borderId="18" xfId="0" applyNumberFormat="1" applyFill="1" applyBorder="1"/>
    <xf numFmtId="164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Table1: Symmetric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'Skewness '!$C$5</c:f>
              <c:strCache>
                <c:ptCount val="1"/>
                <c:pt idx="0">
                  <c:v># Individuals</c:v>
                </c:pt>
              </c:strCache>
            </c:strRef>
          </c:tx>
          <c:marker>
            <c:symbol val="none"/>
          </c:marker>
          <c:xVal>
            <c:numRef>
              <c:f>'Skewness '!$B$6:$B$26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'Skewness '!$C$6:$C$26</c:f>
              <c:numCache>
                <c:formatCode>General</c:formatCode>
                <c:ptCount val="21"/>
                <c:pt idx="0">
                  <c:v>25</c:v>
                </c:pt>
                <c:pt idx="1">
                  <c:v>45</c:v>
                </c:pt>
                <c:pt idx="2">
                  <c:v>60</c:v>
                </c:pt>
                <c:pt idx="3">
                  <c:v>72</c:v>
                </c:pt>
                <c:pt idx="4">
                  <c:v>82</c:v>
                </c:pt>
                <c:pt idx="5">
                  <c:v>90</c:v>
                </c:pt>
                <c:pt idx="6">
                  <c:v>97</c:v>
                </c:pt>
                <c:pt idx="7">
                  <c:v>103</c:v>
                </c:pt>
                <c:pt idx="8">
                  <c:v>108</c:v>
                </c:pt>
                <c:pt idx="9">
                  <c:v>112</c:v>
                </c:pt>
                <c:pt idx="10">
                  <c:v>113</c:v>
                </c:pt>
                <c:pt idx="11">
                  <c:v>112</c:v>
                </c:pt>
                <c:pt idx="12">
                  <c:v>108</c:v>
                </c:pt>
                <c:pt idx="13">
                  <c:v>103</c:v>
                </c:pt>
                <c:pt idx="14">
                  <c:v>97</c:v>
                </c:pt>
                <c:pt idx="15">
                  <c:v>90</c:v>
                </c:pt>
                <c:pt idx="16">
                  <c:v>82</c:v>
                </c:pt>
                <c:pt idx="17">
                  <c:v>72</c:v>
                </c:pt>
                <c:pt idx="18">
                  <c:v>60</c:v>
                </c:pt>
                <c:pt idx="19">
                  <c:v>45</c:v>
                </c:pt>
                <c:pt idx="20">
                  <c:v>25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C72-43C3-B2A2-462EA118F102}"/>
            </c:ext>
          </c:extLst>
        </c:ser>
        <c:dLbls/>
        <c:axId val="58030336"/>
        <c:axId val="58036224"/>
      </c:scatterChart>
      <c:valAx>
        <c:axId val="58030336"/>
        <c:scaling>
          <c:orientation val="minMax"/>
        </c:scaling>
        <c:axPos val="b"/>
        <c:numFmt formatCode="General" sourceLinked="1"/>
        <c:tickLblPos val="nextTo"/>
        <c:crossAx val="58036224"/>
        <c:crosses val="autoZero"/>
        <c:crossBetween val="midCat"/>
      </c:valAx>
      <c:valAx>
        <c:axId val="58036224"/>
        <c:scaling>
          <c:orientation val="minMax"/>
        </c:scaling>
        <c:axPos val="l"/>
        <c:majorGridlines/>
        <c:numFmt formatCode="General" sourceLinked="1"/>
        <c:tickLblPos val="nextTo"/>
        <c:crossAx val="58030336"/>
        <c:crosses val="autoZero"/>
        <c:crossBetween val="midCat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Table2: Positively Skew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'[1]Skewness '!$L$5</c:f>
              <c:strCache>
                <c:ptCount val="1"/>
                <c:pt idx="0">
                  <c:v># Individuals</c:v>
                </c:pt>
              </c:strCache>
            </c:strRef>
          </c:tx>
          <c:cat>
            <c:numRef>
              <c:f>'[1]Skewness '!$K$6:$K$30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'[1]Skewness '!$L$6:$L$30</c:f>
              <c:numCache>
                <c:formatCode>General</c:formatCode>
                <c:ptCount val="25"/>
                <c:pt idx="0">
                  <c:v>25</c:v>
                </c:pt>
                <c:pt idx="1">
                  <c:v>75</c:v>
                </c:pt>
                <c:pt idx="2">
                  <c:v>115</c:v>
                </c:pt>
                <c:pt idx="3">
                  <c:v>145</c:v>
                </c:pt>
                <c:pt idx="4">
                  <c:v>165</c:v>
                </c:pt>
                <c:pt idx="5">
                  <c:v>180</c:v>
                </c:pt>
                <c:pt idx="6">
                  <c:v>165</c:v>
                </c:pt>
                <c:pt idx="7">
                  <c:v>145</c:v>
                </c:pt>
                <c:pt idx="8">
                  <c:v>120</c:v>
                </c:pt>
                <c:pt idx="9">
                  <c:v>105</c:v>
                </c:pt>
                <c:pt idx="10">
                  <c:v>95</c:v>
                </c:pt>
                <c:pt idx="11">
                  <c:v>86</c:v>
                </c:pt>
                <c:pt idx="12">
                  <c:v>77</c:v>
                </c:pt>
                <c:pt idx="13">
                  <c:v>69</c:v>
                </c:pt>
                <c:pt idx="14">
                  <c:v>62</c:v>
                </c:pt>
                <c:pt idx="15">
                  <c:v>56</c:v>
                </c:pt>
                <c:pt idx="16">
                  <c:v>51</c:v>
                </c:pt>
                <c:pt idx="17">
                  <c:v>47</c:v>
                </c:pt>
                <c:pt idx="18">
                  <c:v>43</c:v>
                </c:pt>
                <c:pt idx="19">
                  <c:v>39</c:v>
                </c:pt>
                <c:pt idx="20">
                  <c:v>35</c:v>
                </c:pt>
                <c:pt idx="21">
                  <c:v>31</c:v>
                </c:pt>
                <c:pt idx="22">
                  <c:v>27</c:v>
                </c:pt>
                <c:pt idx="23">
                  <c:v>23</c:v>
                </c:pt>
                <c:pt idx="24">
                  <c:v>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995-485D-B9A6-5EEF041F0495}"/>
            </c:ext>
          </c:extLst>
        </c:ser>
        <c:axId val="123528704"/>
        <c:axId val="123530240"/>
      </c:barChart>
      <c:catAx>
        <c:axId val="123528704"/>
        <c:scaling>
          <c:orientation val="minMax"/>
        </c:scaling>
        <c:axPos val="b"/>
        <c:numFmt formatCode="General" sourceLinked="1"/>
        <c:tickLblPos val="nextTo"/>
        <c:crossAx val="123530240"/>
        <c:crosses val="autoZero"/>
        <c:auto val="1"/>
        <c:lblAlgn val="ctr"/>
        <c:lblOffset val="100"/>
      </c:catAx>
      <c:valAx>
        <c:axId val="123530240"/>
        <c:scaling>
          <c:orientation val="minMax"/>
        </c:scaling>
        <c:axPos val="l"/>
        <c:majorGridlines/>
        <c:numFmt formatCode="General" sourceLinked="1"/>
        <c:tickLblPos val="nextTo"/>
        <c:crossAx val="123528704"/>
        <c:crosses val="autoZero"/>
        <c:crossBetween val="between"/>
      </c:valAx>
    </c:plotArea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Table3: Negatively Skewed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'[1]Skewness '!$U$5</c:f>
              <c:strCache>
                <c:ptCount val="1"/>
                <c:pt idx="0">
                  <c:v># Individuals</c:v>
                </c:pt>
              </c:strCache>
            </c:strRef>
          </c:tx>
          <c:marker>
            <c:symbol val="none"/>
          </c:marker>
          <c:xVal>
            <c:numRef>
              <c:f>'[1]Skewness '!$T$6:$T$30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'[1]Skewness '!$U$6:$U$30</c:f>
              <c:numCache>
                <c:formatCode>General</c:formatCode>
                <c:ptCount val="25"/>
                <c:pt idx="0">
                  <c:v>19</c:v>
                </c:pt>
                <c:pt idx="1">
                  <c:v>23</c:v>
                </c:pt>
                <c:pt idx="2">
                  <c:v>27</c:v>
                </c:pt>
                <c:pt idx="3">
                  <c:v>31</c:v>
                </c:pt>
                <c:pt idx="4">
                  <c:v>35</c:v>
                </c:pt>
                <c:pt idx="5">
                  <c:v>39</c:v>
                </c:pt>
                <c:pt idx="6">
                  <c:v>43</c:v>
                </c:pt>
                <c:pt idx="7">
                  <c:v>47</c:v>
                </c:pt>
                <c:pt idx="8">
                  <c:v>51</c:v>
                </c:pt>
                <c:pt idx="9">
                  <c:v>56</c:v>
                </c:pt>
                <c:pt idx="10">
                  <c:v>62</c:v>
                </c:pt>
                <c:pt idx="11">
                  <c:v>69</c:v>
                </c:pt>
                <c:pt idx="12">
                  <c:v>77</c:v>
                </c:pt>
                <c:pt idx="13">
                  <c:v>86</c:v>
                </c:pt>
                <c:pt idx="14">
                  <c:v>95</c:v>
                </c:pt>
                <c:pt idx="15">
                  <c:v>105</c:v>
                </c:pt>
                <c:pt idx="16">
                  <c:v>120</c:v>
                </c:pt>
                <c:pt idx="17">
                  <c:v>145</c:v>
                </c:pt>
                <c:pt idx="18">
                  <c:v>165</c:v>
                </c:pt>
                <c:pt idx="19">
                  <c:v>180</c:v>
                </c:pt>
                <c:pt idx="20">
                  <c:v>165</c:v>
                </c:pt>
                <c:pt idx="21">
                  <c:v>145</c:v>
                </c:pt>
                <c:pt idx="22">
                  <c:v>115</c:v>
                </c:pt>
                <c:pt idx="23">
                  <c:v>75</c:v>
                </c:pt>
                <c:pt idx="24">
                  <c:v>25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E6F-4726-BA54-A6B102253F7D}"/>
            </c:ext>
          </c:extLst>
        </c:ser>
        <c:axId val="123578624"/>
        <c:axId val="123588608"/>
      </c:scatterChart>
      <c:valAx>
        <c:axId val="123578624"/>
        <c:scaling>
          <c:orientation val="minMax"/>
          <c:max val="25"/>
        </c:scaling>
        <c:axPos val="b"/>
        <c:numFmt formatCode="General" sourceLinked="1"/>
        <c:tickLblPos val="nextTo"/>
        <c:crossAx val="123588608"/>
        <c:crosses val="autoZero"/>
        <c:crossBetween val="midCat"/>
      </c:valAx>
      <c:valAx>
        <c:axId val="123588608"/>
        <c:scaling>
          <c:orientation val="minMax"/>
        </c:scaling>
        <c:axPos val="l"/>
        <c:majorGridlines/>
        <c:numFmt formatCode="General" sourceLinked="1"/>
        <c:tickLblPos val="nextTo"/>
        <c:crossAx val="123578624"/>
        <c:crosses val="autoZero"/>
        <c:crossBetween val="midCat"/>
      </c:valAx>
    </c:plotArea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Table3: Negatively Skewed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'[1]Skewness '!$U$5</c:f>
              <c:strCache>
                <c:ptCount val="1"/>
                <c:pt idx="0">
                  <c:v># Individuals</c:v>
                </c:pt>
              </c:strCache>
            </c:strRef>
          </c:tx>
          <c:cat>
            <c:numRef>
              <c:f>'[1]Skewness '!$T$6:$T$30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'[1]Skewness '!$U$6:$U$30</c:f>
              <c:numCache>
                <c:formatCode>General</c:formatCode>
                <c:ptCount val="25"/>
                <c:pt idx="0">
                  <c:v>19</c:v>
                </c:pt>
                <c:pt idx="1">
                  <c:v>23</c:v>
                </c:pt>
                <c:pt idx="2">
                  <c:v>27</c:v>
                </c:pt>
                <c:pt idx="3">
                  <c:v>31</c:v>
                </c:pt>
                <c:pt idx="4">
                  <c:v>35</c:v>
                </c:pt>
                <c:pt idx="5">
                  <c:v>39</c:v>
                </c:pt>
                <c:pt idx="6">
                  <c:v>43</c:v>
                </c:pt>
                <c:pt idx="7">
                  <c:v>47</c:v>
                </c:pt>
                <c:pt idx="8">
                  <c:v>51</c:v>
                </c:pt>
                <c:pt idx="9">
                  <c:v>56</c:v>
                </c:pt>
                <c:pt idx="10">
                  <c:v>62</c:v>
                </c:pt>
                <c:pt idx="11">
                  <c:v>69</c:v>
                </c:pt>
                <c:pt idx="12">
                  <c:v>77</c:v>
                </c:pt>
                <c:pt idx="13">
                  <c:v>86</c:v>
                </c:pt>
                <c:pt idx="14">
                  <c:v>95</c:v>
                </c:pt>
                <c:pt idx="15">
                  <c:v>105</c:v>
                </c:pt>
                <c:pt idx="16">
                  <c:v>120</c:v>
                </c:pt>
                <c:pt idx="17">
                  <c:v>145</c:v>
                </c:pt>
                <c:pt idx="18">
                  <c:v>165</c:v>
                </c:pt>
                <c:pt idx="19">
                  <c:v>180</c:v>
                </c:pt>
                <c:pt idx="20">
                  <c:v>165</c:v>
                </c:pt>
                <c:pt idx="21">
                  <c:v>145</c:v>
                </c:pt>
                <c:pt idx="22">
                  <c:v>115</c:v>
                </c:pt>
                <c:pt idx="23">
                  <c:v>75</c:v>
                </c:pt>
                <c:pt idx="24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9B1-4FB8-B2DD-B063C8264231}"/>
            </c:ext>
          </c:extLst>
        </c:ser>
        <c:axId val="123624448"/>
        <c:axId val="123613952"/>
      </c:barChart>
      <c:catAx>
        <c:axId val="123624448"/>
        <c:scaling>
          <c:orientation val="minMax"/>
        </c:scaling>
        <c:axPos val="b"/>
        <c:numFmt formatCode="General" sourceLinked="1"/>
        <c:tickLblPos val="nextTo"/>
        <c:crossAx val="123613952"/>
        <c:crosses val="autoZero"/>
        <c:auto val="1"/>
        <c:lblAlgn val="ctr"/>
        <c:lblOffset val="100"/>
      </c:catAx>
      <c:valAx>
        <c:axId val="123613952"/>
        <c:scaling>
          <c:orientation val="minMax"/>
        </c:scaling>
        <c:axPos val="l"/>
        <c:majorGridlines/>
        <c:numFmt formatCode="General" sourceLinked="1"/>
        <c:tickLblPos val="nextTo"/>
        <c:crossAx val="123624448"/>
        <c:crosses val="autoZero"/>
        <c:crossBetween val="between"/>
      </c:valAx>
    </c:plotArea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27357174103237097"/>
          <c:y val="7.4678365797716001E-2"/>
          <c:w val="0.72562401574803193"/>
          <c:h val="0.79787411578210488"/>
        </c:manualLayout>
      </c:layout>
      <c:barChart>
        <c:barDir val="col"/>
        <c:grouping val="stacked"/>
        <c:ser>
          <c:idx val="0"/>
          <c:order val="0"/>
          <c:val>
            <c:numRef>
              <c:f>'[1]Skewness '!$K$6:$K$30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val>
        </c:ser>
        <c:ser>
          <c:idx val="1"/>
          <c:order val="1"/>
          <c:val>
            <c:numRef>
              <c:f>'[1]Skewness '!$L$6:$L$30</c:f>
              <c:numCache>
                <c:formatCode>General</c:formatCode>
                <c:ptCount val="25"/>
                <c:pt idx="0">
                  <c:v>25</c:v>
                </c:pt>
                <c:pt idx="1">
                  <c:v>75</c:v>
                </c:pt>
                <c:pt idx="2">
                  <c:v>115</c:v>
                </c:pt>
                <c:pt idx="3">
                  <c:v>145</c:v>
                </c:pt>
                <c:pt idx="4">
                  <c:v>165</c:v>
                </c:pt>
                <c:pt idx="5">
                  <c:v>180</c:v>
                </c:pt>
                <c:pt idx="6">
                  <c:v>165</c:v>
                </c:pt>
                <c:pt idx="7">
                  <c:v>145</c:v>
                </c:pt>
                <c:pt idx="8">
                  <c:v>120</c:v>
                </c:pt>
                <c:pt idx="9">
                  <c:v>105</c:v>
                </c:pt>
                <c:pt idx="10">
                  <c:v>95</c:v>
                </c:pt>
                <c:pt idx="11">
                  <c:v>86</c:v>
                </c:pt>
                <c:pt idx="12">
                  <c:v>77</c:v>
                </c:pt>
                <c:pt idx="13">
                  <c:v>69</c:v>
                </c:pt>
                <c:pt idx="14">
                  <c:v>62</c:v>
                </c:pt>
                <c:pt idx="15">
                  <c:v>56</c:v>
                </c:pt>
                <c:pt idx="16">
                  <c:v>51</c:v>
                </c:pt>
                <c:pt idx="17">
                  <c:v>47</c:v>
                </c:pt>
                <c:pt idx="18">
                  <c:v>43</c:v>
                </c:pt>
                <c:pt idx="19">
                  <c:v>39</c:v>
                </c:pt>
                <c:pt idx="20">
                  <c:v>35</c:v>
                </c:pt>
                <c:pt idx="21">
                  <c:v>31</c:v>
                </c:pt>
                <c:pt idx="22">
                  <c:v>27</c:v>
                </c:pt>
                <c:pt idx="23">
                  <c:v>23</c:v>
                </c:pt>
                <c:pt idx="24">
                  <c:v>19</c:v>
                </c:pt>
              </c:numCache>
            </c:numRef>
          </c:val>
        </c:ser>
        <c:overlap val="100"/>
        <c:axId val="138150656"/>
        <c:axId val="138152192"/>
      </c:barChart>
      <c:catAx>
        <c:axId val="138150656"/>
        <c:scaling>
          <c:orientation val="minMax"/>
        </c:scaling>
        <c:axPos val="b"/>
        <c:tickLblPos val="nextTo"/>
        <c:crossAx val="138152192"/>
        <c:crosses val="autoZero"/>
        <c:auto val="1"/>
        <c:lblAlgn val="ctr"/>
        <c:lblOffset val="100"/>
      </c:catAx>
      <c:valAx>
        <c:axId val="138152192"/>
        <c:scaling>
          <c:orientation val="minMax"/>
        </c:scaling>
        <c:axPos val="l"/>
        <c:majorGridlines/>
        <c:numFmt formatCode="General" sourceLinked="1"/>
        <c:tickLblPos val="nextTo"/>
        <c:crossAx val="1381506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val>
            <c:numRef>
              <c:f>'[1]Skewness '!$T$6:$T$30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val>
        </c:ser>
        <c:ser>
          <c:idx val="1"/>
          <c:order val="1"/>
          <c:val>
            <c:numRef>
              <c:f>'[1]Skewness '!$U$6:$U$30</c:f>
              <c:numCache>
                <c:formatCode>General</c:formatCode>
                <c:ptCount val="25"/>
                <c:pt idx="0">
                  <c:v>19</c:v>
                </c:pt>
                <c:pt idx="1">
                  <c:v>23</c:v>
                </c:pt>
                <c:pt idx="2">
                  <c:v>27</c:v>
                </c:pt>
                <c:pt idx="3">
                  <c:v>31</c:v>
                </c:pt>
                <c:pt idx="4">
                  <c:v>35</c:v>
                </c:pt>
                <c:pt idx="5">
                  <c:v>39</c:v>
                </c:pt>
                <c:pt idx="6">
                  <c:v>43</c:v>
                </c:pt>
                <c:pt idx="7">
                  <c:v>47</c:v>
                </c:pt>
                <c:pt idx="8">
                  <c:v>51</c:v>
                </c:pt>
                <c:pt idx="9">
                  <c:v>56</c:v>
                </c:pt>
                <c:pt idx="10">
                  <c:v>62</c:v>
                </c:pt>
                <c:pt idx="11">
                  <c:v>69</c:v>
                </c:pt>
                <c:pt idx="12">
                  <c:v>77</c:v>
                </c:pt>
                <c:pt idx="13">
                  <c:v>86</c:v>
                </c:pt>
                <c:pt idx="14">
                  <c:v>95</c:v>
                </c:pt>
                <c:pt idx="15">
                  <c:v>105</c:v>
                </c:pt>
                <c:pt idx="16">
                  <c:v>120</c:v>
                </c:pt>
                <c:pt idx="17">
                  <c:v>145</c:v>
                </c:pt>
                <c:pt idx="18">
                  <c:v>165</c:v>
                </c:pt>
                <c:pt idx="19">
                  <c:v>180</c:v>
                </c:pt>
                <c:pt idx="20">
                  <c:v>165</c:v>
                </c:pt>
                <c:pt idx="21">
                  <c:v>145</c:v>
                </c:pt>
                <c:pt idx="22">
                  <c:v>115</c:v>
                </c:pt>
                <c:pt idx="23">
                  <c:v>75</c:v>
                </c:pt>
                <c:pt idx="24">
                  <c:v>25</c:v>
                </c:pt>
              </c:numCache>
            </c:numRef>
          </c:val>
        </c:ser>
        <c:overlap val="100"/>
        <c:axId val="138172672"/>
        <c:axId val="138199040"/>
      </c:barChart>
      <c:catAx>
        <c:axId val="138172672"/>
        <c:scaling>
          <c:orientation val="minMax"/>
        </c:scaling>
        <c:axPos val="b"/>
        <c:tickLblPos val="nextTo"/>
        <c:crossAx val="138199040"/>
        <c:crosses val="autoZero"/>
        <c:auto val="1"/>
        <c:lblAlgn val="ctr"/>
        <c:lblOffset val="100"/>
      </c:catAx>
      <c:valAx>
        <c:axId val="138199040"/>
        <c:scaling>
          <c:orientation val="minMax"/>
        </c:scaling>
        <c:axPos val="l"/>
        <c:majorGridlines/>
        <c:numFmt formatCode="General" sourceLinked="1"/>
        <c:tickLblPos val="nextTo"/>
        <c:crossAx val="1381726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val>
            <c:numRef>
              <c:f>'[1]Skewness '!$B$6:$B$26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val>
        </c:ser>
        <c:ser>
          <c:idx val="1"/>
          <c:order val="1"/>
          <c:val>
            <c:numRef>
              <c:f>'[1]Skewness '!$C$6:$C$26</c:f>
              <c:numCache>
                <c:formatCode>General</c:formatCode>
                <c:ptCount val="21"/>
                <c:pt idx="0">
                  <c:v>25</c:v>
                </c:pt>
                <c:pt idx="1">
                  <c:v>45</c:v>
                </c:pt>
                <c:pt idx="2">
                  <c:v>60</c:v>
                </c:pt>
                <c:pt idx="3">
                  <c:v>72</c:v>
                </c:pt>
                <c:pt idx="4">
                  <c:v>82</c:v>
                </c:pt>
                <c:pt idx="5">
                  <c:v>90</c:v>
                </c:pt>
                <c:pt idx="6">
                  <c:v>97</c:v>
                </c:pt>
                <c:pt idx="7">
                  <c:v>103</c:v>
                </c:pt>
                <c:pt idx="8">
                  <c:v>108</c:v>
                </c:pt>
                <c:pt idx="9">
                  <c:v>112</c:v>
                </c:pt>
                <c:pt idx="10">
                  <c:v>113</c:v>
                </c:pt>
                <c:pt idx="11">
                  <c:v>112</c:v>
                </c:pt>
                <c:pt idx="12">
                  <c:v>108</c:v>
                </c:pt>
                <c:pt idx="13">
                  <c:v>103</c:v>
                </c:pt>
                <c:pt idx="14">
                  <c:v>97</c:v>
                </c:pt>
                <c:pt idx="15">
                  <c:v>90</c:v>
                </c:pt>
                <c:pt idx="16">
                  <c:v>82</c:v>
                </c:pt>
                <c:pt idx="17">
                  <c:v>72</c:v>
                </c:pt>
                <c:pt idx="18">
                  <c:v>60</c:v>
                </c:pt>
                <c:pt idx="19">
                  <c:v>45</c:v>
                </c:pt>
                <c:pt idx="20">
                  <c:v>25</c:v>
                </c:pt>
              </c:numCache>
            </c:numRef>
          </c:val>
        </c:ser>
        <c:overlap val="100"/>
        <c:axId val="138281728"/>
        <c:axId val="138283264"/>
      </c:barChart>
      <c:catAx>
        <c:axId val="138281728"/>
        <c:scaling>
          <c:orientation val="minMax"/>
        </c:scaling>
        <c:axPos val="b"/>
        <c:tickLblPos val="nextTo"/>
        <c:crossAx val="138283264"/>
        <c:crosses val="autoZero"/>
        <c:auto val="1"/>
        <c:lblAlgn val="ctr"/>
        <c:lblOffset val="100"/>
      </c:catAx>
      <c:valAx>
        <c:axId val="138283264"/>
        <c:scaling>
          <c:orientation val="minMax"/>
        </c:scaling>
        <c:axPos val="l"/>
        <c:majorGridlines/>
        <c:numFmt formatCode="General" sourceLinked="1"/>
        <c:tickLblPos val="nextTo"/>
        <c:crossAx val="13828172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/>
      <c:bar3DChart>
        <c:barDir val="col"/>
        <c:grouping val="stacked"/>
        <c:ser>
          <c:idx val="0"/>
          <c:order val="0"/>
          <c:val>
            <c:numRef>
              <c:f>'[1]Skewness '!$M$6:$M$30</c:f>
              <c:numCache>
                <c:formatCode>General</c:formatCode>
                <c:ptCount val="25"/>
                <c:pt idx="0">
                  <c:v>25</c:v>
                </c:pt>
                <c:pt idx="1">
                  <c:v>100</c:v>
                </c:pt>
                <c:pt idx="2">
                  <c:v>215</c:v>
                </c:pt>
                <c:pt idx="3">
                  <c:v>360</c:v>
                </c:pt>
                <c:pt idx="4">
                  <c:v>525</c:v>
                </c:pt>
                <c:pt idx="5">
                  <c:v>705</c:v>
                </c:pt>
                <c:pt idx="6">
                  <c:v>870</c:v>
                </c:pt>
                <c:pt idx="7">
                  <c:v>1015</c:v>
                </c:pt>
                <c:pt idx="8">
                  <c:v>1135</c:v>
                </c:pt>
                <c:pt idx="9">
                  <c:v>1240</c:v>
                </c:pt>
                <c:pt idx="10">
                  <c:v>1335</c:v>
                </c:pt>
                <c:pt idx="11">
                  <c:v>1421</c:v>
                </c:pt>
                <c:pt idx="12">
                  <c:v>1498</c:v>
                </c:pt>
                <c:pt idx="13">
                  <c:v>1567</c:v>
                </c:pt>
                <c:pt idx="14">
                  <c:v>1629</c:v>
                </c:pt>
                <c:pt idx="15">
                  <c:v>1685</c:v>
                </c:pt>
                <c:pt idx="16">
                  <c:v>1736</c:v>
                </c:pt>
                <c:pt idx="17">
                  <c:v>1783</c:v>
                </c:pt>
                <c:pt idx="18">
                  <c:v>1826</c:v>
                </c:pt>
                <c:pt idx="19">
                  <c:v>1865</c:v>
                </c:pt>
                <c:pt idx="20">
                  <c:v>1900</c:v>
                </c:pt>
                <c:pt idx="21">
                  <c:v>1931</c:v>
                </c:pt>
                <c:pt idx="22">
                  <c:v>1958</c:v>
                </c:pt>
                <c:pt idx="23">
                  <c:v>1981</c:v>
                </c:pt>
                <c:pt idx="24">
                  <c:v>2000</c:v>
                </c:pt>
              </c:numCache>
            </c:numRef>
          </c:val>
        </c:ser>
        <c:shape val="box"/>
        <c:axId val="138310784"/>
        <c:axId val="138312320"/>
        <c:axId val="0"/>
      </c:bar3DChart>
      <c:catAx>
        <c:axId val="138310784"/>
        <c:scaling>
          <c:orientation val="minMax"/>
        </c:scaling>
        <c:axPos val="b"/>
        <c:tickLblPos val="nextTo"/>
        <c:crossAx val="138312320"/>
        <c:crosses val="autoZero"/>
        <c:auto val="1"/>
        <c:lblAlgn val="ctr"/>
        <c:lblOffset val="100"/>
      </c:catAx>
      <c:valAx>
        <c:axId val="138312320"/>
        <c:scaling>
          <c:orientation val="minMax"/>
        </c:scaling>
        <c:axPos val="l"/>
        <c:majorGridlines/>
        <c:numFmt formatCode="General" sourceLinked="1"/>
        <c:tickLblPos val="nextTo"/>
        <c:crossAx val="1383107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Symmetric</a:t>
            </a:r>
            <a:endParaRPr lang="en-US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'Skewness '!$C$5</c:f>
              <c:strCache>
                <c:ptCount val="1"/>
                <c:pt idx="0">
                  <c:v># Individuals</c:v>
                </c:pt>
              </c:strCache>
            </c:strRef>
          </c:tx>
          <c:cat>
            <c:numRef>
              <c:f>'Skewness '!$B$6:$B$26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'Skewness '!$C$6:$C$26</c:f>
              <c:numCache>
                <c:formatCode>General</c:formatCode>
                <c:ptCount val="21"/>
                <c:pt idx="0">
                  <c:v>25</c:v>
                </c:pt>
                <c:pt idx="1">
                  <c:v>45</c:v>
                </c:pt>
                <c:pt idx="2">
                  <c:v>60</c:v>
                </c:pt>
                <c:pt idx="3">
                  <c:v>72</c:v>
                </c:pt>
                <c:pt idx="4">
                  <c:v>82</c:v>
                </c:pt>
                <c:pt idx="5">
                  <c:v>90</c:v>
                </c:pt>
                <c:pt idx="6">
                  <c:v>97</c:v>
                </c:pt>
                <c:pt idx="7">
                  <c:v>103</c:v>
                </c:pt>
                <c:pt idx="8">
                  <c:v>108</c:v>
                </c:pt>
                <c:pt idx="9">
                  <c:v>112</c:v>
                </c:pt>
                <c:pt idx="10">
                  <c:v>113</c:v>
                </c:pt>
                <c:pt idx="11">
                  <c:v>112</c:v>
                </c:pt>
                <c:pt idx="12">
                  <c:v>108</c:v>
                </c:pt>
                <c:pt idx="13">
                  <c:v>103</c:v>
                </c:pt>
                <c:pt idx="14">
                  <c:v>97</c:v>
                </c:pt>
                <c:pt idx="15">
                  <c:v>90</c:v>
                </c:pt>
                <c:pt idx="16">
                  <c:v>82</c:v>
                </c:pt>
                <c:pt idx="17">
                  <c:v>72</c:v>
                </c:pt>
                <c:pt idx="18">
                  <c:v>60</c:v>
                </c:pt>
                <c:pt idx="19">
                  <c:v>45</c:v>
                </c:pt>
                <c:pt idx="2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F3E-4929-AE43-2BF16714BE78}"/>
            </c:ext>
          </c:extLst>
        </c:ser>
        <c:dLbls/>
        <c:axId val="58051968"/>
        <c:axId val="60761216"/>
      </c:barChart>
      <c:catAx>
        <c:axId val="58051968"/>
        <c:scaling>
          <c:orientation val="minMax"/>
        </c:scaling>
        <c:axPos val="b"/>
        <c:numFmt formatCode="General" sourceLinked="1"/>
        <c:tickLblPos val="nextTo"/>
        <c:crossAx val="60761216"/>
        <c:crosses val="autoZero"/>
        <c:auto val="1"/>
        <c:lblAlgn val="ctr"/>
        <c:lblOffset val="100"/>
      </c:catAx>
      <c:valAx>
        <c:axId val="60761216"/>
        <c:scaling>
          <c:orientation val="minMax"/>
        </c:scaling>
        <c:axPos val="l"/>
        <c:majorGridlines/>
        <c:numFmt formatCode="General" sourceLinked="1"/>
        <c:tickLblPos val="nextTo"/>
        <c:crossAx val="58051968"/>
        <c:crosses val="autoZero"/>
        <c:crossBetween val="between"/>
      </c:valAx>
    </c:plotArea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Table2: Positively Skew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'Skewness '!$L$5</c:f>
              <c:strCache>
                <c:ptCount val="1"/>
                <c:pt idx="0">
                  <c:v># Individuals</c:v>
                </c:pt>
              </c:strCache>
            </c:strRef>
          </c:tx>
          <c:marker>
            <c:symbol val="none"/>
          </c:marker>
          <c:xVal>
            <c:numRef>
              <c:f>'Skewness '!$K$6:$K$30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'Skewness '!$L$6:$L$30</c:f>
              <c:numCache>
                <c:formatCode>General</c:formatCode>
                <c:ptCount val="25"/>
                <c:pt idx="0">
                  <c:v>25</c:v>
                </c:pt>
                <c:pt idx="1">
                  <c:v>75</c:v>
                </c:pt>
                <c:pt idx="2">
                  <c:v>115</c:v>
                </c:pt>
                <c:pt idx="3">
                  <c:v>145</c:v>
                </c:pt>
                <c:pt idx="4">
                  <c:v>165</c:v>
                </c:pt>
                <c:pt idx="5">
                  <c:v>180</c:v>
                </c:pt>
                <c:pt idx="6">
                  <c:v>165</c:v>
                </c:pt>
                <c:pt idx="7">
                  <c:v>145</c:v>
                </c:pt>
                <c:pt idx="8">
                  <c:v>120</c:v>
                </c:pt>
                <c:pt idx="9">
                  <c:v>105</c:v>
                </c:pt>
                <c:pt idx="10">
                  <c:v>95</c:v>
                </c:pt>
                <c:pt idx="11">
                  <c:v>86</c:v>
                </c:pt>
                <c:pt idx="12">
                  <c:v>77</c:v>
                </c:pt>
                <c:pt idx="13">
                  <c:v>69</c:v>
                </c:pt>
                <c:pt idx="14">
                  <c:v>62</c:v>
                </c:pt>
                <c:pt idx="15">
                  <c:v>56</c:v>
                </c:pt>
                <c:pt idx="16">
                  <c:v>51</c:v>
                </c:pt>
                <c:pt idx="17">
                  <c:v>47</c:v>
                </c:pt>
                <c:pt idx="18">
                  <c:v>43</c:v>
                </c:pt>
                <c:pt idx="19">
                  <c:v>39</c:v>
                </c:pt>
                <c:pt idx="20">
                  <c:v>35</c:v>
                </c:pt>
                <c:pt idx="21">
                  <c:v>31</c:v>
                </c:pt>
                <c:pt idx="22">
                  <c:v>27</c:v>
                </c:pt>
                <c:pt idx="23">
                  <c:v>23</c:v>
                </c:pt>
                <c:pt idx="24">
                  <c:v>19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6EE-4701-885A-F4D069D924CB}"/>
            </c:ext>
          </c:extLst>
        </c:ser>
        <c:dLbls/>
        <c:axId val="60813312"/>
        <c:axId val="60814848"/>
      </c:scatterChart>
      <c:valAx>
        <c:axId val="60813312"/>
        <c:scaling>
          <c:orientation val="minMax"/>
          <c:max val="25"/>
        </c:scaling>
        <c:axPos val="b"/>
        <c:numFmt formatCode="General" sourceLinked="1"/>
        <c:tickLblPos val="nextTo"/>
        <c:crossAx val="60814848"/>
        <c:crosses val="autoZero"/>
        <c:crossBetween val="midCat"/>
      </c:valAx>
      <c:valAx>
        <c:axId val="60814848"/>
        <c:scaling>
          <c:orientation val="minMax"/>
        </c:scaling>
        <c:axPos val="l"/>
        <c:majorGridlines/>
        <c:numFmt formatCode="General" sourceLinked="1"/>
        <c:tickLblPos val="nextTo"/>
        <c:crossAx val="60813312"/>
        <c:crosses val="autoZero"/>
        <c:crossBetween val="midCat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Table2: Positively Skew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'Skewness '!$L$5</c:f>
              <c:strCache>
                <c:ptCount val="1"/>
                <c:pt idx="0">
                  <c:v># Individuals</c:v>
                </c:pt>
              </c:strCache>
            </c:strRef>
          </c:tx>
          <c:cat>
            <c:numRef>
              <c:f>'Skewness '!$K$6:$K$30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'Skewness '!$L$6:$L$30</c:f>
              <c:numCache>
                <c:formatCode>General</c:formatCode>
                <c:ptCount val="25"/>
                <c:pt idx="0">
                  <c:v>25</c:v>
                </c:pt>
                <c:pt idx="1">
                  <c:v>75</c:v>
                </c:pt>
                <c:pt idx="2">
                  <c:v>115</c:v>
                </c:pt>
                <c:pt idx="3">
                  <c:v>145</c:v>
                </c:pt>
                <c:pt idx="4">
                  <c:v>165</c:v>
                </c:pt>
                <c:pt idx="5">
                  <c:v>180</c:v>
                </c:pt>
                <c:pt idx="6">
                  <c:v>165</c:v>
                </c:pt>
                <c:pt idx="7">
                  <c:v>145</c:v>
                </c:pt>
                <c:pt idx="8">
                  <c:v>120</c:v>
                </c:pt>
                <c:pt idx="9">
                  <c:v>105</c:v>
                </c:pt>
                <c:pt idx="10">
                  <c:v>95</c:v>
                </c:pt>
                <c:pt idx="11">
                  <c:v>86</c:v>
                </c:pt>
                <c:pt idx="12">
                  <c:v>77</c:v>
                </c:pt>
                <c:pt idx="13">
                  <c:v>69</c:v>
                </c:pt>
                <c:pt idx="14">
                  <c:v>62</c:v>
                </c:pt>
                <c:pt idx="15">
                  <c:v>56</c:v>
                </c:pt>
                <c:pt idx="16">
                  <c:v>51</c:v>
                </c:pt>
                <c:pt idx="17">
                  <c:v>47</c:v>
                </c:pt>
                <c:pt idx="18">
                  <c:v>43</c:v>
                </c:pt>
                <c:pt idx="19">
                  <c:v>39</c:v>
                </c:pt>
                <c:pt idx="20">
                  <c:v>35</c:v>
                </c:pt>
                <c:pt idx="21">
                  <c:v>31</c:v>
                </c:pt>
                <c:pt idx="22">
                  <c:v>27</c:v>
                </c:pt>
                <c:pt idx="23">
                  <c:v>23</c:v>
                </c:pt>
                <c:pt idx="24">
                  <c:v>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995-485D-B9A6-5EEF041F0495}"/>
            </c:ext>
          </c:extLst>
        </c:ser>
        <c:dLbls/>
        <c:axId val="60454016"/>
        <c:axId val="60455552"/>
      </c:barChart>
      <c:catAx>
        <c:axId val="60454016"/>
        <c:scaling>
          <c:orientation val="minMax"/>
        </c:scaling>
        <c:axPos val="b"/>
        <c:numFmt formatCode="General" sourceLinked="1"/>
        <c:tickLblPos val="nextTo"/>
        <c:crossAx val="60455552"/>
        <c:crosses val="autoZero"/>
        <c:auto val="1"/>
        <c:lblAlgn val="ctr"/>
        <c:lblOffset val="100"/>
      </c:catAx>
      <c:valAx>
        <c:axId val="60455552"/>
        <c:scaling>
          <c:orientation val="minMax"/>
        </c:scaling>
        <c:axPos val="l"/>
        <c:majorGridlines/>
        <c:numFmt formatCode="General" sourceLinked="1"/>
        <c:tickLblPos val="nextTo"/>
        <c:crossAx val="60454016"/>
        <c:crosses val="autoZero"/>
        <c:crossBetween val="between"/>
      </c:valAx>
    </c:plotArea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Table3: Negatively Skewed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'Skewness '!$U$5</c:f>
              <c:strCache>
                <c:ptCount val="1"/>
                <c:pt idx="0">
                  <c:v># Individuals</c:v>
                </c:pt>
              </c:strCache>
            </c:strRef>
          </c:tx>
          <c:marker>
            <c:symbol val="none"/>
          </c:marker>
          <c:xVal>
            <c:numRef>
              <c:f>'Skewness '!$T$6:$T$30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'Skewness '!$U$6:$U$30</c:f>
              <c:numCache>
                <c:formatCode>General</c:formatCode>
                <c:ptCount val="25"/>
                <c:pt idx="0">
                  <c:v>19</c:v>
                </c:pt>
                <c:pt idx="1">
                  <c:v>23</c:v>
                </c:pt>
                <c:pt idx="2">
                  <c:v>27</c:v>
                </c:pt>
                <c:pt idx="3">
                  <c:v>31</c:v>
                </c:pt>
                <c:pt idx="4">
                  <c:v>35</c:v>
                </c:pt>
                <c:pt idx="5">
                  <c:v>39</c:v>
                </c:pt>
                <c:pt idx="6">
                  <c:v>43</c:v>
                </c:pt>
                <c:pt idx="7">
                  <c:v>47</c:v>
                </c:pt>
                <c:pt idx="8">
                  <c:v>51</c:v>
                </c:pt>
                <c:pt idx="9">
                  <c:v>56</c:v>
                </c:pt>
                <c:pt idx="10">
                  <c:v>62</c:v>
                </c:pt>
                <c:pt idx="11">
                  <c:v>69</c:v>
                </c:pt>
                <c:pt idx="12">
                  <c:v>77</c:v>
                </c:pt>
                <c:pt idx="13">
                  <c:v>86</c:v>
                </c:pt>
                <c:pt idx="14">
                  <c:v>95</c:v>
                </c:pt>
                <c:pt idx="15">
                  <c:v>105</c:v>
                </c:pt>
                <c:pt idx="16">
                  <c:v>120</c:v>
                </c:pt>
                <c:pt idx="17">
                  <c:v>145</c:v>
                </c:pt>
                <c:pt idx="18">
                  <c:v>165</c:v>
                </c:pt>
                <c:pt idx="19">
                  <c:v>180</c:v>
                </c:pt>
                <c:pt idx="20">
                  <c:v>165</c:v>
                </c:pt>
                <c:pt idx="21">
                  <c:v>145</c:v>
                </c:pt>
                <c:pt idx="22">
                  <c:v>115</c:v>
                </c:pt>
                <c:pt idx="23">
                  <c:v>75</c:v>
                </c:pt>
                <c:pt idx="24">
                  <c:v>25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E6F-4726-BA54-A6B102253F7D}"/>
            </c:ext>
          </c:extLst>
        </c:ser>
        <c:dLbls/>
        <c:axId val="60958976"/>
        <c:axId val="60973056"/>
      </c:scatterChart>
      <c:valAx>
        <c:axId val="60958976"/>
        <c:scaling>
          <c:orientation val="minMax"/>
          <c:max val="25"/>
        </c:scaling>
        <c:axPos val="b"/>
        <c:numFmt formatCode="General" sourceLinked="1"/>
        <c:tickLblPos val="nextTo"/>
        <c:crossAx val="60973056"/>
        <c:crosses val="autoZero"/>
        <c:crossBetween val="midCat"/>
      </c:valAx>
      <c:valAx>
        <c:axId val="60973056"/>
        <c:scaling>
          <c:orientation val="minMax"/>
        </c:scaling>
        <c:axPos val="l"/>
        <c:majorGridlines/>
        <c:numFmt formatCode="General" sourceLinked="1"/>
        <c:tickLblPos val="nextTo"/>
        <c:crossAx val="60958976"/>
        <c:crosses val="autoZero"/>
        <c:crossBetween val="midCat"/>
      </c:valAx>
    </c:plotArea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Table3: Negatively Skewed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'Skewness '!$U$5</c:f>
              <c:strCache>
                <c:ptCount val="1"/>
                <c:pt idx="0">
                  <c:v># Individuals</c:v>
                </c:pt>
              </c:strCache>
            </c:strRef>
          </c:tx>
          <c:cat>
            <c:numRef>
              <c:f>'Skewness '!$T$6:$T$30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'Skewness '!$U$6:$U$30</c:f>
              <c:numCache>
                <c:formatCode>General</c:formatCode>
                <c:ptCount val="25"/>
                <c:pt idx="0">
                  <c:v>19</c:v>
                </c:pt>
                <c:pt idx="1">
                  <c:v>23</c:v>
                </c:pt>
                <c:pt idx="2">
                  <c:v>27</c:v>
                </c:pt>
                <c:pt idx="3">
                  <c:v>31</c:v>
                </c:pt>
                <c:pt idx="4">
                  <c:v>35</c:v>
                </c:pt>
                <c:pt idx="5">
                  <c:v>39</c:v>
                </c:pt>
                <c:pt idx="6">
                  <c:v>43</c:v>
                </c:pt>
                <c:pt idx="7">
                  <c:v>47</c:v>
                </c:pt>
                <c:pt idx="8">
                  <c:v>51</c:v>
                </c:pt>
                <c:pt idx="9">
                  <c:v>56</c:v>
                </c:pt>
                <c:pt idx="10">
                  <c:v>62</c:v>
                </c:pt>
                <c:pt idx="11">
                  <c:v>69</c:v>
                </c:pt>
                <c:pt idx="12">
                  <c:v>77</c:v>
                </c:pt>
                <c:pt idx="13">
                  <c:v>86</c:v>
                </c:pt>
                <c:pt idx="14">
                  <c:v>95</c:v>
                </c:pt>
                <c:pt idx="15">
                  <c:v>105</c:v>
                </c:pt>
                <c:pt idx="16">
                  <c:v>120</c:v>
                </c:pt>
                <c:pt idx="17">
                  <c:v>145</c:v>
                </c:pt>
                <c:pt idx="18">
                  <c:v>165</c:v>
                </c:pt>
                <c:pt idx="19">
                  <c:v>180</c:v>
                </c:pt>
                <c:pt idx="20">
                  <c:v>165</c:v>
                </c:pt>
                <c:pt idx="21">
                  <c:v>145</c:v>
                </c:pt>
                <c:pt idx="22">
                  <c:v>115</c:v>
                </c:pt>
                <c:pt idx="23">
                  <c:v>75</c:v>
                </c:pt>
                <c:pt idx="24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9B1-4FB8-B2DD-B063C8264231}"/>
            </c:ext>
          </c:extLst>
        </c:ser>
        <c:dLbls/>
        <c:axId val="60980608"/>
        <c:axId val="61011072"/>
      </c:barChart>
      <c:catAx>
        <c:axId val="60980608"/>
        <c:scaling>
          <c:orientation val="minMax"/>
        </c:scaling>
        <c:axPos val="b"/>
        <c:numFmt formatCode="General" sourceLinked="1"/>
        <c:tickLblPos val="nextTo"/>
        <c:crossAx val="61011072"/>
        <c:crosses val="autoZero"/>
        <c:auto val="1"/>
        <c:lblAlgn val="ctr"/>
        <c:lblOffset val="100"/>
      </c:catAx>
      <c:valAx>
        <c:axId val="61011072"/>
        <c:scaling>
          <c:orientation val="minMax"/>
        </c:scaling>
        <c:axPos val="l"/>
        <c:majorGridlines/>
        <c:numFmt formatCode="General" sourceLinked="1"/>
        <c:tickLblPos val="nextTo"/>
        <c:crossAx val="60980608"/>
        <c:crosses val="autoZero"/>
        <c:crossBetween val="between"/>
      </c:valAx>
    </c:plotArea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Table1: Symmetric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'[1]Skewness '!$C$5</c:f>
              <c:strCache>
                <c:ptCount val="1"/>
                <c:pt idx="0">
                  <c:v># Individuals</c:v>
                </c:pt>
              </c:strCache>
            </c:strRef>
          </c:tx>
          <c:marker>
            <c:symbol val="none"/>
          </c:marker>
          <c:xVal>
            <c:numRef>
              <c:f>'[1]Skewness '!$B$6:$B$26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'[1]Skewness '!$C$6:$C$26</c:f>
              <c:numCache>
                <c:formatCode>General</c:formatCode>
                <c:ptCount val="21"/>
                <c:pt idx="0">
                  <c:v>25</c:v>
                </c:pt>
                <c:pt idx="1">
                  <c:v>45</c:v>
                </c:pt>
                <c:pt idx="2">
                  <c:v>60</c:v>
                </c:pt>
                <c:pt idx="3">
                  <c:v>72</c:v>
                </c:pt>
                <c:pt idx="4">
                  <c:v>82</c:v>
                </c:pt>
                <c:pt idx="5">
                  <c:v>90</c:v>
                </c:pt>
                <c:pt idx="6">
                  <c:v>97</c:v>
                </c:pt>
                <c:pt idx="7">
                  <c:v>103</c:v>
                </c:pt>
                <c:pt idx="8">
                  <c:v>108</c:v>
                </c:pt>
                <c:pt idx="9">
                  <c:v>112</c:v>
                </c:pt>
                <c:pt idx="10">
                  <c:v>113</c:v>
                </c:pt>
                <c:pt idx="11">
                  <c:v>112</c:v>
                </c:pt>
                <c:pt idx="12">
                  <c:v>108</c:v>
                </c:pt>
                <c:pt idx="13">
                  <c:v>103</c:v>
                </c:pt>
                <c:pt idx="14">
                  <c:v>97</c:v>
                </c:pt>
                <c:pt idx="15">
                  <c:v>90</c:v>
                </c:pt>
                <c:pt idx="16">
                  <c:v>82</c:v>
                </c:pt>
                <c:pt idx="17">
                  <c:v>72</c:v>
                </c:pt>
                <c:pt idx="18">
                  <c:v>60</c:v>
                </c:pt>
                <c:pt idx="19">
                  <c:v>45</c:v>
                </c:pt>
                <c:pt idx="20">
                  <c:v>25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C72-43C3-B2A2-462EA118F102}"/>
            </c:ext>
          </c:extLst>
        </c:ser>
        <c:axId val="122400768"/>
        <c:axId val="122402304"/>
      </c:scatterChart>
      <c:valAx>
        <c:axId val="122400768"/>
        <c:scaling>
          <c:orientation val="minMax"/>
        </c:scaling>
        <c:axPos val="b"/>
        <c:numFmt formatCode="General" sourceLinked="1"/>
        <c:tickLblPos val="nextTo"/>
        <c:crossAx val="122402304"/>
        <c:crosses val="autoZero"/>
        <c:crossBetween val="midCat"/>
      </c:valAx>
      <c:valAx>
        <c:axId val="122402304"/>
        <c:scaling>
          <c:orientation val="minMax"/>
        </c:scaling>
        <c:axPos val="l"/>
        <c:majorGridlines/>
        <c:numFmt formatCode="General" sourceLinked="1"/>
        <c:tickLblPos val="nextTo"/>
        <c:crossAx val="122400768"/>
        <c:crosses val="autoZero"/>
        <c:crossBetween val="midCat"/>
      </c:valAx>
    </c:plotArea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Symmetric</a:t>
            </a:r>
            <a:endParaRPr lang="en-US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'[1]Skewness '!$C$5</c:f>
              <c:strCache>
                <c:ptCount val="1"/>
                <c:pt idx="0">
                  <c:v># Individuals</c:v>
                </c:pt>
              </c:strCache>
            </c:strRef>
          </c:tx>
          <c:cat>
            <c:numRef>
              <c:f>'[1]Skewness '!$B$6:$B$26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'[1]Skewness '!$C$6:$C$26</c:f>
              <c:numCache>
                <c:formatCode>General</c:formatCode>
                <c:ptCount val="21"/>
                <c:pt idx="0">
                  <c:v>25</c:v>
                </c:pt>
                <c:pt idx="1">
                  <c:v>45</c:v>
                </c:pt>
                <c:pt idx="2">
                  <c:v>60</c:v>
                </c:pt>
                <c:pt idx="3">
                  <c:v>72</c:v>
                </c:pt>
                <c:pt idx="4">
                  <c:v>82</c:v>
                </c:pt>
                <c:pt idx="5">
                  <c:v>90</c:v>
                </c:pt>
                <c:pt idx="6">
                  <c:v>97</c:v>
                </c:pt>
                <c:pt idx="7">
                  <c:v>103</c:v>
                </c:pt>
                <c:pt idx="8">
                  <c:v>108</c:v>
                </c:pt>
                <c:pt idx="9">
                  <c:v>112</c:v>
                </c:pt>
                <c:pt idx="10">
                  <c:v>113</c:v>
                </c:pt>
                <c:pt idx="11">
                  <c:v>112</c:v>
                </c:pt>
                <c:pt idx="12">
                  <c:v>108</c:v>
                </c:pt>
                <c:pt idx="13">
                  <c:v>103</c:v>
                </c:pt>
                <c:pt idx="14">
                  <c:v>97</c:v>
                </c:pt>
                <c:pt idx="15">
                  <c:v>90</c:v>
                </c:pt>
                <c:pt idx="16">
                  <c:v>82</c:v>
                </c:pt>
                <c:pt idx="17">
                  <c:v>72</c:v>
                </c:pt>
                <c:pt idx="18">
                  <c:v>60</c:v>
                </c:pt>
                <c:pt idx="19">
                  <c:v>45</c:v>
                </c:pt>
                <c:pt idx="2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F3E-4929-AE43-2BF16714BE78}"/>
            </c:ext>
          </c:extLst>
        </c:ser>
        <c:axId val="123470592"/>
        <c:axId val="123472128"/>
      </c:barChart>
      <c:catAx>
        <c:axId val="123470592"/>
        <c:scaling>
          <c:orientation val="minMax"/>
        </c:scaling>
        <c:axPos val="b"/>
        <c:numFmt formatCode="General" sourceLinked="1"/>
        <c:tickLblPos val="nextTo"/>
        <c:crossAx val="123472128"/>
        <c:crosses val="autoZero"/>
        <c:auto val="1"/>
        <c:lblAlgn val="ctr"/>
        <c:lblOffset val="100"/>
      </c:catAx>
      <c:valAx>
        <c:axId val="123472128"/>
        <c:scaling>
          <c:orientation val="minMax"/>
        </c:scaling>
        <c:axPos val="l"/>
        <c:majorGridlines/>
        <c:numFmt formatCode="General" sourceLinked="1"/>
        <c:tickLblPos val="nextTo"/>
        <c:crossAx val="123470592"/>
        <c:crosses val="autoZero"/>
        <c:crossBetween val="between"/>
      </c:valAx>
    </c:plotArea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Table2: Positively Skew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'[1]Skewness '!$L$5</c:f>
              <c:strCache>
                <c:ptCount val="1"/>
                <c:pt idx="0">
                  <c:v># Individuals</c:v>
                </c:pt>
              </c:strCache>
            </c:strRef>
          </c:tx>
          <c:marker>
            <c:symbol val="none"/>
          </c:marker>
          <c:xVal>
            <c:numRef>
              <c:f>'[1]Skewness '!$K$6:$K$30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'[1]Skewness '!$L$6:$L$30</c:f>
              <c:numCache>
                <c:formatCode>General</c:formatCode>
                <c:ptCount val="25"/>
                <c:pt idx="0">
                  <c:v>25</c:v>
                </c:pt>
                <c:pt idx="1">
                  <c:v>75</c:v>
                </c:pt>
                <c:pt idx="2">
                  <c:v>115</c:v>
                </c:pt>
                <c:pt idx="3">
                  <c:v>145</c:v>
                </c:pt>
                <c:pt idx="4">
                  <c:v>165</c:v>
                </c:pt>
                <c:pt idx="5">
                  <c:v>180</c:v>
                </c:pt>
                <c:pt idx="6">
                  <c:v>165</c:v>
                </c:pt>
                <c:pt idx="7">
                  <c:v>145</c:v>
                </c:pt>
                <c:pt idx="8">
                  <c:v>120</c:v>
                </c:pt>
                <c:pt idx="9">
                  <c:v>105</c:v>
                </c:pt>
                <c:pt idx="10">
                  <c:v>95</c:v>
                </c:pt>
                <c:pt idx="11">
                  <c:v>86</c:v>
                </c:pt>
                <c:pt idx="12">
                  <c:v>77</c:v>
                </c:pt>
                <c:pt idx="13">
                  <c:v>69</c:v>
                </c:pt>
                <c:pt idx="14">
                  <c:v>62</c:v>
                </c:pt>
                <c:pt idx="15">
                  <c:v>56</c:v>
                </c:pt>
                <c:pt idx="16">
                  <c:v>51</c:v>
                </c:pt>
                <c:pt idx="17">
                  <c:v>47</c:v>
                </c:pt>
                <c:pt idx="18">
                  <c:v>43</c:v>
                </c:pt>
                <c:pt idx="19">
                  <c:v>39</c:v>
                </c:pt>
                <c:pt idx="20">
                  <c:v>35</c:v>
                </c:pt>
                <c:pt idx="21">
                  <c:v>31</c:v>
                </c:pt>
                <c:pt idx="22">
                  <c:v>27</c:v>
                </c:pt>
                <c:pt idx="23">
                  <c:v>23</c:v>
                </c:pt>
                <c:pt idx="24">
                  <c:v>19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6EE-4701-885A-F4D069D924CB}"/>
            </c:ext>
          </c:extLst>
        </c:ser>
        <c:axId val="123515648"/>
        <c:axId val="123517184"/>
      </c:scatterChart>
      <c:valAx>
        <c:axId val="123515648"/>
        <c:scaling>
          <c:orientation val="minMax"/>
          <c:max val="25"/>
        </c:scaling>
        <c:axPos val="b"/>
        <c:numFmt formatCode="General" sourceLinked="1"/>
        <c:tickLblPos val="nextTo"/>
        <c:crossAx val="123517184"/>
        <c:crosses val="autoZero"/>
        <c:crossBetween val="midCat"/>
      </c:valAx>
      <c:valAx>
        <c:axId val="123517184"/>
        <c:scaling>
          <c:orientation val="minMax"/>
        </c:scaling>
        <c:axPos val="l"/>
        <c:majorGridlines/>
        <c:numFmt formatCode="General" sourceLinked="1"/>
        <c:tickLblPos val="nextTo"/>
        <c:crossAx val="123515648"/>
        <c:crosses val="autoZero"/>
        <c:crossBetween val="midCat"/>
      </c:valAx>
    </c:plotArea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214313</xdr:colOff>
      <xdr:row>3</xdr:row>
      <xdr:rowOff>166687</xdr:rowOff>
    </xdr:from>
    <xdr:to>
      <xdr:col>34</xdr:col>
      <xdr:colOff>535781</xdr:colOff>
      <xdr:row>17</xdr:row>
      <xdr:rowOff>83343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0</xdr:colOff>
      <xdr:row>4</xdr:row>
      <xdr:rowOff>0</xdr:rowOff>
    </xdr:from>
    <xdr:to>
      <xdr:col>43</xdr:col>
      <xdr:colOff>321469</xdr:colOff>
      <xdr:row>17</xdr:row>
      <xdr:rowOff>107156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404812</xdr:colOff>
      <xdr:row>6</xdr:row>
      <xdr:rowOff>0</xdr:rowOff>
    </xdr:from>
    <xdr:to>
      <xdr:col>30</xdr:col>
      <xdr:colOff>416718</xdr:colOff>
      <xdr:row>15</xdr:row>
      <xdr:rowOff>119063</xdr:rowOff>
    </xdr:to>
    <xdr:cxnSp macro="">
      <xdr:nvCxnSpPr>
        <xdr:cNvPr id="9" name="Straight Connector 8"/>
        <xdr:cNvCxnSpPr/>
      </xdr:nvCxnSpPr>
      <xdr:spPr>
        <a:xfrm rot="16200000" flipH="1">
          <a:off x="8703468" y="2131220"/>
          <a:ext cx="1940719" cy="1190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2</xdr:colOff>
      <xdr:row>5</xdr:row>
      <xdr:rowOff>178594</xdr:rowOff>
    </xdr:from>
    <xdr:to>
      <xdr:col>40</xdr:col>
      <xdr:colOff>11908</xdr:colOff>
      <xdr:row>15</xdr:row>
      <xdr:rowOff>95250</xdr:rowOff>
    </xdr:to>
    <xdr:cxnSp macro="">
      <xdr:nvCxnSpPr>
        <xdr:cNvPr id="11" name="Straight Connector 10"/>
        <xdr:cNvCxnSpPr/>
      </xdr:nvCxnSpPr>
      <xdr:spPr>
        <a:xfrm rot="16200000" flipH="1">
          <a:off x="14370845" y="2107407"/>
          <a:ext cx="1940719" cy="1190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357188</xdr:colOff>
      <xdr:row>18</xdr:row>
      <xdr:rowOff>178594</xdr:rowOff>
    </xdr:from>
    <xdr:to>
      <xdr:col>35</xdr:col>
      <xdr:colOff>71438</xdr:colOff>
      <xdr:row>32</xdr:row>
      <xdr:rowOff>107156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357189</xdr:colOff>
      <xdr:row>20</xdr:row>
      <xdr:rowOff>190501</xdr:rowOff>
    </xdr:from>
    <xdr:to>
      <xdr:col>29</xdr:col>
      <xdr:colOff>381001</xdr:colOff>
      <xdr:row>31</xdr:row>
      <xdr:rowOff>154783</xdr:rowOff>
    </xdr:to>
    <xdr:cxnSp macro="">
      <xdr:nvCxnSpPr>
        <xdr:cNvPr id="14" name="Straight Connector 13"/>
        <xdr:cNvCxnSpPr/>
      </xdr:nvCxnSpPr>
      <xdr:spPr>
        <a:xfrm rot="16200000" flipH="1">
          <a:off x="14948297" y="5268518"/>
          <a:ext cx="2178845" cy="238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18</xdr:row>
      <xdr:rowOff>0</xdr:rowOff>
    </xdr:from>
    <xdr:to>
      <xdr:col>43</xdr:col>
      <xdr:colOff>321468</xdr:colOff>
      <xdr:row>31</xdr:row>
      <xdr:rowOff>119062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309563</xdr:colOff>
      <xdr:row>33</xdr:row>
      <xdr:rowOff>83344</xdr:rowOff>
    </xdr:from>
    <xdr:to>
      <xdr:col>35</xdr:col>
      <xdr:colOff>23813</xdr:colOff>
      <xdr:row>47</xdr:row>
      <xdr:rowOff>154781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33</xdr:row>
      <xdr:rowOff>0</xdr:rowOff>
    </xdr:from>
    <xdr:to>
      <xdr:col>43</xdr:col>
      <xdr:colOff>321469</xdr:colOff>
      <xdr:row>47</xdr:row>
      <xdr:rowOff>71437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0.75</cdr:x>
      <cdr:y>0.14348</cdr:y>
    </cdr:from>
    <cdr:to>
      <cdr:x>0.76</cdr:x>
      <cdr:y>0.96087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3428999" y="392904"/>
          <a:ext cx="45719" cy="22383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0.77605</cdr:x>
      <cdr:y>0.13478</cdr:y>
    </cdr:from>
    <cdr:to>
      <cdr:x>0.78605</cdr:x>
      <cdr:y>0.95217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3548082" y="369093"/>
          <a:ext cx="45720" cy="223837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214313</xdr:colOff>
      <xdr:row>3</xdr:row>
      <xdr:rowOff>166687</xdr:rowOff>
    </xdr:from>
    <xdr:to>
      <xdr:col>34</xdr:col>
      <xdr:colOff>535781</xdr:colOff>
      <xdr:row>17</xdr:row>
      <xdr:rowOff>83343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0</xdr:colOff>
      <xdr:row>4</xdr:row>
      <xdr:rowOff>0</xdr:rowOff>
    </xdr:from>
    <xdr:to>
      <xdr:col>43</xdr:col>
      <xdr:colOff>321469</xdr:colOff>
      <xdr:row>17</xdr:row>
      <xdr:rowOff>107156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404812</xdr:colOff>
      <xdr:row>6</xdr:row>
      <xdr:rowOff>0</xdr:rowOff>
    </xdr:from>
    <xdr:to>
      <xdr:col>30</xdr:col>
      <xdr:colOff>416718</xdr:colOff>
      <xdr:row>15</xdr:row>
      <xdr:rowOff>119063</xdr:rowOff>
    </xdr:to>
    <xdr:cxnSp macro="">
      <xdr:nvCxnSpPr>
        <xdr:cNvPr id="4" name="Straight Connector 3"/>
        <xdr:cNvCxnSpPr/>
      </xdr:nvCxnSpPr>
      <xdr:spPr>
        <a:xfrm rot="16200000" flipH="1">
          <a:off x="18977371" y="2115741"/>
          <a:ext cx="1919288" cy="1190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2</xdr:colOff>
      <xdr:row>5</xdr:row>
      <xdr:rowOff>178594</xdr:rowOff>
    </xdr:from>
    <xdr:to>
      <xdr:col>40</xdr:col>
      <xdr:colOff>11908</xdr:colOff>
      <xdr:row>15</xdr:row>
      <xdr:rowOff>95250</xdr:rowOff>
    </xdr:to>
    <xdr:cxnSp macro="">
      <xdr:nvCxnSpPr>
        <xdr:cNvPr id="5" name="Straight Connector 4"/>
        <xdr:cNvCxnSpPr/>
      </xdr:nvCxnSpPr>
      <xdr:spPr>
        <a:xfrm rot="16200000" flipH="1">
          <a:off x="24669752" y="2093119"/>
          <a:ext cx="1916906" cy="1190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357188</xdr:colOff>
      <xdr:row>18</xdr:row>
      <xdr:rowOff>178594</xdr:rowOff>
    </xdr:from>
    <xdr:to>
      <xdr:col>35</xdr:col>
      <xdr:colOff>71438</xdr:colOff>
      <xdr:row>32</xdr:row>
      <xdr:rowOff>107156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357189</xdr:colOff>
      <xdr:row>20</xdr:row>
      <xdr:rowOff>190501</xdr:rowOff>
    </xdr:from>
    <xdr:to>
      <xdr:col>29</xdr:col>
      <xdr:colOff>381001</xdr:colOff>
      <xdr:row>31</xdr:row>
      <xdr:rowOff>154783</xdr:rowOff>
    </xdr:to>
    <xdr:cxnSp macro="">
      <xdr:nvCxnSpPr>
        <xdr:cNvPr id="7" name="Straight Connector 6"/>
        <xdr:cNvCxnSpPr/>
      </xdr:nvCxnSpPr>
      <xdr:spPr>
        <a:xfrm rot="16200000" flipH="1">
          <a:off x="18208229" y="5218511"/>
          <a:ext cx="2155032" cy="238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18</xdr:row>
      <xdr:rowOff>0</xdr:rowOff>
    </xdr:from>
    <xdr:to>
      <xdr:col>43</xdr:col>
      <xdr:colOff>321468</xdr:colOff>
      <xdr:row>31</xdr:row>
      <xdr:rowOff>119062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309563</xdr:colOff>
      <xdr:row>33</xdr:row>
      <xdr:rowOff>83344</xdr:rowOff>
    </xdr:from>
    <xdr:to>
      <xdr:col>35</xdr:col>
      <xdr:colOff>23813</xdr:colOff>
      <xdr:row>47</xdr:row>
      <xdr:rowOff>154781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33</xdr:row>
      <xdr:rowOff>0</xdr:rowOff>
    </xdr:from>
    <xdr:to>
      <xdr:col>43</xdr:col>
      <xdr:colOff>321469</xdr:colOff>
      <xdr:row>47</xdr:row>
      <xdr:rowOff>71437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190500</xdr:colOff>
      <xdr:row>25</xdr:row>
      <xdr:rowOff>130970</xdr:rowOff>
    </xdr:from>
    <xdr:to>
      <xdr:col>18</xdr:col>
      <xdr:colOff>190500</xdr:colOff>
      <xdr:row>41</xdr:row>
      <xdr:rowOff>11907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857249</xdr:colOff>
      <xdr:row>26</xdr:row>
      <xdr:rowOff>35718</xdr:rowOff>
    </xdr:from>
    <xdr:to>
      <xdr:col>27</xdr:col>
      <xdr:colOff>345281</xdr:colOff>
      <xdr:row>40</xdr:row>
      <xdr:rowOff>59531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250031</xdr:colOff>
      <xdr:row>30</xdr:row>
      <xdr:rowOff>154781</xdr:rowOff>
    </xdr:from>
    <xdr:to>
      <xdr:col>6</xdr:col>
      <xdr:colOff>71437</xdr:colOff>
      <xdr:row>45</xdr:row>
      <xdr:rowOff>35719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440531</xdr:colOff>
      <xdr:row>15</xdr:row>
      <xdr:rowOff>107156</xdr:rowOff>
    </xdr:from>
    <xdr:to>
      <xdr:col>21</xdr:col>
      <xdr:colOff>321469</xdr:colOff>
      <xdr:row>29</xdr:row>
      <xdr:rowOff>11907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0.75</cdr:x>
      <cdr:y>0.14348</cdr:y>
    </cdr:from>
    <cdr:to>
      <cdr:x>0.76</cdr:x>
      <cdr:y>0.96087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3428999" y="392904"/>
          <a:ext cx="45719" cy="22383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0.77605</cdr:x>
      <cdr:y>0.13478</cdr:y>
    </cdr:from>
    <cdr:to>
      <cdr:x>0.78605</cdr:x>
      <cdr:y>0.95217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3548082" y="369093"/>
          <a:ext cx="45720" cy="223837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.%20Par_Symmetry%20and%20Skewness_v0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kewness "/>
      <sheetName val="Sheet3"/>
      <sheetName val="Skewness"/>
    </sheetNames>
    <sheetDataSet>
      <sheetData sheetId="0"/>
      <sheetData sheetId="1">
        <row r="5">
          <cell r="C5" t="str">
            <v># Individuals</v>
          </cell>
          <cell r="L5" t="str">
            <v># Individuals</v>
          </cell>
          <cell r="U5" t="str">
            <v># Individuals</v>
          </cell>
        </row>
        <row r="6">
          <cell r="B6">
            <v>0</v>
          </cell>
          <cell r="C6">
            <v>25</v>
          </cell>
          <cell r="K6">
            <v>0</v>
          </cell>
          <cell r="L6">
            <v>25</v>
          </cell>
          <cell r="M6">
            <v>25</v>
          </cell>
          <cell r="T6">
            <v>0</v>
          </cell>
          <cell r="U6">
            <v>19</v>
          </cell>
        </row>
        <row r="7">
          <cell r="B7">
            <v>1</v>
          </cell>
          <cell r="C7">
            <v>45</v>
          </cell>
          <cell r="K7">
            <v>1</v>
          </cell>
          <cell r="L7">
            <v>75</v>
          </cell>
          <cell r="M7">
            <v>100</v>
          </cell>
          <cell r="T7">
            <v>1</v>
          </cell>
          <cell r="U7">
            <v>23</v>
          </cell>
        </row>
        <row r="8">
          <cell r="B8">
            <v>2</v>
          </cell>
          <cell r="C8">
            <v>60</v>
          </cell>
          <cell r="K8">
            <v>2</v>
          </cell>
          <cell r="L8">
            <v>115</v>
          </cell>
          <cell r="M8">
            <v>215</v>
          </cell>
          <cell r="T8">
            <v>2</v>
          </cell>
          <cell r="U8">
            <v>27</v>
          </cell>
        </row>
        <row r="9">
          <cell r="B9">
            <v>3</v>
          </cell>
          <cell r="C9">
            <v>72</v>
          </cell>
          <cell r="K9">
            <v>3</v>
          </cell>
          <cell r="L9">
            <v>145</v>
          </cell>
          <cell r="M9">
            <v>360</v>
          </cell>
          <cell r="T9">
            <v>3</v>
          </cell>
          <cell r="U9">
            <v>31</v>
          </cell>
        </row>
        <row r="10">
          <cell r="B10">
            <v>4</v>
          </cell>
          <cell r="C10">
            <v>82</v>
          </cell>
          <cell r="K10">
            <v>4</v>
          </cell>
          <cell r="L10">
            <v>165</v>
          </cell>
          <cell r="M10">
            <v>525</v>
          </cell>
          <cell r="T10">
            <v>4</v>
          </cell>
          <cell r="U10">
            <v>35</v>
          </cell>
        </row>
        <row r="11">
          <cell r="B11">
            <v>5</v>
          </cell>
          <cell r="C11">
            <v>90</v>
          </cell>
          <cell r="K11">
            <v>5</v>
          </cell>
          <cell r="L11">
            <v>180</v>
          </cell>
          <cell r="M11">
            <v>705</v>
          </cell>
          <cell r="T11">
            <v>5</v>
          </cell>
          <cell r="U11">
            <v>39</v>
          </cell>
        </row>
        <row r="12">
          <cell r="B12">
            <v>6</v>
          </cell>
          <cell r="C12">
            <v>97</v>
          </cell>
          <cell r="K12">
            <v>6</v>
          </cell>
          <cell r="L12">
            <v>165</v>
          </cell>
          <cell r="M12">
            <v>870</v>
          </cell>
          <cell r="T12">
            <v>6</v>
          </cell>
          <cell r="U12">
            <v>43</v>
          </cell>
        </row>
        <row r="13">
          <cell r="B13">
            <v>7</v>
          </cell>
          <cell r="C13">
            <v>103</v>
          </cell>
          <cell r="K13">
            <v>7</v>
          </cell>
          <cell r="L13">
            <v>145</v>
          </cell>
          <cell r="M13">
            <v>1015</v>
          </cell>
          <cell r="T13">
            <v>7</v>
          </cell>
          <cell r="U13">
            <v>47</v>
          </cell>
        </row>
        <row r="14">
          <cell r="B14">
            <v>8</v>
          </cell>
          <cell r="C14">
            <v>108</v>
          </cell>
          <cell r="K14">
            <v>8</v>
          </cell>
          <cell r="L14">
            <v>120</v>
          </cell>
          <cell r="M14">
            <v>1135</v>
          </cell>
          <cell r="T14">
            <v>8</v>
          </cell>
          <cell r="U14">
            <v>51</v>
          </cell>
        </row>
        <row r="15">
          <cell r="B15">
            <v>9</v>
          </cell>
          <cell r="C15">
            <v>112</v>
          </cell>
          <cell r="K15">
            <v>9</v>
          </cell>
          <cell r="L15">
            <v>105</v>
          </cell>
          <cell r="M15">
            <v>1240</v>
          </cell>
          <cell r="T15">
            <v>9</v>
          </cell>
          <cell r="U15">
            <v>56</v>
          </cell>
        </row>
        <row r="16">
          <cell r="B16">
            <v>10</v>
          </cell>
          <cell r="C16">
            <v>113</v>
          </cell>
          <cell r="K16">
            <v>10</v>
          </cell>
          <cell r="L16">
            <v>95</v>
          </cell>
          <cell r="M16">
            <v>1335</v>
          </cell>
          <cell r="T16">
            <v>10</v>
          </cell>
          <cell r="U16">
            <v>62</v>
          </cell>
        </row>
        <row r="17">
          <cell r="B17">
            <v>11</v>
          </cell>
          <cell r="C17">
            <v>112</v>
          </cell>
          <cell r="K17">
            <v>11</v>
          </cell>
          <cell r="L17">
            <v>86</v>
          </cell>
          <cell r="M17">
            <v>1421</v>
          </cell>
          <cell r="T17">
            <v>11</v>
          </cell>
          <cell r="U17">
            <v>69</v>
          </cell>
        </row>
        <row r="18">
          <cell r="B18">
            <v>12</v>
          </cell>
          <cell r="C18">
            <v>108</v>
          </cell>
          <cell r="K18">
            <v>12</v>
          </cell>
          <cell r="L18">
            <v>77</v>
          </cell>
          <cell r="M18">
            <v>1498</v>
          </cell>
          <cell r="T18">
            <v>12</v>
          </cell>
          <cell r="U18">
            <v>77</v>
          </cell>
        </row>
        <row r="19">
          <cell r="B19">
            <v>13</v>
          </cell>
          <cell r="C19">
            <v>103</v>
          </cell>
          <cell r="K19">
            <v>13</v>
          </cell>
          <cell r="L19">
            <v>69</v>
          </cell>
          <cell r="M19">
            <v>1567</v>
          </cell>
          <cell r="T19">
            <v>13</v>
          </cell>
          <cell r="U19">
            <v>86</v>
          </cell>
        </row>
        <row r="20">
          <cell r="B20">
            <v>14</v>
          </cell>
          <cell r="C20">
            <v>97</v>
          </cell>
          <cell r="K20">
            <v>14</v>
          </cell>
          <cell r="L20">
            <v>62</v>
          </cell>
          <cell r="M20">
            <v>1629</v>
          </cell>
          <cell r="T20">
            <v>14</v>
          </cell>
          <cell r="U20">
            <v>95</v>
          </cell>
        </row>
        <row r="21">
          <cell r="B21">
            <v>15</v>
          </cell>
          <cell r="C21">
            <v>90</v>
          </cell>
          <cell r="K21">
            <v>15</v>
          </cell>
          <cell r="L21">
            <v>56</v>
          </cell>
          <cell r="M21">
            <v>1685</v>
          </cell>
          <cell r="T21">
            <v>15</v>
          </cell>
          <cell r="U21">
            <v>105</v>
          </cell>
        </row>
        <row r="22">
          <cell r="B22">
            <v>16</v>
          </cell>
          <cell r="C22">
            <v>82</v>
          </cell>
          <cell r="K22">
            <v>16</v>
          </cell>
          <cell r="L22">
            <v>51</v>
          </cell>
          <cell r="M22">
            <v>1736</v>
          </cell>
          <cell r="T22">
            <v>16</v>
          </cell>
          <cell r="U22">
            <v>120</v>
          </cell>
        </row>
        <row r="23">
          <cell r="B23">
            <v>17</v>
          </cell>
          <cell r="C23">
            <v>72</v>
          </cell>
          <cell r="K23">
            <v>17</v>
          </cell>
          <cell r="L23">
            <v>47</v>
          </cell>
          <cell r="M23">
            <v>1783</v>
          </cell>
          <cell r="T23">
            <v>17</v>
          </cell>
          <cell r="U23">
            <v>145</v>
          </cell>
        </row>
        <row r="24">
          <cell r="B24">
            <v>18</v>
          </cell>
          <cell r="C24">
            <v>60</v>
          </cell>
          <cell r="K24">
            <v>18</v>
          </cell>
          <cell r="L24">
            <v>43</v>
          </cell>
          <cell r="M24">
            <v>1826</v>
          </cell>
          <cell r="T24">
            <v>18</v>
          </cell>
          <cell r="U24">
            <v>165</v>
          </cell>
        </row>
        <row r="25">
          <cell r="B25">
            <v>19</v>
          </cell>
          <cell r="C25">
            <v>45</v>
          </cell>
          <cell r="K25">
            <v>19</v>
          </cell>
          <cell r="L25">
            <v>39</v>
          </cell>
          <cell r="M25">
            <v>1865</v>
          </cell>
          <cell r="T25">
            <v>19</v>
          </cell>
          <cell r="U25">
            <v>180</v>
          </cell>
        </row>
        <row r="26">
          <cell r="B26">
            <v>20</v>
          </cell>
          <cell r="C26">
            <v>25</v>
          </cell>
          <cell r="K26">
            <v>20</v>
          </cell>
          <cell r="L26">
            <v>35</v>
          </cell>
          <cell r="M26">
            <v>1900</v>
          </cell>
          <cell r="T26">
            <v>20</v>
          </cell>
          <cell r="U26">
            <v>165</v>
          </cell>
        </row>
        <row r="27">
          <cell r="K27">
            <v>21</v>
          </cell>
          <cell r="L27">
            <v>31</v>
          </cell>
          <cell r="M27">
            <v>1931</v>
          </cell>
          <cell r="T27">
            <v>21</v>
          </cell>
          <cell r="U27">
            <v>145</v>
          </cell>
        </row>
        <row r="28">
          <cell r="K28">
            <v>22</v>
          </cell>
          <cell r="L28">
            <v>27</v>
          </cell>
          <cell r="M28">
            <v>1958</v>
          </cell>
          <cell r="T28">
            <v>22</v>
          </cell>
          <cell r="U28">
            <v>115</v>
          </cell>
        </row>
        <row r="29">
          <cell r="K29">
            <v>23</v>
          </cell>
          <cell r="L29">
            <v>23</v>
          </cell>
          <cell r="M29">
            <v>1981</v>
          </cell>
          <cell r="T29">
            <v>23</v>
          </cell>
          <cell r="U29">
            <v>75</v>
          </cell>
        </row>
        <row r="30">
          <cell r="K30">
            <v>24</v>
          </cell>
          <cell r="L30">
            <v>19</v>
          </cell>
          <cell r="M30">
            <v>2000</v>
          </cell>
          <cell r="T30">
            <v>24</v>
          </cell>
          <cell r="U30">
            <v>25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30"/>
  <sheetViews>
    <sheetView showGridLines="0" topLeftCell="A6" zoomScale="80" zoomScaleNormal="80" workbookViewId="0">
      <selection activeCell="K5" sqref="K5:L30"/>
    </sheetView>
  </sheetViews>
  <sheetFormatPr defaultRowHeight="15"/>
  <cols>
    <col min="2" max="2" width="9.5703125" customWidth="1"/>
    <col min="3" max="3" width="13.42578125" bestFit="1" customWidth="1"/>
    <col min="4" max="4" width="10.7109375" bestFit="1" customWidth="1"/>
    <col min="5" max="5" width="13.7109375" bestFit="1" customWidth="1"/>
    <col min="6" max="6" width="14.5703125" bestFit="1" customWidth="1"/>
    <col min="7" max="7" width="5.42578125" customWidth="1"/>
    <col min="8" max="8" width="13.7109375" customWidth="1"/>
    <col min="9" max="9" width="3.85546875" customWidth="1"/>
    <col min="10" max="10" width="3" customWidth="1"/>
    <col min="11" max="11" width="11" customWidth="1"/>
    <col min="12" max="12" width="13.42578125" bestFit="1" customWidth="1"/>
    <col min="13" max="13" width="10.85546875" bestFit="1" customWidth="1"/>
    <col min="14" max="14" width="13.85546875" bestFit="1" customWidth="1"/>
    <col min="15" max="15" width="14.5703125" bestFit="1" customWidth="1"/>
    <col min="16" max="16" width="2.85546875" customWidth="1"/>
    <col min="17" max="17" width="9.5703125" bestFit="1" customWidth="1"/>
    <col min="18" max="18" width="3.28515625" customWidth="1"/>
    <col min="19" max="19" width="4" customWidth="1"/>
    <col min="20" max="20" width="8.7109375" customWidth="1"/>
    <col min="21" max="21" width="13.42578125" bestFit="1" customWidth="1"/>
    <col min="22" max="22" width="10.85546875" customWidth="1"/>
    <col min="23" max="23" width="13.85546875" customWidth="1"/>
    <col min="24" max="24" width="14.5703125" customWidth="1"/>
    <col min="25" max="25" width="4.7109375" customWidth="1"/>
    <col min="26" max="26" width="9.5703125" customWidth="1"/>
  </cols>
  <sheetData>
    <row r="1" spans="1:29">
      <c r="A1" s="11" t="s">
        <v>11</v>
      </c>
    </row>
    <row r="2" spans="1:29">
      <c r="A2" s="11"/>
      <c r="AC2" s="1" t="s">
        <v>14</v>
      </c>
    </row>
    <row r="3" spans="1:29">
      <c r="B3" s="1" t="s">
        <v>8</v>
      </c>
      <c r="K3" s="1" t="s">
        <v>9</v>
      </c>
      <c r="T3" s="1" t="s">
        <v>10</v>
      </c>
      <c r="AC3" s="1" t="s">
        <v>12</v>
      </c>
    </row>
    <row r="4" spans="1:29">
      <c r="B4" s="1" t="s">
        <v>17</v>
      </c>
      <c r="D4" t="s">
        <v>22</v>
      </c>
      <c r="K4" s="1" t="s">
        <v>1</v>
      </c>
      <c r="M4" t="s">
        <v>23</v>
      </c>
      <c r="T4" s="1" t="s">
        <v>2</v>
      </c>
      <c r="V4" t="s">
        <v>24</v>
      </c>
      <c r="AC4" s="1" t="s">
        <v>13</v>
      </c>
    </row>
    <row r="5" spans="1:29" ht="15.75">
      <c r="B5" s="2" t="s">
        <v>3</v>
      </c>
      <c r="C5" s="2" t="s">
        <v>4</v>
      </c>
      <c r="D5" s="2" t="s">
        <v>15</v>
      </c>
      <c r="E5" s="2" t="s">
        <v>16</v>
      </c>
      <c r="F5" s="2" t="s">
        <v>20</v>
      </c>
      <c r="K5" s="2" t="s">
        <v>3</v>
      </c>
      <c r="L5" s="2" t="s">
        <v>4</v>
      </c>
      <c r="M5" s="2" t="s">
        <v>15</v>
      </c>
      <c r="N5" s="2" t="s">
        <v>16</v>
      </c>
      <c r="O5" s="2" t="s">
        <v>20</v>
      </c>
      <c r="P5" s="15"/>
      <c r="T5" s="2" t="s">
        <v>3</v>
      </c>
      <c r="U5" s="2" t="s">
        <v>4</v>
      </c>
      <c r="V5" s="2" t="s">
        <v>15</v>
      </c>
      <c r="W5" s="2" t="s">
        <v>16</v>
      </c>
      <c r="X5" s="2" t="s">
        <v>20</v>
      </c>
    </row>
    <row r="6" spans="1:29" ht="15.75">
      <c r="B6" s="3">
        <v>0</v>
      </c>
      <c r="C6" s="4">
        <v>25</v>
      </c>
      <c r="D6" s="33"/>
      <c r="E6" s="34"/>
      <c r="F6" s="33"/>
      <c r="G6" s="20"/>
      <c r="H6" s="16"/>
      <c r="I6" s="12"/>
      <c r="K6" s="23">
        <v>0</v>
      </c>
      <c r="L6" s="24">
        <v>25</v>
      </c>
      <c r="M6" s="41"/>
      <c r="N6" s="42"/>
      <c r="O6" s="43"/>
      <c r="P6" s="20"/>
      <c r="T6" s="23">
        <v>0</v>
      </c>
      <c r="U6" s="24">
        <v>19</v>
      </c>
      <c r="V6" s="52"/>
      <c r="W6" s="53"/>
      <c r="X6" s="54"/>
    </row>
    <row r="7" spans="1:29" ht="15.75">
      <c r="B7" s="6">
        <v>1</v>
      </c>
      <c r="C7" s="7">
        <f>C6+20</f>
        <v>45</v>
      </c>
      <c r="D7" s="35"/>
      <c r="E7" s="36"/>
      <c r="F7" s="35"/>
      <c r="G7" s="20"/>
      <c r="H7" s="16"/>
      <c r="I7" s="12"/>
      <c r="K7" s="25">
        <v>1</v>
      </c>
      <c r="L7" s="26">
        <f>L6+50</f>
        <v>75</v>
      </c>
      <c r="M7" s="44"/>
      <c r="N7" s="45"/>
      <c r="O7" s="46"/>
      <c r="P7" s="20"/>
      <c r="T7" s="25">
        <v>1</v>
      </c>
      <c r="U7" s="26">
        <v>23</v>
      </c>
      <c r="V7" s="55"/>
      <c r="W7" s="56"/>
      <c r="X7" s="57"/>
    </row>
    <row r="8" spans="1:29" ht="15.75">
      <c r="B8" s="6">
        <v>2</v>
      </c>
      <c r="C8" s="7">
        <f>C7+15</f>
        <v>60</v>
      </c>
      <c r="D8" s="35"/>
      <c r="E8" s="36"/>
      <c r="F8" s="35"/>
      <c r="G8" s="21"/>
      <c r="H8" s="19" t="s">
        <v>5</v>
      </c>
      <c r="I8" s="12"/>
      <c r="K8" s="25">
        <v>2</v>
      </c>
      <c r="L8" s="26">
        <f>L7+40</f>
        <v>115</v>
      </c>
      <c r="M8" s="44"/>
      <c r="N8" s="45"/>
      <c r="O8" s="46"/>
      <c r="Q8" s="19" t="s">
        <v>5</v>
      </c>
      <c r="T8" s="25">
        <v>2</v>
      </c>
      <c r="U8" s="26">
        <v>27</v>
      </c>
      <c r="V8" s="55"/>
      <c r="W8" s="56"/>
      <c r="X8" s="57"/>
      <c r="Z8" s="19" t="s">
        <v>5</v>
      </c>
    </row>
    <row r="9" spans="1:29" ht="15.75">
      <c r="B9" s="6">
        <v>3</v>
      </c>
      <c r="C9" s="7">
        <f>C8+12</f>
        <v>72</v>
      </c>
      <c r="D9" s="35"/>
      <c r="E9" s="36"/>
      <c r="F9" s="35"/>
      <c r="G9" s="21"/>
      <c r="H9" s="31"/>
      <c r="I9" s="12"/>
      <c r="K9" s="25">
        <v>3</v>
      </c>
      <c r="L9" s="26">
        <f>L8+30</f>
        <v>145</v>
      </c>
      <c r="M9" s="44"/>
      <c r="N9" s="45"/>
      <c r="O9" s="46"/>
      <c r="Q9" s="31"/>
      <c r="T9" s="25">
        <v>3</v>
      </c>
      <c r="U9" s="26">
        <v>31</v>
      </c>
      <c r="V9" s="55"/>
      <c r="W9" s="56"/>
      <c r="X9" s="57"/>
      <c r="Z9" s="31"/>
    </row>
    <row r="10" spans="1:29" ht="15.75">
      <c r="B10" s="6">
        <v>4</v>
      </c>
      <c r="C10" s="7">
        <f>C9+10</f>
        <v>82</v>
      </c>
      <c r="D10" s="35"/>
      <c r="E10" s="36"/>
      <c r="F10" s="35"/>
      <c r="G10" s="20"/>
      <c r="H10" s="16"/>
      <c r="I10" s="12"/>
      <c r="K10" s="25">
        <v>4</v>
      </c>
      <c r="L10" s="26">
        <f>L9+20</f>
        <v>165</v>
      </c>
      <c r="M10" s="44"/>
      <c r="N10" s="45"/>
      <c r="O10" s="46"/>
      <c r="Q10" s="16"/>
      <c r="T10" s="25">
        <v>4</v>
      </c>
      <c r="U10" s="26">
        <v>35</v>
      </c>
      <c r="V10" s="55"/>
      <c r="W10" s="56"/>
      <c r="X10" s="57"/>
      <c r="Z10" s="16"/>
    </row>
    <row r="11" spans="1:29" ht="15.75">
      <c r="B11" s="6">
        <v>5</v>
      </c>
      <c r="C11" s="7">
        <f>C10+8</f>
        <v>90</v>
      </c>
      <c r="D11" s="35"/>
      <c r="E11" s="36"/>
      <c r="F11" s="35"/>
      <c r="G11" s="21"/>
      <c r="H11" s="19" t="s">
        <v>6</v>
      </c>
      <c r="I11" s="12"/>
      <c r="K11" s="27">
        <v>5</v>
      </c>
      <c r="L11" s="28">
        <f>L10+15</f>
        <v>180</v>
      </c>
      <c r="M11" s="47"/>
      <c r="N11" s="48"/>
      <c r="O11" s="46"/>
      <c r="Q11" s="19" t="s">
        <v>6</v>
      </c>
      <c r="T11" s="25">
        <v>5</v>
      </c>
      <c r="U11" s="26">
        <v>39</v>
      </c>
      <c r="V11" s="55"/>
      <c r="W11" s="56"/>
      <c r="X11" s="57"/>
      <c r="Z11" s="19" t="s">
        <v>6</v>
      </c>
    </row>
    <row r="12" spans="1:29" ht="15.75">
      <c r="B12" s="6">
        <v>6</v>
      </c>
      <c r="C12" s="7">
        <f>C11+7</f>
        <v>97</v>
      </c>
      <c r="D12" s="35"/>
      <c r="E12" s="36"/>
      <c r="F12" s="35"/>
      <c r="G12" s="21"/>
      <c r="H12" s="31"/>
      <c r="I12" s="12"/>
      <c r="K12" s="25">
        <v>6</v>
      </c>
      <c r="L12" s="26">
        <f>L11-15</f>
        <v>165</v>
      </c>
      <c r="M12" s="44"/>
      <c r="N12" s="45"/>
      <c r="O12" s="46"/>
      <c r="Q12" s="31"/>
      <c r="T12" s="25">
        <v>6</v>
      </c>
      <c r="U12" s="26">
        <v>43</v>
      </c>
      <c r="V12" s="55"/>
      <c r="W12" s="56"/>
      <c r="X12" s="57"/>
      <c r="Z12" s="31"/>
    </row>
    <row r="13" spans="1:29" ht="15.75">
      <c r="B13" s="6">
        <v>7</v>
      </c>
      <c r="C13" s="7">
        <f>C12+6</f>
        <v>103</v>
      </c>
      <c r="D13" s="35"/>
      <c r="E13" s="36"/>
      <c r="F13" s="35"/>
      <c r="G13" s="20"/>
      <c r="H13" s="16"/>
      <c r="I13" s="12"/>
      <c r="K13" s="25">
        <v>7</v>
      </c>
      <c r="L13" s="26">
        <f>L12-20</f>
        <v>145</v>
      </c>
      <c r="M13" s="44"/>
      <c r="N13" s="45"/>
      <c r="O13" s="46"/>
      <c r="Q13" s="16"/>
      <c r="T13" s="25">
        <v>7</v>
      </c>
      <c r="U13" s="26">
        <v>47</v>
      </c>
      <c r="V13" s="55"/>
      <c r="W13" s="56"/>
      <c r="X13" s="57"/>
      <c r="Z13" s="16"/>
    </row>
    <row r="14" spans="1:29" ht="15.75">
      <c r="B14" s="6">
        <v>8</v>
      </c>
      <c r="C14" s="7">
        <f>C13+5</f>
        <v>108</v>
      </c>
      <c r="D14" s="35"/>
      <c r="E14" s="36"/>
      <c r="F14" s="35"/>
      <c r="G14" s="21"/>
      <c r="H14" s="19" t="s">
        <v>7</v>
      </c>
      <c r="I14" s="12"/>
      <c r="K14" s="25">
        <v>8</v>
      </c>
      <c r="L14" s="26">
        <f>L13-25</f>
        <v>120</v>
      </c>
      <c r="M14" s="44"/>
      <c r="N14" s="45"/>
      <c r="O14" s="46"/>
      <c r="Q14" s="19" t="s">
        <v>7</v>
      </c>
      <c r="T14" s="25">
        <v>8</v>
      </c>
      <c r="U14" s="26">
        <v>51</v>
      </c>
      <c r="V14" s="55"/>
      <c r="W14" s="56"/>
      <c r="X14" s="57"/>
      <c r="Z14" s="19" t="s">
        <v>7</v>
      </c>
    </row>
    <row r="15" spans="1:29" ht="15.75">
      <c r="B15" s="6">
        <v>9</v>
      </c>
      <c r="C15" s="7">
        <f>C14+4</f>
        <v>112</v>
      </c>
      <c r="D15" s="35"/>
      <c r="E15" s="36"/>
      <c r="F15" s="35"/>
      <c r="G15" s="21"/>
      <c r="H15" s="31"/>
      <c r="I15" s="18"/>
      <c r="K15" s="25">
        <v>9</v>
      </c>
      <c r="L15" s="26">
        <f>L14-15</f>
        <v>105</v>
      </c>
      <c r="M15" s="44"/>
      <c r="N15" s="45"/>
      <c r="O15" s="46"/>
      <c r="Q15" s="31"/>
      <c r="T15" s="25">
        <v>9</v>
      </c>
      <c r="U15" s="26">
        <v>56</v>
      </c>
      <c r="V15" s="55"/>
      <c r="W15" s="56"/>
      <c r="X15" s="57"/>
      <c r="Z15" s="31"/>
    </row>
    <row r="16" spans="1:29" ht="15.75">
      <c r="B16" s="13">
        <f>B15+1</f>
        <v>10</v>
      </c>
      <c r="C16" s="14">
        <f>C15+1</f>
        <v>113</v>
      </c>
      <c r="D16" s="37"/>
      <c r="E16" s="38"/>
      <c r="F16" s="37"/>
      <c r="G16" s="22"/>
      <c r="H16" s="17"/>
      <c r="K16" s="25">
        <f>K15+1</f>
        <v>10</v>
      </c>
      <c r="L16" s="26">
        <f>L15-10</f>
        <v>95</v>
      </c>
      <c r="M16" s="44"/>
      <c r="N16" s="45"/>
      <c r="O16" s="46"/>
      <c r="Q16" s="17"/>
      <c r="T16" s="25">
        <f>T15+1</f>
        <v>10</v>
      </c>
      <c r="U16" s="26">
        <v>62</v>
      </c>
      <c r="V16" s="55"/>
      <c r="W16" s="56"/>
      <c r="X16" s="57"/>
      <c r="Z16" s="17"/>
    </row>
    <row r="17" spans="2:26" ht="15.75">
      <c r="B17" s="6">
        <f t="shared" ref="B17:B26" si="0">B16+1</f>
        <v>11</v>
      </c>
      <c r="C17" s="7">
        <f>C16-1</f>
        <v>112</v>
      </c>
      <c r="D17" s="35"/>
      <c r="E17" s="36"/>
      <c r="F17" s="35"/>
      <c r="G17" s="20"/>
      <c r="H17" s="16"/>
      <c r="I17" s="12"/>
      <c r="K17" s="25">
        <f t="shared" ref="K17:K30" si="1">K16+1</f>
        <v>11</v>
      </c>
      <c r="L17" s="26">
        <f>L16-9</f>
        <v>86</v>
      </c>
      <c r="M17" s="44"/>
      <c r="N17" s="45"/>
      <c r="O17" s="46"/>
      <c r="Q17" s="16"/>
      <c r="T17" s="25">
        <f t="shared" ref="T17:T30" si="2">T16+1</f>
        <v>11</v>
      </c>
      <c r="U17" s="26">
        <v>69</v>
      </c>
      <c r="V17" s="55"/>
      <c r="W17" s="56"/>
      <c r="X17" s="57"/>
      <c r="Z17" s="16"/>
    </row>
    <row r="18" spans="2:26" ht="15.75">
      <c r="B18" s="6">
        <f t="shared" si="0"/>
        <v>12</v>
      </c>
      <c r="C18" s="7">
        <f>C17-4</f>
        <v>108</v>
      </c>
      <c r="D18" s="35"/>
      <c r="E18" s="36"/>
      <c r="F18" s="35"/>
      <c r="G18" s="21"/>
      <c r="H18" s="19" t="s">
        <v>13</v>
      </c>
      <c r="I18" s="12"/>
      <c r="K18" s="25">
        <f t="shared" si="1"/>
        <v>12</v>
      </c>
      <c r="L18" s="26">
        <f>L17-9</f>
        <v>77</v>
      </c>
      <c r="M18" s="44"/>
      <c r="N18" s="45"/>
      <c r="O18" s="46"/>
      <c r="Q18" s="19" t="s">
        <v>13</v>
      </c>
      <c r="T18" s="25">
        <f t="shared" si="2"/>
        <v>12</v>
      </c>
      <c r="U18" s="26">
        <v>77</v>
      </c>
      <c r="V18" s="55"/>
      <c r="W18" s="56"/>
      <c r="X18" s="57"/>
      <c r="Z18" s="19" t="s">
        <v>13</v>
      </c>
    </row>
    <row r="19" spans="2:26" ht="15.75">
      <c r="B19" s="6">
        <f t="shared" si="0"/>
        <v>13</v>
      </c>
      <c r="C19" s="7">
        <f>C18-5</f>
        <v>103</v>
      </c>
      <c r="D19" s="35"/>
      <c r="E19" s="36"/>
      <c r="F19" s="35"/>
      <c r="G19" s="21"/>
      <c r="H19" s="31"/>
      <c r="I19" s="12"/>
      <c r="K19" s="25">
        <f t="shared" si="1"/>
        <v>13</v>
      </c>
      <c r="L19" s="26">
        <f>L18-8</f>
        <v>69</v>
      </c>
      <c r="M19" s="44"/>
      <c r="N19" s="45"/>
      <c r="O19" s="46"/>
      <c r="Q19" s="31"/>
      <c r="T19" s="25">
        <f t="shared" si="2"/>
        <v>13</v>
      </c>
      <c r="U19" s="26">
        <v>86</v>
      </c>
      <c r="V19" s="55"/>
      <c r="W19" s="56"/>
      <c r="X19" s="57"/>
      <c r="Z19" s="31"/>
    </row>
    <row r="20" spans="2:26" ht="15.75">
      <c r="B20" s="6">
        <f t="shared" si="0"/>
        <v>14</v>
      </c>
      <c r="C20" s="7">
        <f>C19-6</f>
        <v>97</v>
      </c>
      <c r="D20" s="35"/>
      <c r="E20" s="36"/>
      <c r="F20" s="35"/>
      <c r="G20" s="20"/>
      <c r="H20" s="16"/>
      <c r="I20" s="12"/>
      <c r="K20" s="25">
        <f t="shared" si="1"/>
        <v>14</v>
      </c>
      <c r="L20" s="26">
        <f>L19-7</f>
        <v>62</v>
      </c>
      <c r="M20" s="44"/>
      <c r="N20" s="45"/>
      <c r="O20" s="46"/>
      <c r="Q20" s="16"/>
      <c r="T20" s="25">
        <f t="shared" si="2"/>
        <v>14</v>
      </c>
      <c r="U20" s="26">
        <v>95</v>
      </c>
      <c r="V20" s="55"/>
      <c r="W20" s="56"/>
      <c r="X20" s="57"/>
      <c r="Z20" s="16"/>
    </row>
    <row r="21" spans="2:26" ht="15.75">
      <c r="B21" s="6">
        <f t="shared" si="0"/>
        <v>15</v>
      </c>
      <c r="C21" s="7">
        <f>C20-7</f>
        <v>90</v>
      </c>
      <c r="D21" s="35"/>
      <c r="E21" s="36"/>
      <c r="F21" s="35"/>
      <c r="G21" s="21"/>
      <c r="H21" s="19" t="s">
        <v>21</v>
      </c>
      <c r="I21" s="12"/>
      <c r="K21" s="25">
        <f t="shared" si="1"/>
        <v>15</v>
      </c>
      <c r="L21" s="26">
        <f>L20-6</f>
        <v>56</v>
      </c>
      <c r="M21" s="44"/>
      <c r="N21" s="45"/>
      <c r="O21" s="46"/>
      <c r="Q21" s="19" t="s">
        <v>21</v>
      </c>
      <c r="T21" s="25">
        <f t="shared" si="2"/>
        <v>15</v>
      </c>
      <c r="U21" s="26">
        <v>105</v>
      </c>
      <c r="V21" s="55"/>
      <c r="W21" s="56"/>
      <c r="X21" s="57"/>
      <c r="Z21" s="19" t="s">
        <v>21</v>
      </c>
    </row>
    <row r="22" spans="2:26" ht="15.75">
      <c r="B22" s="6">
        <f t="shared" si="0"/>
        <v>16</v>
      </c>
      <c r="C22" s="7">
        <f>C21-8</f>
        <v>82</v>
      </c>
      <c r="D22" s="35"/>
      <c r="E22" s="36"/>
      <c r="F22" s="35"/>
      <c r="G22" s="21"/>
      <c r="H22" s="31"/>
      <c r="I22" s="12"/>
      <c r="K22" s="25">
        <f t="shared" si="1"/>
        <v>16</v>
      </c>
      <c r="L22" s="26">
        <f>L21-5</f>
        <v>51</v>
      </c>
      <c r="M22" s="44"/>
      <c r="N22" s="45"/>
      <c r="O22" s="46"/>
      <c r="Q22" s="32"/>
      <c r="T22" s="25">
        <f t="shared" si="2"/>
        <v>16</v>
      </c>
      <c r="U22" s="26">
        <v>120</v>
      </c>
      <c r="V22" s="55"/>
      <c r="W22" s="56"/>
      <c r="X22" s="57"/>
      <c r="Z22" s="32"/>
    </row>
    <row r="23" spans="2:26" ht="15.75">
      <c r="B23" s="6">
        <f t="shared" si="0"/>
        <v>17</v>
      </c>
      <c r="C23" s="7">
        <f>C22-10</f>
        <v>72</v>
      </c>
      <c r="D23" s="35"/>
      <c r="E23" s="36"/>
      <c r="F23" s="35"/>
      <c r="G23" s="20"/>
      <c r="H23" s="16"/>
      <c r="I23" s="12"/>
      <c r="K23" s="25">
        <f t="shared" si="1"/>
        <v>17</v>
      </c>
      <c r="L23" s="26">
        <f>L22-4</f>
        <v>47</v>
      </c>
      <c r="M23" s="44"/>
      <c r="N23" s="45"/>
      <c r="O23" s="46"/>
      <c r="T23" s="25">
        <f t="shared" si="2"/>
        <v>17</v>
      </c>
      <c r="U23" s="26">
        <v>145</v>
      </c>
      <c r="V23" s="55"/>
      <c r="W23" s="56"/>
      <c r="X23" s="57"/>
    </row>
    <row r="24" spans="2:26" ht="15.75">
      <c r="B24" s="6">
        <f t="shared" si="0"/>
        <v>18</v>
      </c>
      <c r="C24" s="7">
        <f>C23-12</f>
        <v>60</v>
      </c>
      <c r="D24" s="35"/>
      <c r="E24" s="36"/>
      <c r="F24" s="35"/>
      <c r="G24" s="20"/>
      <c r="H24" s="16"/>
      <c r="I24" s="12"/>
      <c r="K24" s="25">
        <f t="shared" si="1"/>
        <v>18</v>
      </c>
      <c r="L24" s="26">
        <f t="shared" ref="L24:L30" si="3">L23-4</f>
        <v>43</v>
      </c>
      <c r="M24" s="44"/>
      <c r="N24" s="45"/>
      <c r="O24" s="46"/>
      <c r="T24" s="25">
        <f t="shared" si="2"/>
        <v>18</v>
      </c>
      <c r="U24" s="26">
        <v>165</v>
      </c>
      <c r="V24" s="55"/>
      <c r="W24" s="56"/>
      <c r="X24" s="57"/>
    </row>
    <row r="25" spans="2:26" ht="15.75">
      <c r="B25" s="6">
        <f t="shared" si="0"/>
        <v>19</v>
      </c>
      <c r="C25" s="7">
        <f>C24-15</f>
        <v>45</v>
      </c>
      <c r="D25" s="35"/>
      <c r="E25" s="36"/>
      <c r="F25" s="35"/>
      <c r="G25" s="20"/>
      <c r="H25" s="16"/>
      <c r="I25" s="12"/>
      <c r="K25" s="25">
        <f t="shared" si="1"/>
        <v>19</v>
      </c>
      <c r="L25" s="26">
        <f t="shared" si="3"/>
        <v>39</v>
      </c>
      <c r="M25" s="44"/>
      <c r="N25" s="45"/>
      <c r="O25" s="46"/>
      <c r="T25" s="25">
        <f t="shared" si="2"/>
        <v>19</v>
      </c>
      <c r="U25" s="26">
        <v>180</v>
      </c>
      <c r="V25" s="55"/>
      <c r="W25" s="56"/>
      <c r="X25" s="57"/>
    </row>
    <row r="26" spans="2:26" ht="15.75">
      <c r="B26" s="9">
        <f t="shared" si="0"/>
        <v>20</v>
      </c>
      <c r="C26" s="10">
        <f t="shared" ref="C26" si="4">C25-20</f>
        <v>25</v>
      </c>
      <c r="D26" s="39"/>
      <c r="E26" s="40"/>
      <c r="F26" s="39"/>
      <c r="G26" s="20"/>
      <c r="H26" s="16"/>
      <c r="I26" s="12"/>
      <c r="K26" s="25">
        <f t="shared" si="1"/>
        <v>20</v>
      </c>
      <c r="L26" s="26">
        <f t="shared" si="3"/>
        <v>35</v>
      </c>
      <c r="M26" s="44"/>
      <c r="N26" s="45"/>
      <c r="O26" s="46"/>
      <c r="T26" s="25">
        <f t="shared" si="2"/>
        <v>20</v>
      </c>
      <c r="U26" s="26">
        <v>165</v>
      </c>
      <c r="V26" s="55"/>
      <c r="W26" s="56"/>
      <c r="X26" s="57"/>
    </row>
    <row r="27" spans="2:26" ht="15.75">
      <c r="K27" s="25">
        <f t="shared" si="1"/>
        <v>21</v>
      </c>
      <c r="L27" s="26">
        <f t="shared" si="3"/>
        <v>31</v>
      </c>
      <c r="M27" s="44"/>
      <c r="N27" s="45"/>
      <c r="O27" s="46"/>
      <c r="T27" s="25">
        <f t="shared" si="2"/>
        <v>21</v>
      </c>
      <c r="U27" s="26">
        <v>145</v>
      </c>
      <c r="V27" s="55"/>
      <c r="W27" s="56"/>
      <c r="X27" s="57"/>
    </row>
    <row r="28" spans="2:26" ht="15.75">
      <c r="B28" t="s">
        <v>18</v>
      </c>
      <c r="C28">
        <f>SUM(C6:C26)</f>
        <v>1701</v>
      </c>
      <c r="K28" s="25">
        <f t="shared" si="1"/>
        <v>22</v>
      </c>
      <c r="L28" s="26">
        <f t="shared" si="3"/>
        <v>27</v>
      </c>
      <c r="M28" s="44"/>
      <c r="N28" s="45"/>
      <c r="O28" s="46"/>
      <c r="T28" s="25">
        <f t="shared" si="2"/>
        <v>22</v>
      </c>
      <c r="U28" s="26">
        <v>115</v>
      </c>
      <c r="V28" s="55"/>
      <c r="W28" s="56"/>
      <c r="X28" s="57"/>
    </row>
    <row r="29" spans="2:26" ht="15.75">
      <c r="B29" t="s">
        <v>19</v>
      </c>
      <c r="C29">
        <f>C28/2</f>
        <v>850.5</v>
      </c>
      <c r="K29" s="25">
        <f t="shared" si="1"/>
        <v>23</v>
      </c>
      <c r="L29" s="26">
        <f t="shared" si="3"/>
        <v>23</v>
      </c>
      <c r="M29" s="44"/>
      <c r="N29" s="45"/>
      <c r="O29" s="46"/>
      <c r="T29" s="25">
        <f t="shared" si="2"/>
        <v>23</v>
      </c>
      <c r="U29" s="26">
        <v>75</v>
      </c>
      <c r="V29" s="55"/>
      <c r="W29" s="56"/>
      <c r="X29" s="57"/>
    </row>
    <row r="30" spans="2:26" ht="15.75">
      <c r="K30" s="29">
        <f t="shared" si="1"/>
        <v>24</v>
      </c>
      <c r="L30" s="30">
        <f t="shared" si="3"/>
        <v>19</v>
      </c>
      <c r="M30" s="49"/>
      <c r="N30" s="50"/>
      <c r="O30" s="51"/>
      <c r="T30" s="29">
        <f t="shared" si="2"/>
        <v>24</v>
      </c>
      <c r="U30" s="30">
        <v>25</v>
      </c>
      <c r="V30" s="58"/>
      <c r="W30" s="59"/>
      <c r="X30" s="6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V33"/>
  <sheetViews>
    <sheetView tabSelected="1" workbookViewId="0">
      <selection activeCell="D28" sqref="D28"/>
    </sheetView>
  </sheetViews>
  <sheetFormatPr defaultRowHeight="15"/>
  <cols>
    <col min="2" max="2" width="9.5703125" customWidth="1"/>
    <col min="3" max="3" width="13.42578125" bestFit="1" customWidth="1"/>
    <col min="4" max="4" width="10.7109375" bestFit="1" customWidth="1"/>
    <col min="5" max="5" width="13.7109375" bestFit="1" customWidth="1"/>
    <col min="6" max="6" width="14.5703125" bestFit="1" customWidth="1"/>
    <col min="7" max="7" width="5.42578125" customWidth="1"/>
    <col min="8" max="8" width="13.7109375" customWidth="1"/>
    <col min="9" max="9" width="3.85546875" customWidth="1"/>
    <col min="10" max="10" width="3" customWidth="1"/>
    <col min="11" max="11" width="11" customWidth="1"/>
    <col min="12" max="12" width="13.42578125" bestFit="1" customWidth="1"/>
    <col min="13" max="13" width="10.85546875" bestFit="1" customWidth="1"/>
    <col min="14" max="14" width="13.85546875" bestFit="1" customWidth="1"/>
    <col min="15" max="15" width="14.5703125" bestFit="1" customWidth="1"/>
    <col min="16" max="16" width="2.85546875" customWidth="1"/>
    <col min="17" max="17" width="9.5703125" bestFit="1" customWidth="1"/>
    <col min="18" max="18" width="3.28515625" customWidth="1"/>
    <col min="19" max="19" width="4" customWidth="1"/>
    <col min="20" max="20" width="8.7109375" customWidth="1"/>
    <col min="21" max="21" width="13.42578125" bestFit="1" customWidth="1"/>
    <col min="22" max="22" width="10.85546875" customWidth="1"/>
    <col min="23" max="23" width="13.85546875" customWidth="1"/>
    <col min="24" max="24" width="14.5703125" customWidth="1"/>
    <col min="25" max="25" width="4.7109375" customWidth="1"/>
    <col min="26" max="26" width="9.5703125" customWidth="1"/>
    <col min="47" max="47" width="9.140625" customWidth="1"/>
    <col min="48" max="48" width="9.85546875" bestFit="1" customWidth="1"/>
  </cols>
  <sheetData>
    <row r="1" spans="1:48">
      <c r="A1" s="11" t="s">
        <v>11</v>
      </c>
    </row>
    <row r="2" spans="1:48">
      <c r="A2" s="11"/>
      <c r="AC2" s="1" t="s">
        <v>14</v>
      </c>
    </row>
    <row r="3" spans="1:48">
      <c r="B3" s="1" t="s">
        <v>8</v>
      </c>
      <c r="K3" s="1" t="s">
        <v>9</v>
      </c>
      <c r="O3" s="61">
        <f>$Q$9-L6</f>
        <v>55</v>
      </c>
      <c r="T3" s="1" t="s">
        <v>10</v>
      </c>
      <c r="AC3" s="1" t="s">
        <v>12</v>
      </c>
      <c r="AV3" t="s">
        <v>25</v>
      </c>
    </row>
    <row r="4" spans="1:48">
      <c r="B4" s="1" t="s">
        <v>17</v>
      </c>
      <c r="D4" t="s">
        <v>22</v>
      </c>
      <c r="K4" s="1" t="s">
        <v>1</v>
      </c>
      <c r="M4" t="s">
        <v>23</v>
      </c>
      <c r="T4" s="1" t="s">
        <v>2</v>
      </c>
      <c r="V4" t="s">
        <v>24</v>
      </c>
      <c r="AC4" s="1" t="s">
        <v>13</v>
      </c>
      <c r="AV4" t="s">
        <v>26</v>
      </c>
    </row>
    <row r="5" spans="1:48" ht="15.75">
      <c r="B5" s="2" t="s">
        <v>3</v>
      </c>
      <c r="C5" s="2" t="s">
        <v>4</v>
      </c>
      <c r="D5" s="2" t="s">
        <v>15</v>
      </c>
      <c r="E5" s="2" t="s">
        <v>16</v>
      </c>
      <c r="F5" s="2" t="s">
        <v>20</v>
      </c>
      <c r="K5" s="2" t="s">
        <v>3</v>
      </c>
      <c r="L5" s="2" t="s">
        <v>4</v>
      </c>
      <c r="M5" s="2" t="s">
        <v>15</v>
      </c>
      <c r="N5" s="2" t="s">
        <v>16</v>
      </c>
      <c r="O5" s="2" t="s">
        <v>20</v>
      </c>
      <c r="P5" s="15"/>
      <c r="T5" s="2" t="s">
        <v>3</v>
      </c>
      <c r="U5" s="2" t="s">
        <v>4</v>
      </c>
      <c r="V5" s="2" t="s">
        <v>15</v>
      </c>
      <c r="W5" s="2" t="s">
        <v>16</v>
      </c>
      <c r="X5" s="2" t="s">
        <v>20</v>
      </c>
    </row>
    <row r="6" spans="1:48" ht="15.75">
      <c r="B6" s="3">
        <v>0</v>
      </c>
      <c r="C6" s="4">
        <v>25</v>
      </c>
      <c r="D6" s="33">
        <f>0+C6</f>
        <v>25</v>
      </c>
      <c r="E6" s="34">
        <f>(D6/$C$28)</f>
        <v>1.4697236919459141E-2</v>
      </c>
      <c r="F6" s="33"/>
      <c r="G6" s="20"/>
      <c r="H6" s="16"/>
      <c r="I6" s="12"/>
      <c r="K6" s="23">
        <v>0</v>
      </c>
      <c r="L6" s="24">
        <v>25</v>
      </c>
      <c r="M6" s="41">
        <v>25</v>
      </c>
      <c r="N6" s="42">
        <f>M6/$L$33</f>
        <v>1.2500000000000001E-2</v>
      </c>
      <c r="O6" s="43">
        <f>(L6-$Q$9)*(L6-$Q$9)</f>
        <v>3025</v>
      </c>
      <c r="P6" s="20"/>
      <c r="T6" s="23">
        <v>0</v>
      </c>
      <c r="U6" s="24">
        <v>19</v>
      </c>
      <c r="V6" s="52">
        <v>19</v>
      </c>
      <c r="W6" s="53">
        <f>V6/$U$33</f>
        <v>9.4999999999999998E-3</v>
      </c>
      <c r="X6" s="54"/>
      <c r="AV6">
        <v>38946</v>
      </c>
    </row>
    <row r="7" spans="1:48" ht="15.75">
      <c r="B7" s="6">
        <v>1</v>
      </c>
      <c r="C7" s="7">
        <f>C6+20</f>
        <v>45</v>
      </c>
      <c r="D7" s="35">
        <f>D6+C7</f>
        <v>70</v>
      </c>
      <c r="E7" s="34">
        <f>(D7/$C$28)</f>
        <v>4.1152263374485597E-2</v>
      </c>
      <c r="F7" s="35"/>
      <c r="G7" s="20"/>
      <c r="H7" s="16"/>
      <c r="I7" s="12"/>
      <c r="K7" s="25">
        <v>1</v>
      </c>
      <c r="L7" s="26">
        <f>L6+50</f>
        <v>75</v>
      </c>
      <c r="M7" s="44">
        <f>M6+L7</f>
        <v>100</v>
      </c>
      <c r="N7" s="42">
        <f t="shared" ref="N7:N30" si="0">M7/$L$33</f>
        <v>0.05</v>
      </c>
      <c r="O7" s="43">
        <f t="shared" ref="O7:O30" si="1">(L7-$Q$9)*(L7-$Q$9)</f>
        <v>25</v>
      </c>
      <c r="P7" s="20"/>
      <c r="T7" s="25">
        <v>1</v>
      </c>
      <c r="U7" s="26">
        <v>23</v>
      </c>
      <c r="V7" s="55">
        <f>V6+U7</f>
        <v>42</v>
      </c>
      <c r="W7" s="53">
        <f t="shared" ref="W7:W30" si="2">V7/$U$33</f>
        <v>2.1000000000000001E-2</v>
      </c>
      <c r="X7" s="57"/>
      <c r="AV7">
        <v>43420</v>
      </c>
    </row>
    <row r="8" spans="1:48" ht="15.75">
      <c r="B8" s="6">
        <v>2</v>
      </c>
      <c r="C8" s="7">
        <f>C7+15</f>
        <v>60</v>
      </c>
      <c r="D8" s="35">
        <f t="shared" ref="D8:D26" si="3">D7+C8</f>
        <v>130</v>
      </c>
      <c r="E8" s="34">
        <f t="shared" ref="E8:E26" si="4">(D8/$C$28)</f>
        <v>7.6425631981187542E-2</v>
      </c>
      <c r="F8" s="35"/>
      <c r="G8" s="21"/>
      <c r="H8" s="19" t="s">
        <v>5</v>
      </c>
      <c r="I8" s="12"/>
      <c r="K8" s="25">
        <v>2</v>
      </c>
      <c r="L8" s="26">
        <f>L7+40</f>
        <v>115</v>
      </c>
      <c r="M8" s="44">
        <f t="shared" ref="M8:M30" si="5">M7+L8</f>
        <v>215</v>
      </c>
      <c r="N8" s="42">
        <f t="shared" si="0"/>
        <v>0.1075</v>
      </c>
      <c r="O8" s="43">
        <f t="shared" si="1"/>
        <v>1225</v>
      </c>
      <c r="Q8" s="19" t="s">
        <v>5</v>
      </c>
      <c r="T8" s="25">
        <v>2</v>
      </c>
      <c r="U8" s="26">
        <v>27</v>
      </c>
      <c r="V8" s="55">
        <f t="shared" ref="V8:V30" si="6">V7+U8</f>
        <v>69</v>
      </c>
      <c r="W8" s="53">
        <f t="shared" si="2"/>
        <v>3.4500000000000003E-2</v>
      </c>
      <c r="X8" s="57"/>
      <c r="Z8" s="19" t="s">
        <v>5</v>
      </c>
      <c r="AV8">
        <v>49191</v>
      </c>
    </row>
    <row r="9" spans="1:48" ht="15.75">
      <c r="B9" s="6">
        <v>3</v>
      </c>
      <c r="C9" s="7">
        <f>C8+12</f>
        <v>72</v>
      </c>
      <c r="D9" s="35">
        <f t="shared" si="3"/>
        <v>202</v>
      </c>
      <c r="E9" s="34">
        <f t="shared" si="4"/>
        <v>0.11875367430922987</v>
      </c>
      <c r="F9" s="35"/>
      <c r="G9" s="21"/>
      <c r="H9" s="31">
        <f>AVERAGE(C6:C26)</f>
        <v>81</v>
      </c>
      <c r="I9" s="12"/>
      <c r="K9" s="25">
        <v>3</v>
      </c>
      <c r="L9" s="26">
        <f>L8+30</f>
        <v>145</v>
      </c>
      <c r="M9" s="44">
        <f t="shared" si="5"/>
        <v>360</v>
      </c>
      <c r="N9" s="42">
        <f t="shared" si="0"/>
        <v>0.18</v>
      </c>
      <c r="O9" s="43">
        <f t="shared" si="1"/>
        <v>4225</v>
      </c>
      <c r="Q9" s="31">
        <f>AVERAGE(L6:L30)</f>
        <v>80</v>
      </c>
      <c r="T9" s="25">
        <v>3</v>
      </c>
      <c r="U9" s="26">
        <v>31</v>
      </c>
      <c r="V9" s="55">
        <f t="shared" si="6"/>
        <v>100</v>
      </c>
      <c r="W9" s="53">
        <f t="shared" si="2"/>
        <v>0.05</v>
      </c>
      <c r="X9" s="57"/>
      <c r="Z9" s="31">
        <f>AVERAGE(U6:U30)</f>
        <v>80</v>
      </c>
      <c r="AV9">
        <v>50430</v>
      </c>
    </row>
    <row r="10" spans="1:48" ht="15.75">
      <c r="B10" s="6">
        <v>4</v>
      </c>
      <c r="C10" s="7">
        <f>C9+10</f>
        <v>82</v>
      </c>
      <c r="D10" s="35">
        <f t="shared" si="3"/>
        <v>284</v>
      </c>
      <c r="E10" s="34">
        <f t="shared" si="4"/>
        <v>0.16696061140505586</v>
      </c>
      <c r="F10" s="35"/>
      <c r="G10" s="20"/>
      <c r="H10" s="16"/>
      <c r="I10" s="12"/>
      <c r="K10" s="25">
        <v>4</v>
      </c>
      <c r="L10" s="26">
        <f>L9+20</f>
        <v>165</v>
      </c>
      <c r="M10" s="44">
        <f t="shared" si="5"/>
        <v>525</v>
      </c>
      <c r="N10" s="42">
        <f t="shared" si="0"/>
        <v>0.26250000000000001</v>
      </c>
      <c r="O10" s="43">
        <f t="shared" si="1"/>
        <v>7225</v>
      </c>
      <c r="Q10" s="16"/>
      <c r="T10" s="25">
        <v>4</v>
      </c>
      <c r="U10" s="26">
        <v>35</v>
      </c>
      <c r="V10" s="55">
        <f t="shared" si="6"/>
        <v>135</v>
      </c>
      <c r="W10" s="53">
        <f t="shared" si="2"/>
        <v>6.7500000000000004E-2</v>
      </c>
      <c r="X10" s="57"/>
      <c r="Z10" s="16"/>
      <c r="AV10">
        <v>50557</v>
      </c>
    </row>
    <row r="11" spans="1:48" ht="15.75">
      <c r="B11" s="6">
        <v>5</v>
      </c>
      <c r="C11" s="7">
        <f>C10+8</f>
        <v>90</v>
      </c>
      <c r="D11" s="35">
        <f t="shared" si="3"/>
        <v>374</v>
      </c>
      <c r="E11" s="34">
        <f t="shared" si="4"/>
        <v>0.21987066431510877</v>
      </c>
      <c r="F11" s="35"/>
      <c r="G11" s="21"/>
      <c r="H11" s="19" t="s">
        <v>6</v>
      </c>
      <c r="I11" s="12"/>
      <c r="K11" s="27">
        <v>5</v>
      </c>
      <c r="L11" s="28">
        <f>L10+15</f>
        <v>180</v>
      </c>
      <c r="M11" s="44">
        <f t="shared" si="5"/>
        <v>705</v>
      </c>
      <c r="N11" s="42">
        <f t="shared" si="0"/>
        <v>0.35249999999999998</v>
      </c>
      <c r="O11" s="43">
        <f t="shared" si="1"/>
        <v>10000</v>
      </c>
      <c r="Q11" s="19" t="s">
        <v>6</v>
      </c>
      <c r="T11" s="25">
        <v>5</v>
      </c>
      <c r="U11" s="26">
        <v>39</v>
      </c>
      <c r="V11" s="55">
        <f t="shared" si="6"/>
        <v>174</v>
      </c>
      <c r="W11" s="53">
        <f t="shared" si="2"/>
        <v>8.6999999999999994E-2</v>
      </c>
      <c r="X11" s="57"/>
      <c r="Z11" s="19" t="s">
        <v>6</v>
      </c>
      <c r="AV11">
        <v>52580</v>
      </c>
    </row>
    <row r="12" spans="1:48" ht="15.75">
      <c r="B12" s="6">
        <v>6</v>
      </c>
      <c r="C12" s="7">
        <f>C11+7</f>
        <v>97</v>
      </c>
      <c r="D12" s="35">
        <f t="shared" si="3"/>
        <v>471</v>
      </c>
      <c r="E12" s="34">
        <f t="shared" si="4"/>
        <v>0.27689594356261021</v>
      </c>
      <c r="F12" s="35"/>
      <c r="G12" s="21"/>
      <c r="H12" s="31">
        <f>MEDIAN(C6:C26)</f>
        <v>90</v>
      </c>
      <c r="I12" s="12"/>
      <c r="K12" s="25">
        <v>6</v>
      </c>
      <c r="L12" s="26">
        <f>L11-15</f>
        <v>165</v>
      </c>
      <c r="M12" s="44">
        <f t="shared" si="5"/>
        <v>870</v>
      </c>
      <c r="N12" s="42">
        <f t="shared" si="0"/>
        <v>0.435</v>
      </c>
      <c r="O12" s="43">
        <f t="shared" si="1"/>
        <v>7225</v>
      </c>
      <c r="Q12" s="31">
        <f>MEDIAN(L6:L30)</f>
        <v>69</v>
      </c>
      <c r="T12" s="25">
        <v>6</v>
      </c>
      <c r="U12" s="26">
        <v>43</v>
      </c>
      <c r="V12" s="55">
        <f t="shared" si="6"/>
        <v>217</v>
      </c>
      <c r="W12" s="53">
        <f t="shared" si="2"/>
        <v>0.1085</v>
      </c>
      <c r="X12" s="57"/>
      <c r="Z12" s="31">
        <f>MEDIAN(U6:U30)</f>
        <v>69</v>
      </c>
      <c r="AV12">
        <v>53595</v>
      </c>
    </row>
    <row r="13" spans="1:48" ht="15.75">
      <c r="B13" s="6">
        <v>7</v>
      </c>
      <c r="C13" s="7">
        <f>C12+6</f>
        <v>103</v>
      </c>
      <c r="D13" s="35">
        <f t="shared" si="3"/>
        <v>574</v>
      </c>
      <c r="E13" s="34">
        <f t="shared" si="4"/>
        <v>0.33744855967078191</v>
      </c>
      <c r="F13" s="35"/>
      <c r="G13" s="20"/>
      <c r="H13" s="16"/>
      <c r="I13" s="12"/>
      <c r="K13" s="25">
        <v>7</v>
      </c>
      <c r="L13" s="26">
        <f>L12-20</f>
        <v>145</v>
      </c>
      <c r="M13" s="44">
        <f t="shared" si="5"/>
        <v>1015</v>
      </c>
      <c r="N13" s="42">
        <f t="shared" si="0"/>
        <v>0.50749999999999995</v>
      </c>
      <c r="O13" s="43">
        <f t="shared" si="1"/>
        <v>4225</v>
      </c>
      <c r="Q13" s="16"/>
      <c r="T13" s="25">
        <v>7</v>
      </c>
      <c r="U13" s="26">
        <v>47</v>
      </c>
      <c r="V13" s="55">
        <f t="shared" si="6"/>
        <v>264</v>
      </c>
      <c r="W13" s="53">
        <f t="shared" si="2"/>
        <v>0.13200000000000001</v>
      </c>
      <c r="X13" s="57"/>
      <c r="Z13" s="16"/>
      <c r="AV13">
        <v>54135</v>
      </c>
    </row>
    <row r="14" spans="1:48" ht="15.75">
      <c r="B14" s="6">
        <v>8</v>
      </c>
      <c r="C14" s="7">
        <f>C13+5</f>
        <v>108</v>
      </c>
      <c r="D14" s="35">
        <f t="shared" si="3"/>
        <v>682</v>
      </c>
      <c r="E14" s="34">
        <f t="shared" si="4"/>
        <v>0.4009406231628454</v>
      </c>
      <c r="F14" s="35"/>
      <c r="G14" s="21"/>
      <c r="H14" s="19" t="s">
        <v>7</v>
      </c>
      <c r="I14" s="12"/>
      <c r="K14" s="25">
        <v>8</v>
      </c>
      <c r="L14" s="26">
        <f>L13-25</f>
        <v>120</v>
      </c>
      <c r="M14" s="44">
        <f t="shared" si="5"/>
        <v>1135</v>
      </c>
      <c r="N14" s="42">
        <f t="shared" si="0"/>
        <v>0.5675</v>
      </c>
      <c r="O14" s="43">
        <f t="shared" si="1"/>
        <v>1600</v>
      </c>
      <c r="Q14" s="19" t="s">
        <v>7</v>
      </c>
      <c r="T14" s="25">
        <v>8</v>
      </c>
      <c r="U14" s="26">
        <v>51</v>
      </c>
      <c r="V14" s="55">
        <f t="shared" si="6"/>
        <v>315</v>
      </c>
      <c r="W14" s="53">
        <f t="shared" si="2"/>
        <v>0.1575</v>
      </c>
      <c r="X14" s="57"/>
      <c r="Z14" s="19" t="s">
        <v>7</v>
      </c>
      <c r="AV14">
        <v>60181</v>
      </c>
    </row>
    <row r="15" spans="1:48" ht="15.75">
      <c r="B15" s="6">
        <v>9</v>
      </c>
      <c r="C15" s="7">
        <f>C14+4</f>
        <v>112</v>
      </c>
      <c r="D15" s="35">
        <f t="shared" si="3"/>
        <v>794</v>
      </c>
      <c r="E15" s="34">
        <f t="shared" si="4"/>
        <v>0.46678424456202233</v>
      </c>
      <c r="F15" s="35"/>
      <c r="G15" s="21"/>
      <c r="H15" s="31">
        <f>MODE(C6:C26)</f>
        <v>25</v>
      </c>
      <c r="I15" s="18"/>
      <c r="K15" s="25">
        <v>9</v>
      </c>
      <c r="L15" s="26">
        <f>L14-15</f>
        <v>105</v>
      </c>
      <c r="M15" s="44">
        <f t="shared" si="5"/>
        <v>1240</v>
      </c>
      <c r="N15" s="42">
        <f t="shared" si="0"/>
        <v>0.62</v>
      </c>
      <c r="O15" s="43">
        <f t="shared" si="1"/>
        <v>625</v>
      </c>
      <c r="Q15" s="31">
        <f>MODE(L6:L30)</f>
        <v>145</v>
      </c>
      <c r="T15" s="25">
        <v>9</v>
      </c>
      <c r="U15" s="26">
        <v>56</v>
      </c>
      <c r="V15" s="55">
        <f t="shared" si="6"/>
        <v>371</v>
      </c>
      <c r="W15" s="53">
        <f t="shared" si="2"/>
        <v>0.1855</v>
      </c>
      <c r="X15" s="57"/>
      <c r="Z15" s="31">
        <f>MODE(U6:U30)</f>
        <v>145</v>
      </c>
      <c r="AV15">
        <v>10000000</v>
      </c>
    </row>
    <row r="16" spans="1:48" ht="15.75">
      <c r="B16" s="13">
        <f>B15+1</f>
        <v>10</v>
      </c>
      <c r="C16" s="14">
        <f>C15+1</f>
        <v>113</v>
      </c>
      <c r="D16" s="35">
        <f t="shared" si="3"/>
        <v>907</v>
      </c>
      <c r="E16" s="34">
        <f t="shared" si="4"/>
        <v>0.53321575543797761</v>
      </c>
      <c r="F16" s="37"/>
      <c r="G16" s="22"/>
      <c r="H16" s="17"/>
      <c r="K16" s="25">
        <f>K15+1</f>
        <v>10</v>
      </c>
      <c r="L16" s="26">
        <f>L15-10</f>
        <v>95</v>
      </c>
      <c r="M16" s="44">
        <f t="shared" si="5"/>
        <v>1335</v>
      </c>
      <c r="N16" s="42">
        <f t="shared" si="0"/>
        <v>0.66749999999999998</v>
      </c>
      <c r="O16" s="43">
        <f t="shared" si="1"/>
        <v>225</v>
      </c>
      <c r="Q16" s="17"/>
      <c r="T16" s="25">
        <f>T15+1</f>
        <v>10</v>
      </c>
      <c r="U16" s="26">
        <v>62</v>
      </c>
      <c r="V16" s="55">
        <f t="shared" si="6"/>
        <v>433</v>
      </c>
      <c r="W16" s="53">
        <f t="shared" si="2"/>
        <v>0.2165</v>
      </c>
      <c r="X16" s="57"/>
      <c r="Z16" s="17"/>
    </row>
    <row r="17" spans="2:48" ht="15.75">
      <c r="B17" s="6">
        <f t="shared" ref="B17:B26" si="7">B16+1</f>
        <v>11</v>
      </c>
      <c r="C17" s="7">
        <f>C16-1</f>
        <v>112</v>
      </c>
      <c r="D17" s="35">
        <f t="shared" si="3"/>
        <v>1019</v>
      </c>
      <c r="E17" s="34">
        <f t="shared" si="4"/>
        <v>0.5990593768371546</v>
      </c>
      <c r="F17" s="35"/>
      <c r="G17" s="20"/>
      <c r="H17" s="16"/>
      <c r="I17" s="12"/>
      <c r="K17" s="25">
        <f t="shared" ref="K17:K30" si="8">K16+1</f>
        <v>11</v>
      </c>
      <c r="L17" s="26">
        <f>L16-9</f>
        <v>86</v>
      </c>
      <c r="M17" s="44">
        <f t="shared" si="5"/>
        <v>1421</v>
      </c>
      <c r="N17" s="42">
        <f t="shared" si="0"/>
        <v>0.71050000000000002</v>
      </c>
      <c r="O17" s="43">
        <f t="shared" si="1"/>
        <v>36</v>
      </c>
      <c r="Q17" s="16"/>
      <c r="T17" s="25">
        <f t="shared" ref="T17:T30" si="9">T16+1</f>
        <v>11</v>
      </c>
      <c r="U17" s="26">
        <v>69</v>
      </c>
      <c r="V17" s="55">
        <f t="shared" si="6"/>
        <v>502</v>
      </c>
      <c r="W17" s="53">
        <f t="shared" si="2"/>
        <v>0.251</v>
      </c>
      <c r="X17" s="57"/>
      <c r="Z17" s="16"/>
    </row>
    <row r="18" spans="2:48" ht="15.75">
      <c r="B18" s="6">
        <f t="shared" si="7"/>
        <v>12</v>
      </c>
      <c r="C18" s="7">
        <f>C17-4</f>
        <v>108</v>
      </c>
      <c r="D18" s="35">
        <f t="shared" si="3"/>
        <v>1127</v>
      </c>
      <c r="E18" s="34">
        <f t="shared" si="4"/>
        <v>0.66255144032921809</v>
      </c>
      <c r="F18" s="35"/>
      <c r="G18" s="21"/>
      <c r="H18" s="19" t="s">
        <v>13</v>
      </c>
      <c r="I18" s="12"/>
      <c r="K18" s="25">
        <f t="shared" si="8"/>
        <v>12</v>
      </c>
      <c r="L18" s="26">
        <f>L17-9</f>
        <v>77</v>
      </c>
      <c r="M18" s="44">
        <f t="shared" si="5"/>
        <v>1498</v>
      </c>
      <c r="N18" s="42">
        <f t="shared" si="0"/>
        <v>0.749</v>
      </c>
      <c r="O18" s="43">
        <f t="shared" si="1"/>
        <v>9</v>
      </c>
      <c r="Q18" s="19" t="s">
        <v>13</v>
      </c>
      <c r="T18" s="25">
        <f t="shared" si="9"/>
        <v>12</v>
      </c>
      <c r="U18" s="26">
        <v>77</v>
      </c>
      <c r="V18" s="55">
        <f t="shared" si="6"/>
        <v>579</v>
      </c>
      <c r="W18" s="53">
        <f t="shared" si="2"/>
        <v>0.28949999999999998</v>
      </c>
      <c r="X18" s="57"/>
      <c r="Z18" s="19" t="s">
        <v>13</v>
      </c>
      <c r="AV18" t="s">
        <v>27</v>
      </c>
    </row>
    <row r="19" spans="2:48" ht="15.75">
      <c r="B19" s="6">
        <f t="shared" si="7"/>
        <v>13</v>
      </c>
      <c r="C19" s="7">
        <f>C18-5</f>
        <v>103</v>
      </c>
      <c r="D19" s="35">
        <f t="shared" si="3"/>
        <v>1230</v>
      </c>
      <c r="E19" s="34">
        <f t="shared" si="4"/>
        <v>0.72310405643738973</v>
      </c>
      <c r="F19" s="35"/>
      <c r="G19" s="21"/>
      <c r="H19" s="31">
        <f>VAR(C6:C26)</f>
        <v>797.8</v>
      </c>
      <c r="I19" s="12"/>
      <c r="K19" s="25">
        <f t="shared" si="8"/>
        <v>13</v>
      </c>
      <c r="L19" s="26">
        <f>L18-8</f>
        <v>69</v>
      </c>
      <c r="M19" s="44">
        <f t="shared" si="5"/>
        <v>1567</v>
      </c>
      <c r="N19" s="42">
        <f t="shared" si="0"/>
        <v>0.78349999999999997</v>
      </c>
      <c r="O19" s="43">
        <f t="shared" si="1"/>
        <v>121</v>
      </c>
      <c r="Q19" s="31">
        <f>VAR(L6:L30)</f>
        <v>2494.8333333333335</v>
      </c>
      <c r="T19" s="25">
        <f t="shared" si="9"/>
        <v>13</v>
      </c>
      <c r="U19" s="26">
        <v>86</v>
      </c>
      <c r="V19" s="55">
        <f t="shared" si="6"/>
        <v>665</v>
      </c>
      <c r="W19" s="53">
        <f t="shared" si="2"/>
        <v>0.33250000000000002</v>
      </c>
      <c r="X19" s="57"/>
      <c r="Z19" s="31"/>
      <c r="AV19">
        <f>MEDIAN(AV6:AV10)</f>
        <v>49191</v>
      </c>
    </row>
    <row r="20" spans="2:48" ht="15.75">
      <c r="B20" s="6">
        <f t="shared" si="7"/>
        <v>14</v>
      </c>
      <c r="C20" s="7">
        <f>C19-6</f>
        <v>97</v>
      </c>
      <c r="D20" s="35">
        <f t="shared" si="3"/>
        <v>1327</v>
      </c>
      <c r="E20" s="34">
        <f t="shared" si="4"/>
        <v>0.78012933568489129</v>
      </c>
      <c r="F20" s="35"/>
      <c r="G20" s="20"/>
      <c r="H20" s="16"/>
      <c r="I20" s="12"/>
      <c r="K20" s="25">
        <f t="shared" si="8"/>
        <v>14</v>
      </c>
      <c r="L20" s="26">
        <f>L19-7</f>
        <v>62</v>
      </c>
      <c r="M20" s="44">
        <f t="shared" si="5"/>
        <v>1629</v>
      </c>
      <c r="N20" s="42">
        <f t="shared" si="0"/>
        <v>0.8145</v>
      </c>
      <c r="O20" s="43">
        <f t="shared" si="1"/>
        <v>324</v>
      </c>
      <c r="Q20" s="16"/>
      <c r="T20" s="25">
        <f t="shared" si="9"/>
        <v>14</v>
      </c>
      <c r="U20" s="26">
        <v>95</v>
      </c>
      <c r="V20" s="55">
        <f t="shared" si="6"/>
        <v>760</v>
      </c>
      <c r="W20" s="53">
        <f t="shared" si="2"/>
        <v>0.38</v>
      </c>
      <c r="X20" s="57"/>
      <c r="Z20" s="16"/>
      <c r="AV20" t="s">
        <v>28</v>
      </c>
    </row>
    <row r="21" spans="2:48" ht="15.75">
      <c r="B21" s="6">
        <f t="shared" si="7"/>
        <v>15</v>
      </c>
      <c r="C21" s="7">
        <f>C20-7</f>
        <v>90</v>
      </c>
      <c r="D21" s="35">
        <f t="shared" si="3"/>
        <v>1417</v>
      </c>
      <c r="E21" s="34">
        <f t="shared" si="4"/>
        <v>0.8330393885949442</v>
      </c>
      <c r="F21" s="35"/>
      <c r="G21" s="21"/>
      <c r="H21" s="19" t="s">
        <v>21</v>
      </c>
      <c r="I21" s="12"/>
      <c r="K21" s="25">
        <f t="shared" si="8"/>
        <v>15</v>
      </c>
      <c r="L21" s="26">
        <f>L20-6</f>
        <v>56</v>
      </c>
      <c r="M21" s="44">
        <f t="shared" si="5"/>
        <v>1685</v>
      </c>
      <c r="N21" s="42">
        <f t="shared" si="0"/>
        <v>0.84250000000000003</v>
      </c>
      <c r="O21" s="43">
        <f t="shared" si="1"/>
        <v>576</v>
      </c>
      <c r="Q21" s="19" t="s">
        <v>21</v>
      </c>
      <c r="T21" s="25">
        <f t="shared" si="9"/>
        <v>15</v>
      </c>
      <c r="U21" s="26">
        <v>105</v>
      </c>
      <c r="V21" s="55">
        <f t="shared" si="6"/>
        <v>865</v>
      </c>
      <c r="W21" s="53">
        <f t="shared" si="2"/>
        <v>0.4325</v>
      </c>
      <c r="X21" s="57"/>
      <c r="Z21" s="19" t="s">
        <v>21</v>
      </c>
      <c r="AV21">
        <f>MEDIAN(AV6:AV15)</f>
        <v>51568.5</v>
      </c>
    </row>
    <row r="22" spans="2:48" ht="15.75">
      <c r="B22" s="6">
        <f t="shared" si="7"/>
        <v>16</v>
      </c>
      <c r="C22" s="7">
        <f>C21-8</f>
        <v>82</v>
      </c>
      <c r="D22" s="35">
        <f t="shared" si="3"/>
        <v>1499</v>
      </c>
      <c r="E22" s="34">
        <f t="shared" si="4"/>
        <v>0.8812463256907701</v>
      </c>
      <c r="F22" s="35"/>
      <c r="G22" s="21"/>
      <c r="H22" s="31">
        <f>SQRT(H19)</f>
        <v>28.245353600194139</v>
      </c>
      <c r="I22" s="12"/>
      <c r="K22" s="25">
        <f t="shared" si="8"/>
        <v>16</v>
      </c>
      <c r="L22" s="26">
        <f>L21-5</f>
        <v>51</v>
      </c>
      <c r="M22" s="44">
        <f t="shared" si="5"/>
        <v>1736</v>
      </c>
      <c r="N22" s="42">
        <f t="shared" si="0"/>
        <v>0.86799999999999999</v>
      </c>
      <c r="O22" s="43">
        <f t="shared" si="1"/>
        <v>841</v>
      </c>
      <c r="Q22" s="32">
        <f>SQRT(Q19)</f>
        <v>49.948306611268947</v>
      </c>
      <c r="T22" s="25">
        <f t="shared" si="9"/>
        <v>16</v>
      </c>
      <c r="U22" s="26">
        <v>120</v>
      </c>
      <c r="V22" s="55">
        <f t="shared" si="6"/>
        <v>985</v>
      </c>
      <c r="W22" s="53">
        <f t="shared" si="2"/>
        <v>0.49249999999999999</v>
      </c>
      <c r="X22" s="57"/>
      <c r="Z22" s="32"/>
      <c r="AV22" t="s">
        <v>29</v>
      </c>
    </row>
    <row r="23" spans="2:48" ht="15.75">
      <c r="B23" s="6">
        <f t="shared" si="7"/>
        <v>17</v>
      </c>
      <c r="C23" s="7">
        <f>C22-10</f>
        <v>72</v>
      </c>
      <c r="D23" s="35">
        <f t="shared" si="3"/>
        <v>1571</v>
      </c>
      <c r="E23" s="34">
        <f t="shared" si="4"/>
        <v>0.92357436801881243</v>
      </c>
      <c r="F23" s="35"/>
      <c r="G23" s="20"/>
      <c r="H23" s="16"/>
      <c r="I23" s="12"/>
      <c r="K23" s="25">
        <f t="shared" si="8"/>
        <v>17</v>
      </c>
      <c r="L23" s="26">
        <f>L22-4</f>
        <v>47</v>
      </c>
      <c r="M23" s="44">
        <f t="shared" si="5"/>
        <v>1783</v>
      </c>
      <c r="N23" s="42">
        <f t="shared" si="0"/>
        <v>0.89149999999999996</v>
      </c>
      <c r="O23" s="43">
        <f t="shared" si="1"/>
        <v>1089</v>
      </c>
      <c r="T23" s="25">
        <f t="shared" si="9"/>
        <v>17</v>
      </c>
      <c r="U23" s="26">
        <v>145</v>
      </c>
      <c r="V23" s="55">
        <f t="shared" si="6"/>
        <v>1130</v>
      </c>
      <c r="W23" s="53">
        <f t="shared" si="2"/>
        <v>0.56499999999999995</v>
      </c>
      <c r="X23" s="57"/>
      <c r="AV23">
        <f>MEDIAN(AV11:AV15)</f>
        <v>54135</v>
      </c>
    </row>
    <row r="24" spans="2:48" ht="15.75">
      <c r="B24" s="6">
        <f t="shared" si="7"/>
        <v>18</v>
      </c>
      <c r="C24" s="7">
        <f>C23-12</f>
        <v>60</v>
      </c>
      <c r="D24" s="35">
        <f t="shared" si="3"/>
        <v>1631</v>
      </c>
      <c r="E24" s="34">
        <f t="shared" si="4"/>
        <v>0.95884773662551437</v>
      </c>
      <c r="F24" s="35"/>
      <c r="G24" s="20"/>
      <c r="H24" s="16"/>
      <c r="I24" s="12"/>
      <c r="K24" s="25">
        <f t="shared" si="8"/>
        <v>18</v>
      </c>
      <c r="L24" s="26">
        <f t="shared" ref="L24:L30" si="10">L23-4</f>
        <v>43</v>
      </c>
      <c r="M24" s="44">
        <f t="shared" si="5"/>
        <v>1826</v>
      </c>
      <c r="N24" s="42">
        <f t="shared" si="0"/>
        <v>0.91300000000000003</v>
      </c>
      <c r="O24" s="43">
        <f t="shared" si="1"/>
        <v>1369</v>
      </c>
      <c r="T24" s="25">
        <f t="shared" si="9"/>
        <v>18</v>
      </c>
      <c r="U24" s="26">
        <v>165</v>
      </c>
      <c r="V24" s="55">
        <f t="shared" si="6"/>
        <v>1295</v>
      </c>
      <c r="W24" s="53">
        <f t="shared" si="2"/>
        <v>0.64749999999999996</v>
      </c>
      <c r="X24" s="57"/>
      <c r="AV24" t="s">
        <v>30</v>
      </c>
    </row>
    <row r="25" spans="2:48" ht="15.75">
      <c r="B25" s="6">
        <f t="shared" si="7"/>
        <v>19</v>
      </c>
      <c r="C25" s="7">
        <f>C24-15</f>
        <v>45</v>
      </c>
      <c r="D25" s="35">
        <f t="shared" si="3"/>
        <v>1676</v>
      </c>
      <c r="E25" s="34">
        <f t="shared" si="4"/>
        <v>0.98530276308054088</v>
      </c>
      <c r="F25" s="35"/>
      <c r="G25" s="20"/>
      <c r="H25" s="16"/>
      <c r="I25" s="12"/>
      <c r="K25" s="25">
        <f t="shared" si="8"/>
        <v>19</v>
      </c>
      <c r="L25" s="26">
        <f t="shared" si="10"/>
        <v>39</v>
      </c>
      <c r="M25" s="44">
        <f t="shared" si="5"/>
        <v>1865</v>
      </c>
      <c r="N25" s="42">
        <f t="shared" si="0"/>
        <v>0.9325</v>
      </c>
      <c r="O25" s="43">
        <f t="shared" si="1"/>
        <v>1681</v>
      </c>
      <c r="T25" s="25">
        <f t="shared" si="9"/>
        <v>19</v>
      </c>
      <c r="U25" s="26">
        <v>180</v>
      </c>
      <c r="V25" s="55">
        <f t="shared" si="6"/>
        <v>1475</v>
      </c>
      <c r="W25" s="53">
        <f t="shared" si="2"/>
        <v>0.73750000000000004</v>
      </c>
      <c r="X25" s="57"/>
      <c r="AV25">
        <f>AV23-AV19</f>
        <v>4944</v>
      </c>
    </row>
    <row r="26" spans="2:48" ht="15.75">
      <c r="B26" s="9">
        <f t="shared" si="7"/>
        <v>20</v>
      </c>
      <c r="C26" s="10">
        <f t="shared" ref="C26" si="11">C25-20</f>
        <v>25</v>
      </c>
      <c r="D26" s="35">
        <f t="shared" si="3"/>
        <v>1701</v>
      </c>
      <c r="E26" s="34">
        <f t="shared" si="4"/>
        <v>1</v>
      </c>
      <c r="F26" s="39"/>
      <c r="G26" s="20"/>
      <c r="H26" s="16"/>
      <c r="I26" s="12"/>
      <c r="K26" s="25">
        <f t="shared" si="8"/>
        <v>20</v>
      </c>
      <c r="L26" s="26">
        <f t="shared" si="10"/>
        <v>35</v>
      </c>
      <c r="M26" s="44">
        <f t="shared" si="5"/>
        <v>1900</v>
      </c>
      <c r="N26" s="42">
        <f t="shared" si="0"/>
        <v>0.95</v>
      </c>
      <c r="O26" s="43">
        <f t="shared" si="1"/>
        <v>2025</v>
      </c>
      <c r="T26" s="25">
        <f t="shared" si="9"/>
        <v>20</v>
      </c>
      <c r="U26" s="26">
        <v>165</v>
      </c>
      <c r="V26" s="55">
        <f t="shared" si="6"/>
        <v>1640</v>
      </c>
      <c r="W26" s="53">
        <f t="shared" si="2"/>
        <v>0.82</v>
      </c>
      <c r="X26" s="57"/>
    </row>
    <row r="27" spans="2:48" ht="15.75">
      <c r="K27" s="25">
        <f t="shared" si="8"/>
        <v>21</v>
      </c>
      <c r="L27" s="26">
        <f t="shared" si="10"/>
        <v>31</v>
      </c>
      <c r="M27" s="44">
        <f t="shared" si="5"/>
        <v>1931</v>
      </c>
      <c r="N27" s="42">
        <f t="shared" si="0"/>
        <v>0.96550000000000002</v>
      </c>
      <c r="O27" s="43">
        <f t="shared" si="1"/>
        <v>2401</v>
      </c>
      <c r="T27" s="25">
        <f t="shared" si="9"/>
        <v>21</v>
      </c>
      <c r="U27" s="26">
        <v>145</v>
      </c>
      <c r="V27" s="55">
        <f t="shared" si="6"/>
        <v>1785</v>
      </c>
      <c r="W27" s="53">
        <f t="shared" si="2"/>
        <v>0.89249999999999996</v>
      </c>
      <c r="X27" s="57"/>
      <c r="AV27" t="s">
        <v>31</v>
      </c>
    </row>
    <row r="28" spans="2:48" ht="15.75">
      <c r="B28" t="s">
        <v>18</v>
      </c>
      <c r="C28">
        <f>SUM(C6:C26)</f>
        <v>1701</v>
      </c>
      <c r="K28" s="25">
        <f t="shared" si="8"/>
        <v>22</v>
      </c>
      <c r="L28" s="26">
        <f t="shared" si="10"/>
        <v>27</v>
      </c>
      <c r="M28" s="44">
        <f t="shared" si="5"/>
        <v>1958</v>
      </c>
      <c r="N28" s="42">
        <f t="shared" si="0"/>
        <v>0.97899999999999998</v>
      </c>
      <c r="O28" s="43">
        <f t="shared" si="1"/>
        <v>2809</v>
      </c>
      <c r="T28" s="25">
        <f t="shared" si="9"/>
        <v>22</v>
      </c>
      <c r="U28" s="26">
        <v>115</v>
      </c>
      <c r="V28" s="55">
        <f t="shared" si="6"/>
        <v>1900</v>
      </c>
      <c r="W28" s="53">
        <f t="shared" si="2"/>
        <v>0.95</v>
      </c>
      <c r="X28" s="57"/>
      <c r="AV28">
        <f>PRODUCT(1.5,AV25)</f>
        <v>7416</v>
      </c>
    </row>
    <row r="29" spans="2:48" ht="15.75">
      <c r="B29" t="s">
        <v>19</v>
      </c>
      <c r="C29">
        <f>C28/2</f>
        <v>850.5</v>
      </c>
      <c r="K29" s="25">
        <f t="shared" si="8"/>
        <v>23</v>
      </c>
      <c r="L29" s="26">
        <f t="shared" si="10"/>
        <v>23</v>
      </c>
      <c r="M29" s="44">
        <f t="shared" si="5"/>
        <v>1981</v>
      </c>
      <c r="N29" s="42">
        <f t="shared" si="0"/>
        <v>0.99050000000000005</v>
      </c>
      <c r="O29" s="43">
        <f t="shared" si="1"/>
        <v>3249</v>
      </c>
      <c r="T29" s="25">
        <f t="shared" si="9"/>
        <v>23</v>
      </c>
      <c r="U29" s="26">
        <v>75</v>
      </c>
      <c r="V29" s="55">
        <f t="shared" si="6"/>
        <v>1975</v>
      </c>
      <c r="W29" s="53">
        <f t="shared" si="2"/>
        <v>0.98750000000000004</v>
      </c>
      <c r="X29" s="57"/>
    </row>
    <row r="30" spans="2:48" ht="15.75">
      <c r="B30" t="s">
        <v>32</v>
      </c>
      <c r="C30">
        <f>1701/20</f>
        <v>85.05</v>
      </c>
      <c r="K30" s="29">
        <f t="shared" si="8"/>
        <v>24</v>
      </c>
      <c r="L30" s="30">
        <f t="shared" si="10"/>
        <v>19</v>
      </c>
      <c r="M30" s="44">
        <f t="shared" si="5"/>
        <v>2000</v>
      </c>
      <c r="N30" s="42">
        <f t="shared" si="0"/>
        <v>1</v>
      </c>
      <c r="O30" s="43">
        <f t="shared" si="1"/>
        <v>3721</v>
      </c>
      <c r="T30" s="29">
        <f t="shared" si="9"/>
        <v>24</v>
      </c>
      <c r="U30" s="30">
        <v>25</v>
      </c>
      <c r="V30" s="55">
        <f t="shared" si="6"/>
        <v>2000</v>
      </c>
      <c r="W30" s="53">
        <f t="shared" si="2"/>
        <v>1</v>
      </c>
      <c r="X30" s="60"/>
      <c r="AV30" t="s">
        <v>33</v>
      </c>
    </row>
    <row r="31" spans="2:48">
      <c r="AV31">
        <f>SUM(AV23,AV28)</f>
        <v>61551</v>
      </c>
    </row>
    <row r="32" spans="2:48">
      <c r="AV32" t="s">
        <v>34</v>
      </c>
    </row>
    <row r="33" spans="11:48">
      <c r="K33" t="s">
        <v>35</v>
      </c>
      <c r="L33">
        <f>SUM(L6:L30)</f>
        <v>2000</v>
      </c>
      <c r="T33" t="s">
        <v>35</v>
      </c>
      <c r="U33">
        <f>SUM(U6:U30)</f>
        <v>2000</v>
      </c>
      <c r="AV33">
        <f>AV19-AV28</f>
        <v>41775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15" sqref="C15"/>
    </sheetView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4:Q30"/>
  <sheetViews>
    <sheetView showGridLines="0" topLeftCell="A3" zoomScale="80" zoomScaleNormal="80" workbookViewId="0">
      <selection activeCell="G20" sqref="G20"/>
    </sheetView>
  </sheetViews>
  <sheetFormatPr defaultRowHeight="15"/>
  <cols>
    <col min="2" max="2" width="10" customWidth="1"/>
    <col min="3" max="3" width="13.42578125" bestFit="1" customWidth="1"/>
    <col min="4" max="4" width="3.28515625" customWidth="1"/>
    <col min="5" max="5" width="8.42578125" bestFit="1" customWidth="1"/>
    <col min="6" max="6" width="2.85546875" customWidth="1"/>
    <col min="7" max="7" width="3" customWidth="1"/>
    <col min="8" max="8" width="13" customWidth="1"/>
    <col min="9" max="9" width="13.42578125" bestFit="1" customWidth="1"/>
    <col min="10" max="10" width="2.85546875" customWidth="1"/>
    <col min="11" max="11" width="8.42578125" bestFit="1" customWidth="1"/>
    <col min="12" max="12" width="3.28515625" customWidth="1"/>
    <col min="13" max="13" width="4" customWidth="1"/>
    <col min="14" max="14" width="10.7109375" customWidth="1"/>
    <col min="15" max="15" width="13.42578125" bestFit="1" customWidth="1"/>
    <col min="16" max="16" width="4.7109375" customWidth="1"/>
    <col min="17" max="17" width="9" bestFit="1" customWidth="1"/>
  </cols>
  <sheetData>
    <row r="4" spans="2:17">
      <c r="B4" s="1" t="s">
        <v>0</v>
      </c>
      <c r="H4" s="1" t="s">
        <v>1</v>
      </c>
      <c r="N4" s="1" t="s">
        <v>2</v>
      </c>
    </row>
    <row r="5" spans="2:17" ht="15.75">
      <c r="B5" s="2" t="s">
        <v>3</v>
      </c>
      <c r="C5" s="2" t="s">
        <v>4</v>
      </c>
      <c r="H5" s="2" t="s">
        <v>3</v>
      </c>
      <c r="I5" s="2" t="s">
        <v>4</v>
      </c>
      <c r="N5" s="2" t="s">
        <v>3</v>
      </c>
      <c r="O5" s="2" t="s">
        <v>4</v>
      </c>
    </row>
    <row r="6" spans="2:17" ht="15.75">
      <c r="B6" s="3">
        <v>0</v>
      </c>
      <c r="C6" s="4">
        <v>25</v>
      </c>
      <c r="E6" s="5" t="s">
        <v>5</v>
      </c>
      <c r="H6" s="3">
        <v>0</v>
      </c>
      <c r="I6" s="4">
        <v>25</v>
      </c>
      <c r="N6" s="3">
        <v>0</v>
      </c>
      <c r="O6" s="4">
        <v>19</v>
      </c>
      <c r="Q6" s="5" t="s">
        <v>5</v>
      </c>
    </row>
    <row r="7" spans="2:17" ht="15.75">
      <c r="B7" s="6">
        <v>1</v>
      </c>
      <c r="C7" s="7">
        <f>C6+20</f>
        <v>45</v>
      </c>
      <c r="E7" s="8">
        <f>SUMPRODUCT(B6:B26,C6:C26)/SUM(C6:C26)</f>
        <v>10</v>
      </c>
      <c r="H7" s="6">
        <v>1</v>
      </c>
      <c r="I7" s="7">
        <f>I6+50</f>
        <v>75</v>
      </c>
      <c r="K7" s="5" t="s">
        <v>5</v>
      </c>
      <c r="N7" s="6">
        <v>1</v>
      </c>
      <c r="O7" s="7">
        <v>23</v>
      </c>
      <c r="Q7" s="8">
        <f>SUMPRODUCT(N6:N30,O6:O30)/SUM(O6:O30)</f>
        <v>15.1525</v>
      </c>
    </row>
    <row r="8" spans="2:17" ht="15.75">
      <c r="B8" s="6">
        <v>2</v>
      </c>
      <c r="C8" s="7">
        <f>C7+15</f>
        <v>60</v>
      </c>
      <c r="H8" s="6">
        <v>2</v>
      </c>
      <c r="I8" s="7">
        <f>I7+40</f>
        <v>115</v>
      </c>
      <c r="K8" s="8">
        <f>SUMPRODUCT(H6:H30,I6:I30)/SUM(I6:I30)</f>
        <v>8.8475000000000001</v>
      </c>
      <c r="N8" s="6">
        <v>2</v>
      </c>
      <c r="O8" s="7">
        <v>27</v>
      </c>
    </row>
    <row r="9" spans="2:17" ht="15.75">
      <c r="B9" s="6">
        <v>3</v>
      </c>
      <c r="C9" s="7">
        <f>C8+12</f>
        <v>72</v>
      </c>
      <c r="E9" s="5" t="s">
        <v>6</v>
      </c>
      <c r="H9" s="6">
        <v>3</v>
      </c>
      <c r="I9" s="7">
        <f>I8+30</f>
        <v>145</v>
      </c>
      <c r="N9" s="6">
        <v>3</v>
      </c>
      <c r="O9" s="7">
        <v>31</v>
      </c>
      <c r="Q9" s="5" t="s">
        <v>6</v>
      </c>
    </row>
    <row r="10" spans="2:17" ht="15.75">
      <c r="B10" s="6">
        <v>4</v>
      </c>
      <c r="C10" s="7">
        <f>C9+10</f>
        <v>82</v>
      </c>
      <c r="E10" s="8">
        <v>10</v>
      </c>
      <c r="H10" s="6">
        <v>4</v>
      </c>
      <c r="I10" s="7">
        <f>I9+20</f>
        <v>165</v>
      </c>
      <c r="K10" s="5" t="s">
        <v>6</v>
      </c>
      <c r="N10" s="6">
        <v>4</v>
      </c>
      <c r="O10" s="7">
        <v>35</v>
      </c>
      <c r="Q10" s="8">
        <v>17</v>
      </c>
    </row>
    <row r="11" spans="2:17" ht="15.75">
      <c r="B11" s="6">
        <v>5</v>
      </c>
      <c r="C11" s="7">
        <f>C10+8</f>
        <v>90</v>
      </c>
      <c r="H11" s="6">
        <v>5</v>
      </c>
      <c r="I11" s="7">
        <f>I10+15</f>
        <v>180</v>
      </c>
      <c r="K11" s="8">
        <v>7</v>
      </c>
      <c r="N11" s="6">
        <v>5</v>
      </c>
      <c r="O11" s="7">
        <v>39</v>
      </c>
    </row>
    <row r="12" spans="2:17" ht="15.75">
      <c r="B12" s="6">
        <v>6</v>
      </c>
      <c r="C12" s="7">
        <f>C11+7</f>
        <v>97</v>
      </c>
      <c r="E12" s="5" t="s">
        <v>7</v>
      </c>
      <c r="H12" s="6">
        <v>6</v>
      </c>
      <c r="I12" s="7">
        <f>I11-15</f>
        <v>165</v>
      </c>
      <c r="N12" s="6">
        <v>6</v>
      </c>
      <c r="O12" s="7">
        <v>43</v>
      </c>
      <c r="Q12" s="5" t="s">
        <v>7</v>
      </c>
    </row>
    <row r="13" spans="2:17" ht="15.75">
      <c r="B13" s="6">
        <v>7</v>
      </c>
      <c r="C13" s="7">
        <f>C12+6</f>
        <v>103</v>
      </c>
      <c r="E13" s="8">
        <v>10</v>
      </c>
      <c r="H13" s="6">
        <v>7</v>
      </c>
      <c r="I13" s="7">
        <f>I12-20</f>
        <v>145</v>
      </c>
      <c r="K13" s="5" t="s">
        <v>7</v>
      </c>
      <c r="N13" s="6">
        <v>7</v>
      </c>
      <c r="O13" s="7">
        <v>47</v>
      </c>
      <c r="Q13" s="8">
        <v>19</v>
      </c>
    </row>
    <row r="14" spans="2:17" ht="15.75">
      <c r="B14" s="6">
        <v>8</v>
      </c>
      <c r="C14" s="7">
        <f>C13+5</f>
        <v>108</v>
      </c>
      <c r="H14" s="6">
        <v>8</v>
      </c>
      <c r="I14" s="7">
        <f>I13-25</f>
        <v>120</v>
      </c>
      <c r="K14" s="8">
        <v>5</v>
      </c>
      <c r="N14" s="6">
        <v>8</v>
      </c>
      <c r="O14" s="7">
        <v>51</v>
      </c>
    </row>
    <row r="15" spans="2:17" ht="15.75">
      <c r="B15" s="6">
        <v>9</v>
      </c>
      <c r="C15" s="7">
        <f>C14+4</f>
        <v>112</v>
      </c>
      <c r="H15" s="6">
        <v>9</v>
      </c>
      <c r="I15" s="7">
        <f>I14-15</f>
        <v>105</v>
      </c>
      <c r="N15" s="6">
        <v>9</v>
      </c>
      <c r="O15" s="7">
        <v>56</v>
      </c>
    </row>
    <row r="16" spans="2:17" ht="15.75">
      <c r="B16" s="6">
        <f>B15+1</f>
        <v>10</v>
      </c>
      <c r="C16" s="7">
        <f>C15+1</f>
        <v>113</v>
      </c>
      <c r="H16" s="6">
        <f>H15+1</f>
        <v>10</v>
      </c>
      <c r="I16" s="7">
        <f>I15-10</f>
        <v>95</v>
      </c>
      <c r="N16" s="6">
        <f>N15+1</f>
        <v>10</v>
      </c>
      <c r="O16" s="7">
        <v>62</v>
      </c>
    </row>
    <row r="17" spans="2:15" ht="15.75">
      <c r="B17" s="6">
        <f t="shared" ref="B17:B26" si="0">B16+1</f>
        <v>11</v>
      </c>
      <c r="C17" s="7">
        <f>C16-1</f>
        <v>112</v>
      </c>
      <c r="H17" s="6">
        <f t="shared" ref="H17:H30" si="1">H16+1</f>
        <v>11</v>
      </c>
      <c r="I17" s="7">
        <f>I16-9</f>
        <v>86</v>
      </c>
      <c r="N17" s="6">
        <f t="shared" ref="N17:N30" si="2">N16+1</f>
        <v>11</v>
      </c>
      <c r="O17" s="7">
        <v>69</v>
      </c>
    </row>
    <row r="18" spans="2:15" ht="15.75">
      <c r="B18" s="6">
        <f t="shared" si="0"/>
        <v>12</v>
      </c>
      <c r="C18" s="7">
        <f>C17-4</f>
        <v>108</v>
      </c>
      <c r="H18" s="6">
        <f t="shared" si="1"/>
        <v>12</v>
      </c>
      <c r="I18" s="7">
        <f>I17-9</f>
        <v>77</v>
      </c>
      <c r="N18" s="6">
        <f t="shared" si="2"/>
        <v>12</v>
      </c>
      <c r="O18" s="7">
        <v>77</v>
      </c>
    </row>
    <row r="19" spans="2:15" ht="15.75">
      <c r="B19" s="6">
        <f t="shared" si="0"/>
        <v>13</v>
      </c>
      <c r="C19" s="7">
        <f>C18-5</f>
        <v>103</v>
      </c>
      <c r="H19" s="6">
        <f t="shared" si="1"/>
        <v>13</v>
      </c>
      <c r="I19" s="7">
        <f>I18-8</f>
        <v>69</v>
      </c>
      <c r="N19" s="6">
        <f t="shared" si="2"/>
        <v>13</v>
      </c>
      <c r="O19" s="7">
        <v>86</v>
      </c>
    </row>
    <row r="20" spans="2:15" ht="15.75">
      <c r="B20" s="6">
        <f t="shared" si="0"/>
        <v>14</v>
      </c>
      <c r="C20" s="7">
        <f>C19-6</f>
        <v>97</v>
      </c>
      <c r="H20" s="6">
        <f t="shared" si="1"/>
        <v>14</v>
      </c>
      <c r="I20" s="7">
        <f>I19-7</f>
        <v>62</v>
      </c>
      <c r="N20" s="6">
        <f t="shared" si="2"/>
        <v>14</v>
      </c>
      <c r="O20" s="7">
        <v>95</v>
      </c>
    </row>
    <row r="21" spans="2:15" ht="15.75">
      <c r="B21" s="6">
        <f t="shared" si="0"/>
        <v>15</v>
      </c>
      <c r="C21" s="7">
        <f>C20-7</f>
        <v>90</v>
      </c>
      <c r="H21" s="6">
        <f t="shared" si="1"/>
        <v>15</v>
      </c>
      <c r="I21" s="7">
        <f>I20-6</f>
        <v>56</v>
      </c>
      <c r="N21" s="6">
        <f t="shared" si="2"/>
        <v>15</v>
      </c>
      <c r="O21" s="7">
        <v>105</v>
      </c>
    </row>
    <row r="22" spans="2:15" ht="15.75">
      <c r="B22" s="6">
        <f t="shared" si="0"/>
        <v>16</v>
      </c>
      <c r="C22" s="7">
        <f>C21-8</f>
        <v>82</v>
      </c>
      <c r="H22" s="6">
        <f t="shared" si="1"/>
        <v>16</v>
      </c>
      <c r="I22" s="7">
        <f>I21-5</f>
        <v>51</v>
      </c>
      <c r="N22" s="6">
        <f t="shared" si="2"/>
        <v>16</v>
      </c>
      <c r="O22" s="7">
        <v>120</v>
      </c>
    </row>
    <row r="23" spans="2:15" ht="15.75">
      <c r="B23" s="6">
        <f t="shared" si="0"/>
        <v>17</v>
      </c>
      <c r="C23" s="7">
        <f>C22-10</f>
        <v>72</v>
      </c>
      <c r="H23" s="6">
        <f t="shared" si="1"/>
        <v>17</v>
      </c>
      <c r="I23" s="7">
        <f>I22-4</f>
        <v>47</v>
      </c>
      <c r="N23" s="6">
        <f t="shared" si="2"/>
        <v>17</v>
      </c>
      <c r="O23" s="7">
        <v>145</v>
      </c>
    </row>
    <row r="24" spans="2:15" ht="15.75">
      <c r="B24" s="6">
        <f t="shared" si="0"/>
        <v>18</v>
      </c>
      <c r="C24" s="7">
        <f>C23-12</f>
        <v>60</v>
      </c>
      <c r="H24" s="6">
        <f t="shared" si="1"/>
        <v>18</v>
      </c>
      <c r="I24" s="7">
        <f t="shared" ref="I24:I30" si="3">I23-4</f>
        <v>43</v>
      </c>
      <c r="N24" s="6">
        <f t="shared" si="2"/>
        <v>18</v>
      </c>
      <c r="O24" s="7">
        <v>165</v>
      </c>
    </row>
    <row r="25" spans="2:15" ht="15.75">
      <c r="B25" s="6">
        <f t="shared" si="0"/>
        <v>19</v>
      </c>
      <c r="C25" s="7">
        <f>C24-15</f>
        <v>45</v>
      </c>
      <c r="H25" s="6">
        <f t="shared" si="1"/>
        <v>19</v>
      </c>
      <c r="I25" s="7">
        <f t="shared" si="3"/>
        <v>39</v>
      </c>
      <c r="N25" s="6">
        <f t="shared" si="2"/>
        <v>19</v>
      </c>
      <c r="O25" s="7">
        <v>180</v>
      </c>
    </row>
    <row r="26" spans="2:15" ht="15.75">
      <c r="B26" s="9">
        <f t="shared" si="0"/>
        <v>20</v>
      </c>
      <c r="C26" s="10">
        <f t="shared" ref="C26" si="4">C25-20</f>
        <v>25</v>
      </c>
      <c r="H26" s="6">
        <f t="shared" si="1"/>
        <v>20</v>
      </c>
      <c r="I26" s="7">
        <f t="shared" si="3"/>
        <v>35</v>
      </c>
      <c r="N26" s="6">
        <f t="shared" si="2"/>
        <v>20</v>
      </c>
      <c r="O26" s="7">
        <v>165</v>
      </c>
    </row>
    <row r="27" spans="2:15" ht="15.75">
      <c r="H27" s="6">
        <f t="shared" si="1"/>
        <v>21</v>
      </c>
      <c r="I27" s="7">
        <f t="shared" si="3"/>
        <v>31</v>
      </c>
      <c r="N27" s="6">
        <f t="shared" si="2"/>
        <v>21</v>
      </c>
      <c r="O27" s="7">
        <v>145</v>
      </c>
    </row>
    <row r="28" spans="2:15" ht="15.75">
      <c r="H28" s="6">
        <f t="shared" si="1"/>
        <v>22</v>
      </c>
      <c r="I28" s="7">
        <f t="shared" si="3"/>
        <v>27</v>
      </c>
      <c r="N28" s="6">
        <f t="shared" si="2"/>
        <v>22</v>
      </c>
      <c r="O28" s="7">
        <v>115</v>
      </c>
    </row>
    <row r="29" spans="2:15" ht="15.75">
      <c r="H29" s="6">
        <f t="shared" si="1"/>
        <v>23</v>
      </c>
      <c r="I29" s="7">
        <f t="shared" si="3"/>
        <v>23</v>
      </c>
      <c r="N29" s="6">
        <f t="shared" si="2"/>
        <v>23</v>
      </c>
      <c r="O29" s="7">
        <v>75</v>
      </c>
    </row>
    <row r="30" spans="2:15" ht="15.75">
      <c r="H30" s="9">
        <f t="shared" si="1"/>
        <v>24</v>
      </c>
      <c r="I30" s="10">
        <f t="shared" si="3"/>
        <v>19</v>
      </c>
      <c r="N30" s="9">
        <f t="shared" si="2"/>
        <v>24</v>
      </c>
      <c r="O30" s="10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Skewness </vt:lpstr>
      <vt:lpstr>skewness class</vt:lpstr>
      <vt:lpstr>Sheet3</vt:lpstr>
      <vt:lpstr>Skewness</vt:lpstr>
    </vt:vector>
  </TitlesOfParts>
  <Company>DNB Trance Union Pvt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vsinha</dc:creator>
  <cp:lastModifiedBy>dbda</cp:lastModifiedBy>
  <dcterms:created xsi:type="dcterms:W3CDTF">2013-01-08T14:23:57Z</dcterms:created>
  <dcterms:modified xsi:type="dcterms:W3CDTF">2017-09-08T17:47:28Z</dcterms:modified>
</cp:coreProperties>
</file>