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R-private\Artigo Samylla\Samylla Meso\Samylla Nova\"/>
    </mc:Choice>
  </mc:AlternateContent>
  <xr:revisionPtr revIDLastSave="0" documentId="13_ncr:1_{5943CB71-F595-49AD-BD43-0ECDFA95A4BF}" xr6:coauthVersionLast="45" xr6:coauthVersionMax="45" xr10:uidLastSave="{00000000-0000-0000-0000-000000000000}"/>
  <bookViews>
    <workbookView xWindow="-108" yWindow="-108" windowWidth="23256" windowHeight="12576" tabRatio="751" activeTab="2" xr2:uid="{00000000-000D-0000-FFFF-FFFF00000000}"/>
  </bookViews>
  <sheets>
    <sheet name="FQ" sheetId="1" r:id="rId1"/>
    <sheet name="Carbono" sheetId="8" r:id="rId2"/>
    <sheet name="DATASETFQ" sheetId="12" r:id="rId3"/>
    <sheet name="Planilha2" sheetId="13" r:id="rId4"/>
  </sheets>
  <definedNames>
    <definedName name="_xlnm._FilterDatabase" localSheetId="2" hidden="1">DATASETFQ!$A$1:$K$43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2" l="1"/>
  <c r="C16" i="12"/>
  <c r="C23" i="12"/>
  <c r="C30" i="12"/>
  <c r="C37" i="12"/>
  <c r="C2" i="12"/>
  <c r="T43" i="12" l="1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S14" i="12"/>
  <c r="U13" i="12"/>
  <c r="U12" i="12"/>
  <c r="U11" i="12"/>
  <c r="U10" i="12"/>
  <c r="U9" i="12"/>
  <c r="U8" i="12"/>
  <c r="U7" i="12"/>
  <c r="U6" i="12"/>
  <c r="U5" i="12"/>
  <c r="U4" i="12"/>
  <c r="U3" i="12"/>
  <c r="U2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1" i="12"/>
  <c r="R9" i="12"/>
  <c r="R16" i="12"/>
  <c r="R15" i="12"/>
  <c r="R14" i="12"/>
  <c r="R13" i="12"/>
  <c r="R12" i="12"/>
  <c r="R10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2" i="12"/>
  <c r="S13" i="12"/>
  <c r="S11" i="12"/>
  <c r="S10" i="12"/>
  <c r="S9" i="12"/>
  <c r="S8" i="12"/>
  <c r="S7" i="12"/>
  <c r="S6" i="12"/>
  <c r="S5" i="12"/>
  <c r="S4" i="12"/>
  <c r="S3" i="12"/>
  <c r="S2" i="12"/>
  <c r="AA35" i="13" l="1"/>
  <c r="A33" i="13"/>
  <c r="D1" i="13" l="1"/>
  <c r="A78" i="13"/>
  <c r="A63" i="13"/>
  <c r="A48" i="13"/>
  <c r="Q43" i="12" l="1"/>
  <c r="AB80" i="13" s="1"/>
  <c r="Q42" i="12"/>
  <c r="AB79" i="13" s="1"/>
  <c r="Q41" i="12"/>
  <c r="AB78" i="13" s="1"/>
  <c r="Q39" i="12"/>
  <c r="AC79" i="13" s="1"/>
  <c r="Q40" i="12"/>
  <c r="AC80" i="13" s="1"/>
  <c r="Q38" i="12"/>
  <c r="AC78" i="13" s="1"/>
  <c r="Q37" i="12"/>
  <c r="P43" i="12"/>
  <c r="Z80" i="13" s="1"/>
  <c r="P42" i="12"/>
  <c r="Z79" i="13" s="1"/>
  <c r="P41" i="12"/>
  <c r="Z78" i="13" s="1"/>
  <c r="P40" i="12"/>
  <c r="AA80" i="13" s="1"/>
  <c r="P39" i="12"/>
  <c r="AA79" i="13" s="1"/>
  <c r="P38" i="12"/>
  <c r="AA78" i="13" s="1"/>
  <c r="P37" i="12"/>
  <c r="Q36" i="12"/>
  <c r="AC65" i="13" s="1"/>
  <c r="Q35" i="12"/>
  <c r="AC64" i="13" s="1"/>
  <c r="Q34" i="12"/>
  <c r="AC63" i="13" s="1"/>
  <c r="Q33" i="12"/>
  <c r="AB65" i="13" s="1"/>
  <c r="Q32" i="12"/>
  <c r="AB64" i="13" s="1"/>
  <c r="Q31" i="12"/>
  <c r="AB63" i="13" s="1"/>
  <c r="Q30" i="12"/>
  <c r="P36" i="12"/>
  <c r="AA65" i="13" s="1"/>
  <c r="P35" i="12"/>
  <c r="AA64" i="13" s="1"/>
  <c r="P34" i="12"/>
  <c r="AA63" i="13" s="1"/>
  <c r="P33" i="12"/>
  <c r="Z65" i="13" s="1"/>
  <c r="P32" i="12"/>
  <c r="Z64" i="13" s="1"/>
  <c r="P31" i="12"/>
  <c r="Z63" i="13" s="1"/>
  <c r="P30" i="12"/>
  <c r="Q29" i="12"/>
  <c r="AB50" i="13" s="1"/>
  <c r="Q28" i="12"/>
  <c r="AB49" i="13" s="1"/>
  <c r="Q27" i="12"/>
  <c r="AB48" i="13" s="1"/>
  <c r="Q26" i="12"/>
  <c r="AC50" i="13" s="1"/>
  <c r="Q25" i="12"/>
  <c r="AC49" i="13" s="1"/>
  <c r="Q24" i="12"/>
  <c r="AC48" i="13" s="1"/>
  <c r="P29" i="12"/>
  <c r="Z50" i="13" s="1"/>
  <c r="P28" i="12"/>
  <c r="Z49" i="13" s="1"/>
  <c r="P27" i="12"/>
  <c r="Z48" i="13" s="1"/>
  <c r="P26" i="12"/>
  <c r="AA50" i="13" s="1"/>
  <c r="P25" i="12"/>
  <c r="AA49" i="13" s="1"/>
  <c r="P24" i="12"/>
  <c r="AA48" i="13" s="1"/>
  <c r="Q23" i="12"/>
  <c r="P23" i="12"/>
  <c r="Q22" i="12"/>
  <c r="AB35" i="13" s="1"/>
  <c r="Q21" i="12"/>
  <c r="AB34" i="13" s="1"/>
  <c r="Q20" i="12"/>
  <c r="AB33" i="13" s="1"/>
  <c r="Q19" i="12"/>
  <c r="AC35" i="13" s="1"/>
  <c r="Q18" i="12"/>
  <c r="AC34" i="13" s="1"/>
  <c r="Q17" i="12"/>
  <c r="AC33" i="13" s="1"/>
  <c r="Q16" i="12"/>
  <c r="P22" i="12"/>
  <c r="Z35" i="13" s="1"/>
  <c r="P21" i="12"/>
  <c r="Z34" i="13" s="1"/>
  <c r="P20" i="12"/>
  <c r="Z33" i="13" s="1"/>
  <c r="P18" i="12"/>
  <c r="AA34" i="13" s="1"/>
  <c r="P17" i="12"/>
  <c r="AA33" i="13" s="1"/>
  <c r="P16" i="12"/>
  <c r="P15" i="12"/>
  <c r="Z20" i="13" s="1"/>
  <c r="P14" i="12"/>
  <c r="Z19" i="13" s="1"/>
  <c r="P13" i="12"/>
  <c r="Z18" i="13" s="1"/>
  <c r="P12" i="12"/>
  <c r="AA20" i="13" s="1"/>
  <c r="P11" i="12"/>
  <c r="AA19" i="13" s="1"/>
  <c r="P10" i="12"/>
  <c r="AA18" i="13" s="1"/>
  <c r="P9" i="12"/>
  <c r="Q15" i="12"/>
  <c r="AB20" i="13" s="1"/>
  <c r="Q14" i="12"/>
  <c r="AB19" i="13" s="1"/>
  <c r="Q13" i="12"/>
  <c r="AB18" i="13" s="1"/>
  <c r="Q12" i="12"/>
  <c r="AC20" i="13" s="1"/>
  <c r="Q11" i="12"/>
  <c r="AC19" i="13" s="1"/>
  <c r="Q10" i="12"/>
  <c r="AC18" i="13" s="1"/>
  <c r="Q9" i="12"/>
  <c r="Q8" i="12"/>
  <c r="AB5" i="13" s="1"/>
  <c r="Q7" i="12"/>
  <c r="AB4" i="13" s="1"/>
  <c r="Q6" i="12"/>
  <c r="AB3" i="13" s="1"/>
  <c r="P8" i="12"/>
  <c r="Z5" i="13" s="1"/>
  <c r="P7" i="12"/>
  <c r="Z4" i="13" s="1"/>
  <c r="P6" i="12"/>
  <c r="Z3" i="13" s="1"/>
  <c r="P5" i="12"/>
  <c r="AA5" i="13" s="1"/>
  <c r="Q5" i="12"/>
  <c r="AC5" i="13" s="1"/>
  <c r="Q4" i="12"/>
  <c r="AC4" i="13" s="1"/>
  <c r="P4" i="12"/>
  <c r="AA4" i="13" s="1"/>
  <c r="Q3" i="12"/>
  <c r="AC3" i="13" s="1"/>
  <c r="P3" i="12"/>
  <c r="AA3" i="13" s="1"/>
  <c r="Q2" i="12"/>
  <c r="AB1" i="13"/>
  <c r="P2" i="12"/>
  <c r="Z1" i="13"/>
  <c r="O43" i="12"/>
  <c r="X80" i="13" s="1"/>
  <c r="O42" i="12"/>
  <c r="X79" i="13" s="1"/>
  <c r="O41" i="12"/>
  <c r="X78" i="13" s="1"/>
  <c r="O40" i="12"/>
  <c r="Y80" i="13" s="1"/>
  <c r="O39" i="12"/>
  <c r="Y79" i="13" s="1"/>
  <c r="O38" i="12"/>
  <c r="Y78" i="13" s="1"/>
  <c r="O37" i="12"/>
  <c r="O36" i="12"/>
  <c r="Y65" i="13" s="1"/>
  <c r="O35" i="12"/>
  <c r="Y64" i="13" s="1"/>
  <c r="O34" i="12"/>
  <c r="Y63" i="13" s="1"/>
  <c r="O33" i="12"/>
  <c r="X65" i="13" s="1"/>
  <c r="O32" i="12"/>
  <c r="X64" i="13" s="1"/>
  <c r="O31" i="12"/>
  <c r="X63" i="13" s="1"/>
  <c r="O30" i="12"/>
  <c r="O29" i="12"/>
  <c r="X50" i="13" s="1"/>
  <c r="O28" i="12"/>
  <c r="X49" i="13" s="1"/>
  <c r="O27" i="12"/>
  <c r="X48" i="13" s="1"/>
  <c r="O26" i="12"/>
  <c r="Y50" i="13" s="1"/>
  <c r="O25" i="12"/>
  <c r="Y49" i="13" s="1"/>
  <c r="O24" i="12"/>
  <c r="Y48" i="13" s="1"/>
  <c r="O23" i="12"/>
  <c r="O22" i="12"/>
  <c r="X35" i="13" s="1"/>
  <c r="O21" i="12"/>
  <c r="X34" i="13" s="1"/>
  <c r="O20" i="12"/>
  <c r="X33" i="13" s="1"/>
  <c r="O19" i="12"/>
  <c r="Y35" i="13" s="1"/>
  <c r="O18" i="12"/>
  <c r="Y34" i="13" s="1"/>
  <c r="O17" i="12"/>
  <c r="Y33" i="13" s="1"/>
  <c r="O16" i="12"/>
  <c r="O15" i="12"/>
  <c r="X20" i="13" s="1"/>
  <c r="O14" i="12"/>
  <c r="X19" i="13" s="1"/>
  <c r="O13" i="12"/>
  <c r="X18" i="13" s="1"/>
  <c r="O12" i="12"/>
  <c r="Y20" i="13" s="1"/>
  <c r="O11" i="12"/>
  <c r="Y19" i="13" s="1"/>
  <c r="O10" i="12"/>
  <c r="Y18" i="13" s="1"/>
  <c r="O9" i="12"/>
  <c r="O8" i="12"/>
  <c r="X5" i="13" s="1"/>
  <c r="O7" i="12"/>
  <c r="X4" i="13" s="1"/>
  <c r="O6" i="12"/>
  <c r="X3" i="13" s="1"/>
  <c r="O5" i="12"/>
  <c r="Y5" i="13" s="1"/>
  <c r="O4" i="12"/>
  <c r="Y4" i="13" s="1"/>
  <c r="O3" i="12"/>
  <c r="Y3" i="13" s="1"/>
  <c r="O2" i="12"/>
  <c r="X1" i="13"/>
  <c r="N43" i="12"/>
  <c r="V80" i="13" s="1"/>
  <c r="N42" i="12"/>
  <c r="V79" i="13" s="1"/>
  <c r="N41" i="12"/>
  <c r="V78" i="13" s="1"/>
  <c r="N40" i="12"/>
  <c r="W80" i="13" s="1"/>
  <c r="N39" i="12"/>
  <c r="W79" i="13" s="1"/>
  <c r="N38" i="12"/>
  <c r="W78" i="13" s="1"/>
  <c r="N37" i="12"/>
  <c r="N36" i="12"/>
  <c r="V65" i="13" s="1"/>
  <c r="N35" i="12"/>
  <c r="V64" i="13" s="1"/>
  <c r="N34" i="12"/>
  <c r="V63" i="13" s="1"/>
  <c r="N33" i="12"/>
  <c r="W65" i="13" s="1"/>
  <c r="N32" i="12"/>
  <c r="W64" i="13" s="1"/>
  <c r="N31" i="12"/>
  <c r="W63" i="13" s="1"/>
  <c r="N30" i="12"/>
  <c r="N29" i="12"/>
  <c r="V50" i="13" s="1"/>
  <c r="N28" i="12"/>
  <c r="V49" i="13" s="1"/>
  <c r="N27" i="12"/>
  <c r="V48" i="13" s="1"/>
  <c r="N26" i="12"/>
  <c r="W50" i="13" s="1"/>
  <c r="N25" i="12"/>
  <c r="W49" i="13" s="1"/>
  <c r="N24" i="12"/>
  <c r="W48" i="13" s="1"/>
  <c r="N23" i="12"/>
  <c r="N22" i="12"/>
  <c r="V35" i="13" s="1"/>
  <c r="N21" i="12"/>
  <c r="V34" i="13" s="1"/>
  <c r="N20" i="12"/>
  <c r="V33" i="13" s="1"/>
  <c r="N19" i="12"/>
  <c r="W35" i="13" s="1"/>
  <c r="N18" i="12"/>
  <c r="W34" i="13" s="1"/>
  <c r="N17" i="12"/>
  <c r="W33" i="13" s="1"/>
  <c r="N16" i="12"/>
  <c r="N15" i="12"/>
  <c r="V20" i="13" s="1"/>
  <c r="N14" i="12"/>
  <c r="V19" i="13" s="1"/>
  <c r="N13" i="12"/>
  <c r="V18" i="13" s="1"/>
  <c r="N12" i="12"/>
  <c r="W20" i="13" s="1"/>
  <c r="N11" i="12"/>
  <c r="W19" i="13" s="1"/>
  <c r="N10" i="12"/>
  <c r="W18" i="13" s="1"/>
  <c r="N9" i="12"/>
  <c r="N8" i="12"/>
  <c r="V5" i="13" s="1"/>
  <c r="N7" i="12"/>
  <c r="V4" i="13" s="1"/>
  <c r="N6" i="12"/>
  <c r="V3" i="13" s="1"/>
  <c r="N5" i="12"/>
  <c r="W5" i="13" s="1"/>
  <c r="N4" i="12"/>
  <c r="W4" i="13" s="1"/>
  <c r="N3" i="12"/>
  <c r="W3" i="13" s="1"/>
  <c r="N2" i="12"/>
  <c r="V1" i="13"/>
  <c r="M43" i="12"/>
  <c r="T80" i="13" s="1"/>
  <c r="M42" i="12"/>
  <c r="T79" i="13" s="1"/>
  <c r="M41" i="12"/>
  <c r="T78" i="13" s="1"/>
  <c r="M40" i="12"/>
  <c r="U80" i="13" s="1"/>
  <c r="M39" i="12"/>
  <c r="U79" i="13" s="1"/>
  <c r="M38" i="12"/>
  <c r="U78" i="13" s="1"/>
  <c r="M37" i="12"/>
  <c r="M36" i="12"/>
  <c r="T65" i="13" s="1"/>
  <c r="M35" i="12"/>
  <c r="T64" i="13" s="1"/>
  <c r="M34" i="12"/>
  <c r="T63" i="13" s="1"/>
  <c r="M33" i="12"/>
  <c r="U65" i="13" s="1"/>
  <c r="M32" i="12"/>
  <c r="U64" i="13" s="1"/>
  <c r="M31" i="12"/>
  <c r="U63" i="13" s="1"/>
  <c r="M30" i="12"/>
  <c r="M29" i="12"/>
  <c r="T50" i="13" s="1"/>
  <c r="M28" i="12"/>
  <c r="T49" i="13" s="1"/>
  <c r="M27" i="12"/>
  <c r="T48" i="13" s="1"/>
  <c r="M26" i="12"/>
  <c r="U50" i="13" s="1"/>
  <c r="M25" i="12"/>
  <c r="U49" i="13" s="1"/>
  <c r="M24" i="12"/>
  <c r="U48" i="13" s="1"/>
  <c r="M23" i="12"/>
  <c r="M22" i="12"/>
  <c r="T35" i="13" s="1"/>
  <c r="M21" i="12"/>
  <c r="T34" i="13" s="1"/>
  <c r="M20" i="12"/>
  <c r="T33" i="13" s="1"/>
  <c r="M19" i="12"/>
  <c r="U35" i="13" s="1"/>
  <c r="M18" i="12"/>
  <c r="U34" i="13" s="1"/>
  <c r="M17" i="12"/>
  <c r="U33" i="13" s="1"/>
  <c r="M16" i="12"/>
  <c r="M15" i="12"/>
  <c r="T20" i="13" s="1"/>
  <c r="M14" i="12"/>
  <c r="T19" i="13" s="1"/>
  <c r="M13" i="12"/>
  <c r="T18" i="13" s="1"/>
  <c r="M12" i="12"/>
  <c r="U20" i="13" s="1"/>
  <c r="M11" i="12"/>
  <c r="U19" i="13" s="1"/>
  <c r="M10" i="12"/>
  <c r="U18" i="13" s="1"/>
  <c r="M9" i="12"/>
  <c r="M8" i="12"/>
  <c r="T5" i="13" s="1"/>
  <c r="M7" i="12"/>
  <c r="T4" i="13" s="1"/>
  <c r="M6" i="12"/>
  <c r="T3" i="13" s="1"/>
  <c r="M5" i="12"/>
  <c r="U5" i="13" s="1"/>
  <c r="M4" i="12"/>
  <c r="U4" i="13" s="1"/>
  <c r="M3" i="12"/>
  <c r="U3" i="13" s="1"/>
  <c r="M2" i="12"/>
  <c r="T1" i="13"/>
  <c r="L43" i="12"/>
  <c r="R80" i="13" s="1"/>
  <c r="L42" i="12"/>
  <c r="R79" i="13" s="1"/>
  <c r="L41" i="12"/>
  <c r="R78" i="13" s="1"/>
  <c r="L40" i="12"/>
  <c r="S80" i="13" s="1"/>
  <c r="L39" i="12"/>
  <c r="S79" i="13" s="1"/>
  <c r="L38" i="12"/>
  <c r="S78" i="13" s="1"/>
  <c r="L37" i="12"/>
  <c r="L36" i="12"/>
  <c r="R65" i="13" s="1"/>
  <c r="L35" i="12"/>
  <c r="R64" i="13" s="1"/>
  <c r="L34" i="12"/>
  <c r="R63" i="13" s="1"/>
  <c r="L33" i="12"/>
  <c r="S65" i="13" s="1"/>
  <c r="L32" i="12"/>
  <c r="S64" i="13" s="1"/>
  <c r="L31" i="12"/>
  <c r="S63" i="13" s="1"/>
  <c r="L30" i="12"/>
  <c r="L29" i="12"/>
  <c r="R50" i="13" s="1"/>
  <c r="L28" i="12"/>
  <c r="R49" i="13" s="1"/>
  <c r="L27" i="12"/>
  <c r="R48" i="13" s="1"/>
  <c r="L26" i="12"/>
  <c r="S50" i="13" s="1"/>
  <c r="L25" i="12"/>
  <c r="S49" i="13" s="1"/>
  <c r="L24" i="12"/>
  <c r="S48" i="13" s="1"/>
  <c r="L23" i="12"/>
  <c r="L22" i="12"/>
  <c r="R35" i="13" s="1"/>
  <c r="L21" i="12"/>
  <c r="R34" i="13" s="1"/>
  <c r="L20" i="12"/>
  <c r="R33" i="13" s="1"/>
  <c r="L19" i="12"/>
  <c r="S35" i="13" s="1"/>
  <c r="L18" i="12"/>
  <c r="S34" i="13" s="1"/>
  <c r="L17" i="12"/>
  <c r="S33" i="13" s="1"/>
  <c r="L16" i="12"/>
  <c r="L15" i="12"/>
  <c r="R20" i="13" s="1"/>
  <c r="L14" i="12"/>
  <c r="R19" i="13" s="1"/>
  <c r="L13" i="12"/>
  <c r="R18" i="13" s="1"/>
  <c r="L12" i="12"/>
  <c r="S20" i="13" s="1"/>
  <c r="L11" i="12"/>
  <c r="S19" i="13" s="1"/>
  <c r="L10" i="12"/>
  <c r="S18" i="13" s="1"/>
  <c r="L9" i="12"/>
  <c r="L8" i="12"/>
  <c r="R5" i="13" s="1"/>
  <c r="L7" i="12"/>
  <c r="R4" i="13" s="1"/>
  <c r="L6" i="12"/>
  <c r="R3" i="13" s="1"/>
  <c r="L5" i="12"/>
  <c r="S5" i="13" s="1"/>
  <c r="L4" i="12"/>
  <c r="S4" i="13" s="1"/>
  <c r="L3" i="12"/>
  <c r="S3" i="13" s="1"/>
  <c r="L2" i="12"/>
  <c r="R1" i="13"/>
  <c r="P1" i="13"/>
  <c r="J43" i="12"/>
  <c r="N80" i="13" s="1"/>
  <c r="J42" i="12"/>
  <c r="N79" i="13" s="1"/>
  <c r="J41" i="12"/>
  <c r="N78" i="13" s="1"/>
  <c r="J40" i="12"/>
  <c r="O80" i="13" s="1"/>
  <c r="J39" i="12"/>
  <c r="O79" i="13" s="1"/>
  <c r="J38" i="12"/>
  <c r="O78" i="13" s="1"/>
  <c r="J37" i="12"/>
  <c r="J36" i="12"/>
  <c r="N65" i="13" s="1"/>
  <c r="J35" i="12"/>
  <c r="N64" i="13" s="1"/>
  <c r="J34" i="12"/>
  <c r="N63" i="13" s="1"/>
  <c r="J33" i="12"/>
  <c r="O65" i="13" s="1"/>
  <c r="J32" i="12"/>
  <c r="O64" i="13" s="1"/>
  <c r="J31" i="12"/>
  <c r="O63" i="13" s="1"/>
  <c r="J30" i="12"/>
  <c r="J29" i="12"/>
  <c r="N50" i="13" s="1"/>
  <c r="J28" i="12"/>
  <c r="N49" i="13" s="1"/>
  <c r="J27" i="12"/>
  <c r="N48" i="13" s="1"/>
  <c r="J26" i="12"/>
  <c r="O50" i="13" s="1"/>
  <c r="J25" i="12"/>
  <c r="O49" i="13" s="1"/>
  <c r="J24" i="12"/>
  <c r="O48" i="13" s="1"/>
  <c r="J23" i="12"/>
  <c r="J22" i="12"/>
  <c r="N35" i="13" s="1"/>
  <c r="J21" i="12"/>
  <c r="N34" i="13" s="1"/>
  <c r="J20" i="12"/>
  <c r="N33" i="13" s="1"/>
  <c r="J19" i="12"/>
  <c r="O35" i="13" s="1"/>
  <c r="J18" i="12"/>
  <c r="O34" i="13" s="1"/>
  <c r="J17" i="12"/>
  <c r="O33" i="13" s="1"/>
  <c r="J16" i="12"/>
  <c r="J15" i="12"/>
  <c r="N20" i="13" s="1"/>
  <c r="J14" i="12"/>
  <c r="N19" i="13" s="1"/>
  <c r="J13" i="12"/>
  <c r="N18" i="13" s="1"/>
  <c r="J12" i="12"/>
  <c r="O20" i="13" s="1"/>
  <c r="J11" i="12"/>
  <c r="O19" i="13" s="1"/>
  <c r="J10" i="12"/>
  <c r="O18" i="13" s="1"/>
  <c r="J9" i="12"/>
  <c r="J8" i="12"/>
  <c r="N5" i="13" s="1"/>
  <c r="J7" i="12"/>
  <c r="N4" i="13" s="1"/>
  <c r="J6" i="12"/>
  <c r="N3" i="13" s="1"/>
  <c r="J5" i="12"/>
  <c r="O5" i="13" s="1"/>
  <c r="J4" i="12"/>
  <c r="O4" i="13" s="1"/>
  <c r="J3" i="12"/>
  <c r="O3" i="13" s="1"/>
  <c r="J2" i="12"/>
  <c r="N1" i="13"/>
  <c r="I43" i="12"/>
  <c r="L80" i="13" s="1"/>
  <c r="I42" i="12"/>
  <c r="L79" i="13" s="1"/>
  <c r="I41" i="12"/>
  <c r="L78" i="13" s="1"/>
  <c r="I40" i="12"/>
  <c r="M80" i="13" s="1"/>
  <c r="I39" i="12"/>
  <c r="M79" i="13" s="1"/>
  <c r="I38" i="12"/>
  <c r="M78" i="13" s="1"/>
  <c r="I37" i="12"/>
  <c r="I36" i="12"/>
  <c r="L65" i="13" s="1"/>
  <c r="I35" i="12"/>
  <c r="L64" i="13" s="1"/>
  <c r="I34" i="12"/>
  <c r="L63" i="13" s="1"/>
  <c r="I33" i="12"/>
  <c r="M65" i="13" s="1"/>
  <c r="I32" i="12"/>
  <c r="M64" i="13" s="1"/>
  <c r="I31" i="12"/>
  <c r="M63" i="13" s="1"/>
  <c r="I30" i="12"/>
  <c r="I29" i="12"/>
  <c r="L50" i="13" s="1"/>
  <c r="I28" i="12"/>
  <c r="L49" i="13" s="1"/>
  <c r="I27" i="12"/>
  <c r="L48" i="13" s="1"/>
  <c r="I26" i="12"/>
  <c r="M50" i="13" s="1"/>
  <c r="I25" i="12"/>
  <c r="M49" i="13" s="1"/>
  <c r="I24" i="12"/>
  <c r="M48" i="13" s="1"/>
  <c r="I23" i="12"/>
  <c r="I22" i="12"/>
  <c r="L35" i="13" s="1"/>
  <c r="I21" i="12"/>
  <c r="L34" i="13" s="1"/>
  <c r="I20" i="12"/>
  <c r="L33" i="13" s="1"/>
  <c r="I19" i="12"/>
  <c r="M35" i="13" s="1"/>
  <c r="I18" i="12"/>
  <c r="M34" i="13" s="1"/>
  <c r="I17" i="12"/>
  <c r="M33" i="13" s="1"/>
  <c r="I16" i="12"/>
  <c r="I15" i="12"/>
  <c r="L20" i="13" s="1"/>
  <c r="I14" i="12"/>
  <c r="L19" i="13" s="1"/>
  <c r="I13" i="12"/>
  <c r="L18" i="13" s="1"/>
  <c r="I12" i="12"/>
  <c r="M20" i="13" s="1"/>
  <c r="I11" i="12"/>
  <c r="M19" i="13" s="1"/>
  <c r="I10" i="12"/>
  <c r="M18" i="13" s="1"/>
  <c r="I9" i="12"/>
  <c r="I8" i="12"/>
  <c r="L5" i="13" s="1"/>
  <c r="I7" i="12"/>
  <c r="L4" i="13" s="1"/>
  <c r="I6" i="12"/>
  <c r="L3" i="13" s="1"/>
  <c r="I5" i="12"/>
  <c r="M5" i="13" s="1"/>
  <c r="M10" i="13" s="1"/>
  <c r="I4" i="12"/>
  <c r="M4" i="13" s="1"/>
  <c r="I3" i="12"/>
  <c r="M3" i="13" s="1"/>
  <c r="I2" i="12"/>
  <c r="L1" i="13"/>
  <c r="H43" i="12"/>
  <c r="J80" i="13" s="1"/>
  <c r="H42" i="12"/>
  <c r="J79" i="13" s="1"/>
  <c r="H41" i="12"/>
  <c r="J78" i="13" s="1"/>
  <c r="H40" i="12"/>
  <c r="K80" i="13" s="1"/>
  <c r="H39" i="12"/>
  <c r="K79" i="13" s="1"/>
  <c r="H38" i="12"/>
  <c r="K78" i="13" s="1"/>
  <c r="H37" i="12"/>
  <c r="H36" i="12"/>
  <c r="J65" i="13" s="1"/>
  <c r="H35" i="12"/>
  <c r="J64" i="13" s="1"/>
  <c r="H34" i="12"/>
  <c r="J63" i="13" s="1"/>
  <c r="H33" i="12"/>
  <c r="K65" i="13" s="1"/>
  <c r="H32" i="12"/>
  <c r="K64" i="13" s="1"/>
  <c r="H31" i="12"/>
  <c r="K63" i="13" s="1"/>
  <c r="H30" i="12"/>
  <c r="H29" i="12"/>
  <c r="J50" i="13" s="1"/>
  <c r="H28" i="12"/>
  <c r="J49" i="13" s="1"/>
  <c r="H27" i="12"/>
  <c r="J48" i="13" s="1"/>
  <c r="H26" i="12"/>
  <c r="K50" i="13" s="1"/>
  <c r="H25" i="12"/>
  <c r="K49" i="13" s="1"/>
  <c r="H24" i="12"/>
  <c r="K48" i="13" s="1"/>
  <c r="H23" i="12"/>
  <c r="H22" i="12"/>
  <c r="J35" i="13" s="1"/>
  <c r="H21" i="12"/>
  <c r="J34" i="13" s="1"/>
  <c r="H20" i="12"/>
  <c r="J33" i="13" s="1"/>
  <c r="H19" i="12"/>
  <c r="K35" i="13" s="1"/>
  <c r="H18" i="12"/>
  <c r="K34" i="13" s="1"/>
  <c r="H17" i="12"/>
  <c r="K33" i="13" s="1"/>
  <c r="H16" i="12"/>
  <c r="H15" i="12"/>
  <c r="J20" i="13" s="1"/>
  <c r="H14" i="12"/>
  <c r="J19" i="13" s="1"/>
  <c r="H13" i="12"/>
  <c r="J18" i="13" s="1"/>
  <c r="H12" i="12"/>
  <c r="K20" i="13" s="1"/>
  <c r="H11" i="12"/>
  <c r="K19" i="13" s="1"/>
  <c r="H10" i="12"/>
  <c r="K18" i="13" s="1"/>
  <c r="H9" i="12"/>
  <c r="H8" i="12"/>
  <c r="J5" i="13" s="1"/>
  <c r="H7" i="12"/>
  <c r="J4" i="13" s="1"/>
  <c r="H6" i="12"/>
  <c r="J3" i="13" s="1"/>
  <c r="H5" i="12"/>
  <c r="K5" i="13" s="1"/>
  <c r="H4" i="12"/>
  <c r="K4" i="13" s="1"/>
  <c r="H3" i="12"/>
  <c r="K3" i="13" s="1"/>
  <c r="H2" i="12"/>
  <c r="J1" i="13"/>
  <c r="G43" i="12"/>
  <c r="H80" i="13" s="1"/>
  <c r="G42" i="12"/>
  <c r="H79" i="13" s="1"/>
  <c r="G41" i="12"/>
  <c r="H78" i="13" s="1"/>
  <c r="G40" i="12"/>
  <c r="I80" i="13" s="1"/>
  <c r="G39" i="12"/>
  <c r="I79" i="13" s="1"/>
  <c r="G37" i="12"/>
  <c r="G38" i="12"/>
  <c r="I78" i="13" s="1"/>
  <c r="G36" i="12"/>
  <c r="H65" i="13" s="1"/>
  <c r="G35" i="12"/>
  <c r="H64" i="13" s="1"/>
  <c r="G34" i="12"/>
  <c r="H63" i="13" s="1"/>
  <c r="G33" i="12"/>
  <c r="I65" i="13" s="1"/>
  <c r="G32" i="12"/>
  <c r="I64" i="13" s="1"/>
  <c r="G31" i="12"/>
  <c r="I63" i="13" s="1"/>
  <c r="G30" i="12"/>
  <c r="G29" i="12"/>
  <c r="H50" i="13" s="1"/>
  <c r="G28" i="12"/>
  <c r="H49" i="13" s="1"/>
  <c r="G27" i="12"/>
  <c r="H48" i="13" s="1"/>
  <c r="G26" i="12"/>
  <c r="I50" i="13" s="1"/>
  <c r="G25" i="12"/>
  <c r="I49" i="13" s="1"/>
  <c r="G24" i="12"/>
  <c r="I48" i="13" s="1"/>
  <c r="G23" i="12"/>
  <c r="G22" i="12"/>
  <c r="H35" i="13" s="1"/>
  <c r="G21" i="12"/>
  <c r="H34" i="13" s="1"/>
  <c r="G20" i="12"/>
  <c r="H33" i="13" s="1"/>
  <c r="G19" i="12"/>
  <c r="I35" i="13" s="1"/>
  <c r="G18" i="12"/>
  <c r="I34" i="13" s="1"/>
  <c r="G17" i="12"/>
  <c r="I33" i="13" s="1"/>
  <c r="G16" i="12"/>
  <c r="G15" i="12"/>
  <c r="H20" i="13" s="1"/>
  <c r="G14" i="12"/>
  <c r="H19" i="13" s="1"/>
  <c r="G13" i="12"/>
  <c r="H18" i="13" s="1"/>
  <c r="G12" i="12"/>
  <c r="I20" i="13" s="1"/>
  <c r="G11" i="12"/>
  <c r="I19" i="13" s="1"/>
  <c r="G10" i="12"/>
  <c r="I18" i="13" s="1"/>
  <c r="G9" i="12"/>
  <c r="G8" i="12"/>
  <c r="H5" i="13" s="1"/>
  <c r="G7" i="12"/>
  <c r="H4" i="13" s="1"/>
  <c r="G6" i="12"/>
  <c r="H3" i="13" s="1"/>
  <c r="G5" i="12"/>
  <c r="I5" i="13" s="1"/>
  <c r="G4" i="12"/>
  <c r="I4" i="13" s="1"/>
  <c r="G3" i="12"/>
  <c r="I3" i="13" s="1"/>
  <c r="G2" i="12"/>
  <c r="H1" i="13"/>
  <c r="F1" i="13"/>
  <c r="E43" i="12"/>
  <c r="D80" i="13" s="1"/>
  <c r="E42" i="12"/>
  <c r="D79" i="13" s="1"/>
  <c r="E41" i="12"/>
  <c r="D78" i="13" s="1"/>
  <c r="E40" i="12"/>
  <c r="E80" i="13" s="1"/>
  <c r="E39" i="12"/>
  <c r="E79" i="13" s="1"/>
  <c r="E38" i="12"/>
  <c r="E78" i="13" s="1"/>
  <c r="E37" i="12"/>
  <c r="E36" i="12"/>
  <c r="D65" i="13" s="1"/>
  <c r="E35" i="12"/>
  <c r="D64" i="13" s="1"/>
  <c r="E34" i="12"/>
  <c r="D63" i="13" s="1"/>
  <c r="E33" i="12"/>
  <c r="E65" i="13" s="1"/>
  <c r="E32" i="12"/>
  <c r="E64" i="13" s="1"/>
  <c r="E31" i="12"/>
  <c r="E63" i="13" s="1"/>
  <c r="E30" i="12"/>
  <c r="E29" i="12"/>
  <c r="D50" i="13" s="1"/>
  <c r="E28" i="12"/>
  <c r="D49" i="13" s="1"/>
  <c r="E27" i="12"/>
  <c r="D48" i="13" s="1"/>
  <c r="E26" i="12"/>
  <c r="E50" i="13" s="1"/>
  <c r="E25" i="12"/>
  <c r="E49" i="13" s="1"/>
  <c r="E24" i="12"/>
  <c r="E48" i="13" s="1"/>
  <c r="E23" i="12"/>
  <c r="E22" i="12"/>
  <c r="D35" i="13" s="1"/>
  <c r="E21" i="12"/>
  <c r="D34" i="13" s="1"/>
  <c r="E20" i="12"/>
  <c r="D33" i="13" s="1"/>
  <c r="E19" i="12"/>
  <c r="E35" i="13" s="1"/>
  <c r="E18" i="12"/>
  <c r="E34" i="13" s="1"/>
  <c r="E17" i="12"/>
  <c r="E33" i="13" s="1"/>
  <c r="E16" i="12"/>
  <c r="E15" i="12"/>
  <c r="D20" i="13" s="1"/>
  <c r="E14" i="12"/>
  <c r="D19" i="13" s="1"/>
  <c r="E13" i="12"/>
  <c r="D18" i="13" s="1"/>
  <c r="E12" i="12"/>
  <c r="E20" i="13" s="1"/>
  <c r="E11" i="12"/>
  <c r="E19" i="13" s="1"/>
  <c r="E10" i="12"/>
  <c r="E18" i="13" s="1"/>
  <c r="E9" i="12"/>
  <c r="E8" i="12"/>
  <c r="D5" i="13" s="1"/>
  <c r="E7" i="12"/>
  <c r="D4" i="13" s="1"/>
  <c r="E6" i="12"/>
  <c r="D3" i="13" s="1"/>
  <c r="E5" i="12"/>
  <c r="E5" i="13" s="1"/>
  <c r="E4" i="12"/>
  <c r="E4" i="13" s="1"/>
  <c r="E3" i="12"/>
  <c r="E3" i="13" s="1"/>
  <c r="E2" i="12"/>
  <c r="D43" i="12"/>
  <c r="B80" i="13" s="1"/>
  <c r="D42" i="12"/>
  <c r="B79" i="13" s="1"/>
  <c r="D41" i="12"/>
  <c r="B78" i="13" s="1"/>
  <c r="B86" i="13" s="1"/>
  <c r="D40" i="12"/>
  <c r="C80" i="13" s="1"/>
  <c r="D39" i="12"/>
  <c r="C79" i="13" s="1"/>
  <c r="D38" i="12"/>
  <c r="C78" i="13" s="1"/>
  <c r="D37" i="12"/>
  <c r="D36" i="12"/>
  <c r="B65" i="13" s="1"/>
  <c r="D35" i="12"/>
  <c r="B64" i="13" s="1"/>
  <c r="D34" i="12"/>
  <c r="B63" i="13" s="1"/>
  <c r="B71" i="13" s="1"/>
  <c r="D33" i="12"/>
  <c r="C65" i="13" s="1"/>
  <c r="D32" i="12"/>
  <c r="C64" i="13" s="1"/>
  <c r="D31" i="12"/>
  <c r="C63" i="13" s="1"/>
  <c r="D30" i="12"/>
  <c r="D29" i="12"/>
  <c r="B50" i="13" s="1"/>
  <c r="D28" i="12"/>
  <c r="B49" i="13" s="1"/>
  <c r="D27" i="12"/>
  <c r="B48" i="13" s="1"/>
  <c r="D25" i="12"/>
  <c r="C49" i="13" s="1"/>
  <c r="D24" i="12"/>
  <c r="C48" i="13" s="1"/>
  <c r="C52" i="13" s="1"/>
  <c r="D26" i="12"/>
  <c r="C50" i="13" s="1"/>
  <c r="D23" i="12"/>
  <c r="D22" i="12"/>
  <c r="B35" i="13" s="1"/>
  <c r="D21" i="12"/>
  <c r="B34" i="13" s="1"/>
  <c r="D20" i="12"/>
  <c r="B33" i="13" s="1"/>
  <c r="D19" i="12"/>
  <c r="C35" i="13" s="1"/>
  <c r="D18" i="12"/>
  <c r="C34" i="13" s="1"/>
  <c r="D17" i="12"/>
  <c r="C33" i="13" s="1"/>
  <c r="C39" i="13" s="1"/>
  <c r="D16" i="12"/>
  <c r="D15" i="12"/>
  <c r="B20" i="13" s="1"/>
  <c r="D14" i="12"/>
  <c r="B19" i="13" s="1"/>
  <c r="D13" i="12"/>
  <c r="B18" i="13" s="1"/>
  <c r="B25" i="13" s="1"/>
  <c r="D12" i="12"/>
  <c r="C20" i="13" s="1"/>
  <c r="D11" i="12"/>
  <c r="C19" i="13" s="1"/>
  <c r="D10" i="12"/>
  <c r="C18" i="13" s="1"/>
  <c r="C23" i="13" s="1"/>
  <c r="D9" i="12"/>
  <c r="D8" i="12"/>
  <c r="B5" i="13" s="1"/>
  <c r="D7" i="12"/>
  <c r="B4" i="13" s="1"/>
  <c r="D6" i="12"/>
  <c r="B3" i="13" s="1"/>
  <c r="B12" i="13" s="1"/>
  <c r="D5" i="12"/>
  <c r="C5" i="13" s="1"/>
  <c r="D4" i="12"/>
  <c r="C4" i="13" s="1"/>
  <c r="D3" i="12"/>
  <c r="C3" i="13" s="1"/>
  <c r="D2" i="12"/>
  <c r="B57" i="13" l="1"/>
  <c r="C66" i="13"/>
  <c r="U9" i="13"/>
  <c r="Z9" i="13"/>
  <c r="Z13" i="13" s="1"/>
  <c r="C8" i="13"/>
  <c r="B38" i="13"/>
  <c r="D82" i="13"/>
  <c r="D81" i="13"/>
  <c r="I8" i="13"/>
  <c r="I10" i="13"/>
  <c r="I14" i="13" s="1"/>
  <c r="I11" i="13"/>
  <c r="I15" i="13" s="1"/>
  <c r="I12" i="13"/>
  <c r="I9" i="13"/>
  <c r="I7" i="13"/>
  <c r="I6" i="13"/>
  <c r="H52" i="13"/>
  <c r="H51" i="13"/>
  <c r="I66" i="13"/>
  <c r="I67" i="13"/>
  <c r="J39" i="13"/>
  <c r="J42" i="13"/>
  <c r="J38" i="13"/>
  <c r="J41" i="13"/>
  <c r="J40" i="13"/>
  <c r="J43" i="13" s="1"/>
  <c r="J36" i="13"/>
  <c r="J37" i="13"/>
  <c r="K52" i="13"/>
  <c r="K51" i="13"/>
  <c r="L26" i="13"/>
  <c r="L25" i="13"/>
  <c r="L27" i="13"/>
  <c r="L23" i="13"/>
  <c r="L24" i="13"/>
  <c r="L21" i="13"/>
  <c r="L22" i="13"/>
  <c r="M38" i="13"/>
  <c r="M39" i="13"/>
  <c r="M41" i="13"/>
  <c r="M42" i="13"/>
  <c r="M40" i="13"/>
  <c r="M36" i="13"/>
  <c r="M37" i="13"/>
  <c r="L82" i="13"/>
  <c r="L81" i="13"/>
  <c r="N8" i="13"/>
  <c r="N10" i="13"/>
  <c r="N11" i="13"/>
  <c r="N9" i="13"/>
  <c r="N12" i="13"/>
  <c r="N6" i="13"/>
  <c r="N7" i="13"/>
  <c r="O23" i="13"/>
  <c r="O24" i="13"/>
  <c r="O26" i="13"/>
  <c r="O27" i="13"/>
  <c r="O25" i="13"/>
  <c r="O22" i="13"/>
  <c r="O21" i="13"/>
  <c r="N66" i="13"/>
  <c r="N67" i="13"/>
  <c r="O82" i="13"/>
  <c r="O81" i="13"/>
  <c r="R38" i="13"/>
  <c r="R42" i="13"/>
  <c r="R40" i="13"/>
  <c r="R41" i="13"/>
  <c r="R39" i="13"/>
  <c r="R37" i="13"/>
  <c r="R36" i="13"/>
  <c r="S51" i="13"/>
  <c r="S52" i="13"/>
  <c r="U13" i="13"/>
  <c r="T23" i="13"/>
  <c r="T26" i="13"/>
  <c r="T25" i="13"/>
  <c r="T24" i="13"/>
  <c r="T27" i="13"/>
  <c r="T21" i="13"/>
  <c r="T22" i="13"/>
  <c r="U38" i="13"/>
  <c r="U41" i="13"/>
  <c r="U39" i="13"/>
  <c r="U42" i="13"/>
  <c r="U40" i="13"/>
  <c r="U36" i="13"/>
  <c r="U37" i="13"/>
  <c r="T81" i="13"/>
  <c r="T82" i="13"/>
  <c r="V11" i="13"/>
  <c r="V12" i="13"/>
  <c r="V9" i="13"/>
  <c r="V13" i="13" s="1"/>
  <c r="V8" i="13"/>
  <c r="V17" i="13" s="1"/>
  <c r="V10" i="13"/>
  <c r="V7" i="13"/>
  <c r="V6" i="13"/>
  <c r="W26" i="13"/>
  <c r="W25" i="13"/>
  <c r="W24" i="13"/>
  <c r="W23" i="13"/>
  <c r="W27" i="13"/>
  <c r="W31" i="13" s="1"/>
  <c r="W21" i="13"/>
  <c r="W22" i="13"/>
  <c r="V66" i="13"/>
  <c r="V67" i="13"/>
  <c r="W81" i="13"/>
  <c r="W82" i="13"/>
  <c r="Y8" i="13"/>
  <c r="Y9" i="13"/>
  <c r="Y12" i="13"/>
  <c r="Y11" i="13"/>
  <c r="Y7" i="13"/>
  <c r="Y6" i="13"/>
  <c r="X51" i="13"/>
  <c r="X52" i="13"/>
  <c r="X66" i="13"/>
  <c r="X67" i="13"/>
  <c r="Z23" i="13"/>
  <c r="Z25" i="13"/>
  <c r="Z29" i="13" s="1"/>
  <c r="Z27" i="13"/>
  <c r="Z31" i="13" s="1"/>
  <c r="Z24" i="13"/>
  <c r="Z26" i="13"/>
  <c r="Z22" i="13"/>
  <c r="Z21" i="13"/>
  <c r="AA38" i="13"/>
  <c r="AA41" i="13"/>
  <c r="AA39" i="13"/>
  <c r="AA40" i="13"/>
  <c r="AA42" i="13"/>
  <c r="AA37" i="13"/>
  <c r="AA36" i="13"/>
  <c r="AC51" i="13"/>
  <c r="AC52" i="13"/>
  <c r="Z81" i="13"/>
  <c r="Z82" i="13"/>
  <c r="AC81" i="13"/>
  <c r="AC82" i="13"/>
  <c r="C67" i="13"/>
  <c r="B51" i="13"/>
  <c r="C7" i="13"/>
  <c r="B7" i="13"/>
  <c r="B6" i="13"/>
  <c r="B9" i="13"/>
  <c r="B13" i="13" s="1"/>
  <c r="C11" i="13"/>
  <c r="C15" i="13" s="1"/>
  <c r="B36" i="13"/>
  <c r="B27" i="13"/>
  <c r="C27" i="13"/>
  <c r="B83" i="13"/>
  <c r="B55" i="13"/>
  <c r="B54" i="13"/>
  <c r="B68" i="13"/>
  <c r="B42" i="13"/>
  <c r="C40" i="13"/>
  <c r="D27" i="13"/>
  <c r="D26" i="13"/>
  <c r="D23" i="13"/>
  <c r="D22" i="13"/>
  <c r="D24" i="13"/>
  <c r="D25" i="13"/>
  <c r="D29" i="13" s="1"/>
  <c r="D21" i="13"/>
  <c r="D8" i="13"/>
  <c r="D9" i="13"/>
  <c r="D11" i="13"/>
  <c r="D10" i="13"/>
  <c r="D14" i="13" s="1"/>
  <c r="D12" i="13"/>
  <c r="D7" i="13"/>
  <c r="D6" i="13"/>
  <c r="E23" i="13"/>
  <c r="E24" i="13"/>
  <c r="E25" i="13"/>
  <c r="E27" i="13"/>
  <c r="E26" i="13"/>
  <c r="E30" i="13" s="1"/>
  <c r="E22" i="13"/>
  <c r="E21" i="13"/>
  <c r="D66" i="13"/>
  <c r="D67" i="13"/>
  <c r="E81" i="13"/>
  <c r="E82" i="13"/>
  <c r="H39" i="13"/>
  <c r="H40" i="13"/>
  <c r="H41" i="13"/>
  <c r="H38" i="13"/>
  <c r="H42" i="13"/>
  <c r="H36" i="13"/>
  <c r="H37" i="13"/>
  <c r="I51" i="13"/>
  <c r="I52" i="13"/>
  <c r="J24" i="13"/>
  <c r="J23" i="13"/>
  <c r="J27" i="13"/>
  <c r="J25" i="13"/>
  <c r="J26" i="13"/>
  <c r="J22" i="13"/>
  <c r="J21" i="13"/>
  <c r="K39" i="13"/>
  <c r="K41" i="13"/>
  <c r="K42" i="13"/>
  <c r="K40" i="13"/>
  <c r="K38" i="13"/>
  <c r="K36" i="13"/>
  <c r="K37" i="13"/>
  <c r="J81" i="13"/>
  <c r="J82" i="13"/>
  <c r="L9" i="13"/>
  <c r="L13" i="13" s="1"/>
  <c r="L11" i="13"/>
  <c r="L12" i="13"/>
  <c r="L8" i="13"/>
  <c r="L10" i="13"/>
  <c r="L14" i="13" s="1"/>
  <c r="L7" i="13"/>
  <c r="L6" i="13"/>
  <c r="M23" i="13"/>
  <c r="M26" i="13"/>
  <c r="M30" i="13" s="1"/>
  <c r="M27" i="13"/>
  <c r="M25" i="13"/>
  <c r="M24" i="13"/>
  <c r="M22" i="13"/>
  <c r="M21" i="13"/>
  <c r="L66" i="13"/>
  <c r="L67" i="13"/>
  <c r="M81" i="13"/>
  <c r="M82" i="13"/>
  <c r="O8" i="13"/>
  <c r="O10" i="13"/>
  <c r="O14" i="13" s="1"/>
  <c r="O11" i="13"/>
  <c r="O15" i="13" s="1"/>
  <c r="O9" i="13"/>
  <c r="O12" i="13"/>
  <c r="O6" i="13"/>
  <c r="O7" i="13"/>
  <c r="N51" i="13"/>
  <c r="N52" i="13"/>
  <c r="O66" i="13"/>
  <c r="O67" i="13"/>
  <c r="R24" i="13"/>
  <c r="R23" i="13"/>
  <c r="R26" i="13"/>
  <c r="R30" i="13" s="1"/>
  <c r="R27" i="13"/>
  <c r="R31" i="13" s="1"/>
  <c r="R25" i="13"/>
  <c r="R29" i="13" s="1"/>
  <c r="R22" i="13"/>
  <c r="R21" i="13"/>
  <c r="S38" i="13"/>
  <c r="S41" i="13"/>
  <c r="S39" i="13"/>
  <c r="S40" i="13"/>
  <c r="S42" i="13"/>
  <c r="S36" i="13"/>
  <c r="S37" i="13"/>
  <c r="R81" i="13"/>
  <c r="R82" i="13"/>
  <c r="T8" i="13"/>
  <c r="T12" i="13"/>
  <c r="T9" i="13"/>
  <c r="T10" i="13"/>
  <c r="T11" i="13"/>
  <c r="T7" i="13"/>
  <c r="T6" i="13"/>
  <c r="U27" i="13"/>
  <c r="U31" i="13" s="1"/>
  <c r="U24" i="13"/>
  <c r="U26" i="13"/>
  <c r="U23" i="13"/>
  <c r="U25" i="13"/>
  <c r="U29" i="13" s="1"/>
  <c r="U21" i="13"/>
  <c r="U22" i="13"/>
  <c r="T66" i="13"/>
  <c r="T67" i="13"/>
  <c r="U81" i="13"/>
  <c r="U82" i="13"/>
  <c r="W11" i="13"/>
  <c r="W15" i="13" s="1"/>
  <c r="W12" i="13"/>
  <c r="W16" i="13" s="1"/>
  <c r="W10" i="13"/>
  <c r="W8" i="13"/>
  <c r="W9" i="13"/>
  <c r="W6" i="13"/>
  <c r="W7" i="13"/>
  <c r="V51" i="13"/>
  <c r="V52" i="13"/>
  <c r="W66" i="13"/>
  <c r="W67" i="13"/>
  <c r="X39" i="13"/>
  <c r="X40" i="13"/>
  <c r="X41" i="13"/>
  <c r="X38" i="13"/>
  <c r="X42" i="13"/>
  <c r="X37" i="13"/>
  <c r="X36" i="13"/>
  <c r="Y51" i="13"/>
  <c r="Y52" i="13"/>
  <c r="AA12" i="13"/>
  <c r="AA11" i="13"/>
  <c r="AA10" i="13"/>
  <c r="AA8" i="13"/>
  <c r="AA9" i="13"/>
  <c r="AA6" i="13"/>
  <c r="AA7" i="13"/>
  <c r="AC12" i="13"/>
  <c r="AB27" i="13"/>
  <c r="AB31" i="13" s="1"/>
  <c r="AB25" i="13"/>
  <c r="AB29" i="13" s="1"/>
  <c r="AB26" i="13"/>
  <c r="AB24" i="13"/>
  <c r="AB23" i="13"/>
  <c r="AB22" i="13"/>
  <c r="AB21" i="13"/>
  <c r="AA26" i="13"/>
  <c r="AA23" i="13"/>
  <c r="AA25" i="13"/>
  <c r="AA29" i="13" s="1"/>
  <c r="AA24" i="13"/>
  <c r="AA27" i="13"/>
  <c r="AA31" i="13" s="1"/>
  <c r="AA22" i="13"/>
  <c r="AA21" i="13"/>
  <c r="AB38" i="13"/>
  <c r="AB42" i="13"/>
  <c r="AB39" i="13"/>
  <c r="AB40" i="13"/>
  <c r="AB41" i="13"/>
  <c r="AB37" i="13"/>
  <c r="AB36" i="13"/>
  <c r="Z51" i="13"/>
  <c r="Z52" i="13"/>
  <c r="AC66" i="13"/>
  <c r="AC67" i="13"/>
  <c r="AA81" i="13"/>
  <c r="AA82" i="13"/>
  <c r="B81" i="13"/>
  <c r="C37" i="13"/>
  <c r="C51" i="13"/>
  <c r="B67" i="13"/>
  <c r="B8" i="13"/>
  <c r="C12" i="13"/>
  <c r="B23" i="13"/>
  <c r="B26" i="13"/>
  <c r="C25" i="13"/>
  <c r="B85" i="13"/>
  <c r="B56" i="13"/>
  <c r="B69" i="13"/>
  <c r="B72" i="13"/>
  <c r="B39" i="13"/>
  <c r="B47" i="13" s="1"/>
  <c r="C38" i="13"/>
  <c r="C46" i="13" s="1"/>
  <c r="E38" i="13"/>
  <c r="E41" i="13"/>
  <c r="E40" i="13"/>
  <c r="E42" i="13"/>
  <c r="E39" i="13"/>
  <c r="E36" i="13"/>
  <c r="E37" i="13"/>
  <c r="E9" i="13"/>
  <c r="E12" i="13"/>
  <c r="E8" i="13"/>
  <c r="E11" i="13"/>
  <c r="E10" i="13"/>
  <c r="E14" i="13" s="1"/>
  <c r="E7" i="13"/>
  <c r="E6" i="13"/>
  <c r="D52" i="13"/>
  <c r="D51" i="13"/>
  <c r="E66" i="13"/>
  <c r="E67" i="13"/>
  <c r="H27" i="13"/>
  <c r="H23" i="13"/>
  <c r="H25" i="13"/>
  <c r="H24" i="13"/>
  <c r="H26" i="13"/>
  <c r="H30" i="13" s="1"/>
  <c r="H21" i="13"/>
  <c r="H22" i="13"/>
  <c r="I40" i="13"/>
  <c r="I41" i="13"/>
  <c r="I39" i="13"/>
  <c r="I42" i="13"/>
  <c r="I38" i="13"/>
  <c r="I36" i="13"/>
  <c r="I37" i="13"/>
  <c r="I81" i="13"/>
  <c r="I82" i="13"/>
  <c r="H82" i="13"/>
  <c r="H81" i="13"/>
  <c r="J8" i="13"/>
  <c r="J12" i="13"/>
  <c r="J9" i="13"/>
  <c r="J11" i="13"/>
  <c r="J15" i="13" s="1"/>
  <c r="J10" i="13"/>
  <c r="J6" i="13"/>
  <c r="J7" i="13"/>
  <c r="K27" i="13"/>
  <c r="K24" i="13"/>
  <c r="K28" i="13" s="1"/>
  <c r="K25" i="13"/>
  <c r="K23" i="13"/>
  <c r="K32" i="13" s="1"/>
  <c r="K26" i="13"/>
  <c r="K30" i="13" s="1"/>
  <c r="K22" i="13"/>
  <c r="K21" i="13"/>
  <c r="J66" i="13"/>
  <c r="J67" i="13"/>
  <c r="K82" i="13"/>
  <c r="K81" i="13"/>
  <c r="M9" i="13"/>
  <c r="M8" i="13"/>
  <c r="M11" i="13"/>
  <c r="M15" i="13" s="1"/>
  <c r="M12" i="13"/>
  <c r="M7" i="13"/>
  <c r="M6" i="13"/>
  <c r="L52" i="13"/>
  <c r="L51" i="13"/>
  <c r="M66" i="13"/>
  <c r="M67" i="13"/>
  <c r="N38" i="13"/>
  <c r="N42" i="13"/>
  <c r="N41" i="13"/>
  <c r="N40" i="13"/>
  <c r="N39" i="13"/>
  <c r="N36" i="13"/>
  <c r="N37" i="13"/>
  <c r="O51" i="13"/>
  <c r="O52" i="13"/>
  <c r="R8" i="13"/>
  <c r="R9" i="13"/>
  <c r="R10" i="13"/>
  <c r="R11" i="13"/>
  <c r="R12" i="13"/>
  <c r="R7" i="13"/>
  <c r="R6" i="13"/>
  <c r="S24" i="13"/>
  <c r="S23" i="13"/>
  <c r="S25" i="13"/>
  <c r="S29" i="13" s="1"/>
  <c r="S26" i="13"/>
  <c r="S30" i="13" s="1"/>
  <c r="S27" i="13"/>
  <c r="S21" i="13"/>
  <c r="S22" i="13"/>
  <c r="R66" i="13"/>
  <c r="R67" i="13"/>
  <c r="S81" i="13"/>
  <c r="S82" i="13"/>
  <c r="U8" i="13"/>
  <c r="U17" i="13" s="1"/>
  <c r="U11" i="13"/>
  <c r="U10" i="13"/>
  <c r="U12" i="13"/>
  <c r="U7" i="13"/>
  <c r="U6" i="13"/>
  <c r="T51" i="13"/>
  <c r="T52" i="13"/>
  <c r="U66" i="13"/>
  <c r="U67" i="13"/>
  <c r="V38" i="13"/>
  <c r="V41" i="13"/>
  <c r="V39" i="13"/>
  <c r="V42" i="13"/>
  <c r="V40" i="13"/>
  <c r="V37" i="13"/>
  <c r="V36" i="13"/>
  <c r="W51" i="13"/>
  <c r="W52" i="13"/>
  <c r="Y10" i="13"/>
  <c r="X23" i="13"/>
  <c r="X24" i="13"/>
  <c r="X26" i="13"/>
  <c r="X25" i="13"/>
  <c r="X29" i="13" s="1"/>
  <c r="X27" i="13"/>
  <c r="X31" i="13" s="1"/>
  <c r="X21" i="13"/>
  <c r="X22" i="13"/>
  <c r="Y38" i="13"/>
  <c r="Y42" i="13"/>
  <c r="Y40" i="13"/>
  <c r="Y39" i="13"/>
  <c r="Y41" i="13"/>
  <c r="Y37" i="13"/>
  <c r="Y36" i="13"/>
  <c r="X81" i="13"/>
  <c r="X82" i="13"/>
  <c r="AC11" i="13"/>
  <c r="AC15" i="13" s="1"/>
  <c r="AC10" i="13"/>
  <c r="AC9" i="13"/>
  <c r="AC8" i="13"/>
  <c r="AC6" i="13"/>
  <c r="AC7" i="13"/>
  <c r="AB9" i="13"/>
  <c r="AB13" i="13" s="1"/>
  <c r="AB12" i="13"/>
  <c r="AB10" i="13"/>
  <c r="AB14" i="13" s="1"/>
  <c r="AB8" i="13"/>
  <c r="AB11" i="13"/>
  <c r="AB7" i="13"/>
  <c r="AB6" i="13"/>
  <c r="AC25" i="13"/>
  <c r="AC27" i="13"/>
  <c r="AC26" i="13"/>
  <c r="AC30" i="13" s="1"/>
  <c r="AC23" i="13"/>
  <c r="AC24" i="13"/>
  <c r="AC22" i="13"/>
  <c r="AC21" i="13"/>
  <c r="Z38" i="13"/>
  <c r="Z42" i="13"/>
  <c r="Z41" i="13"/>
  <c r="Z40" i="13"/>
  <c r="Z39" i="13"/>
  <c r="Z36" i="13"/>
  <c r="Z37" i="13"/>
  <c r="AC38" i="13"/>
  <c r="AC42" i="13"/>
  <c r="AC40" i="13"/>
  <c r="AC41" i="13"/>
  <c r="AC39" i="13"/>
  <c r="AC45" i="13" s="1"/>
  <c r="AC37" i="13"/>
  <c r="AC36" i="13"/>
  <c r="AA51" i="13"/>
  <c r="AA52" i="13"/>
  <c r="AA66" i="13"/>
  <c r="AA67" i="13"/>
  <c r="AB66" i="13"/>
  <c r="AB67" i="13"/>
  <c r="C22" i="13"/>
  <c r="B21" i="13"/>
  <c r="B37" i="13"/>
  <c r="C36" i="13"/>
  <c r="C21" i="13"/>
  <c r="B11" i="13"/>
  <c r="B10" i="13"/>
  <c r="C9" i="13"/>
  <c r="C17" i="13" s="1"/>
  <c r="B24" i="13"/>
  <c r="B29" i="13" s="1"/>
  <c r="C26" i="13"/>
  <c r="C24" i="13"/>
  <c r="C28" i="13" s="1"/>
  <c r="B84" i="13"/>
  <c r="B53" i="13"/>
  <c r="B70" i="13"/>
  <c r="B41" i="13"/>
  <c r="B40" i="13"/>
  <c r="C41" i="13"/>
  <c r="C82" i="13"/>
  <c r="C81" i="13"/>
  <c r="B82" i="13"/>
  <c r="D38" i="13"/>
  <c r="D42" i="13"/>
  <c r="D39" i="13"/>
  <c r="D40" i="13"/>
  <c r="D41" i="13"/>
  <c r="D36" i="13"/>
  <c r="D37" i="13"/>
  <c r="E51" i="13"/>
  <c r="E52" i="13"/>
  <c r="H8" i="13"/>
  <c r="H11" i="13"/>
  <c r="H12" i="13"/>
  <c r="H16" i="13" s="1"/>
  <c r="H9" i="13"/>
  <c r="H10" i="13"/>
  <c r="H7" i="13"/>
  <c r="H6" i="13"/>
  <c r="I24" i="13"/>
  <c r="I23" i="13"/>
  <c r="I26" i="13"/>
  <c r="I27" i="13"/>
  <c r="I31" i="13" s="1"/>
  <c r="I25" i="13"/>
  <c r="I29" i="13" s="1"/>
  <c r="I22" i="13"/>
  <c r="I21" i="13"/>
  <c r="H66" i="13"/>
  <c r="H67" i="13"/>
  <c r="K10" i="13"/>
  <c r="K11" i="13"/>
  <c r="K15" i="13" s="1"/>
  <c r="K8" i="13"/>
  <c r="K17" i="13" s="1"/>
  <c r="K12" i="13"/>
  <c r="K16" i="13" s="1"/>
  <c r="K9" i="13"/>
  <c r="K13" i="13" s="1"/>
  <c r="K6" i="13"/>
  <c r="K7" i="13"/>
  <c r="J51" i="13"/>
  <c r="J52" i="13"/>
  <c r="K66" i="13"/>
  <c r="K67" i="13"/>
  <c r="L39" i="13"/>
  <c r="L42" i="13"/>
  <c r="L41" i="13"/>
  <c r="L38" i="13"/>
  <c r="L40" i="13"/>
  <c r="L36" i="13"/>
  <c r="L37" i="13"/>
  <c r="M51" i="13"/>
  <c r="M52" i="13"/>
  <c r="N26" i="13"/>
  <c r="N21" i="13"/>
  <c r="N24" i="13"/>
  <c r="N23" i="13"/>
  <c r="N25" i="13"/>
  <c r="N27" i="13"/>
  <c r="N31" i="13" s="1"/>
  <c r="N22" i="13"/>
  <c r="O42" i="13"/>
  <c r="O40" i="13"/>
  <c r="O38" i="13"/>
  <c r="O41" i="13"/>
  <c r="O39" i="13"/>
  <c r="O36" i="13"/>
  <c r="O37" i="13"/>
  <c r="N81" i="13"/>
  <c r="N82" i="13"/>
  <c r="S8" i="13"/>
  <c r="S10" i="13"/>
  <c r="S11" i="13"/>
  <c r="S15" i="13" s="1"/>
  <c r="S9" i="13"/>
  <c r="S12" i="13"/>
  <c r="S6" i="13"/>
  <c r="S7" i="13"/>
  <c r="R51" i="13"/>
  <c r="R52" i="13"/>
  <c r="S66" i="13"/>
  <c r="S67" i="13"/>
  <c r="T40" i="13"/>
  <c r="T41" i="13"/>
  <c r="T38" i="13"/>
  <c r="T42" i="13"/>
  <c r="T39" i="13"/>
  <c r="T36" i="13"/>
  <c r="T37" i="13"/>
  <c r="U51" i="13"/>
  <c r="U52" i="13"/>
  <c r="V26" i="13"/>
  <c r="V24" i="13"/>
  <c r="V23" i="13"/>
  <c r="V25" i="13"/>
  <c r="V27" i="13"/>
  <c r="V31" i="13" s="1"/>
  <c r="V22" i="13"/>
  <c r="V21" i="13"/>
  <c r="W38" i="13"/>
  <c r="W42" i="13"/>
  <c r="W40" i="13"/>
  <c r="W41" i="13"/>
  <c r="W39" i="13"/>
  <c r="W45" i="13" s="1"/>
  <c r="W37" i="13"/>
  <c r="W36" i="13"/>
  <c r="V81" i="13"/>
  <c r="V82" i="13"/>
  <c r="X9" i="13"/>
  <c r="X13" i="13" s="1"/>
  <c r="X12" i="13"/>
  <c r="X11" i="13"/>
  <c r="X10" i="13"/>
  <c r="X14" i="13" s="1"/>
  <c r="X8" i="13"/>
  <c r="X17" i="13" s="1"/>
  <c r="X7" i="13"/>
  <c r="X6" i="13"/>
  <c r="Y24" i="13"/>
  <c r="Y25" i="13"/>
  <c r="Y23" i="13"/>
  <c r="Y27" i="13"/>
  <c r="Y26" i="13"/>
  <c r="Y30" i="13" s="1"/>
  <c r="Y21" i="13"/>
  <c r="Y22" i="13"/>
  <c r="Y66" i="13"/>
  <c r="Y67" i="13"/>
  <c r="Y81" i="13"/>
  <c r="Y82" i="13"/>
  <c r="Z12" i="13"/>
  <c r="Z16" i="13" s="1"/>
  <c r="Z10" i="13"/>
  <c r="Z14" i="13" s="1"/>
  <c r="Z8" i="13"/>
  <c r="Z11" i="13"/>
  <c r="Z7" i="13"/>
  <c r="Z6" i="13"/>
  <c r="AB51" i="13"/>
  <c r="AB52" i="13"/>
  <c r="Z66" i="13"/>
  <c r="Z67" i="13"/>
  <c r="AB81" i="13"/>
  <c r="AB82" i="13"/>
  <c r="B66" i="13"/>
  <c r="B52" i="13"/>
  <c r="B22" i="13"/>
  <c r="C6" i="13"/>
  <c r="C10" i="13"/>
  <c r="B87" i="13"/>
  <c r="C42" i="13"/>
  <c r="C43" i="13"/>
  <c r="B45" i="13"/>
  <c r="B44" i="13"/>
  <c r="B46" i="13"/>
  <c r="C14" i="13"/>
  <c r="C29" i="13"/>
  <c r="B31" i="13"/>
  <c r="C31" i="13"/>
  <c r="C30" i="13"/>
  <c r="B30" i="13"/>
  <c r="B28" i="13"/>
  <c r="C32" i="13"/>
  <c r="C16" i="13"/>
  <c r="B16" i="13"/>
  <c r="B17" i="13"/>
  <c r="K9" i="1"/>
  <c r="F10" i="12" s="1"/>
  <c r="G18" i="13" s="1"/>
  <c r="L9" i="1"/>
  <c r="F11" i="12" s="1"/>
  <c r="G19" i="13" s="1"/>
  <c r="M9" i="1"/>
  <c r="F12" i="12" s="1"/>
  <c r="G20" i="13" s="1"/>
  <c r="N9" i="1"/>
  <c r="F13" i="12" s="1"/>
  <c r="F18" i="13" s="1"/>
  <c r="O9" i="1"/>
  <c r="F14" i="12" s="1"/>
  <c r="F19" i="13" s="1"/>
  <c r="P9" i="1"/>
  <c r="F15" i="12" s="1"/>
  <c r="F20" i="13" s="1"/>
  <c r="Q9" i="1"/>
  <c r="F16" i="12" s="1"/>
  <c r="R9" i="1"/>
  <c r="F17" i="12" s="1"/>
  <c r="G33" i="13" s="1"/>
  <c r="S9" i="1"/>
  <c r="F18" i="12" s="1"/>
  <c r="G34" i="13" s="1"/>
  <c r="T9" i="1"/>
  <c r="F19" i="12" s="1"/>
  <c r="G35" i="13" s="1"/>
  <c r="U9" i="1"/>
  <c r="F20" i="12" s="1"/>
  <c r="F33" i="13" s="1"/>
  <c r="V9" i="1"/>
  <c r="F21" i="12" s="1"/>
  <c r="F34" i="13" s="1"/>
  <c r="W9" i="1"/>
  <c r="F22" i="12" s="1"/>
  <c r="F35" i="13" s="1"/>
  <c r="X9" i="1"/>
  <c r="F23" i="12" s="1"/>
  <c r="Y9" i="1"/>
  <c r="F24" i="12" s="1"/>
  <c r="G48" i="13" s="1"/>
  <c r="Z9" i="1"/>
  <c r="F25" i="12" s="1"/>
  <c r="G49" i="13" s="1"/>
  <c r="AA9" i="1"/>
  <c r="F26" i="12" s="1"/>
  <c r="G50" i="13" s="1"/>
  <c r="AB9" i="1"/>
  <c r="F27" i="12" s="1"/>
  <c r="F48" i="13" s="1"/>
  <c r="AC9" i="1"/>
  <c r="F28" i="12" s="1"/>
  <c r="F49" i="13" s="1"/>
  <c r="AD9" i="1"/>
  <c r="F29" i="12" s="1"/>
  <c r="F50" i="13" s="1"/>
  <c r="AE9" i="1"/>
  <c r="F30" i="12" s="1"/>
  <c r="AF9" i="1"/>
  <c r="F31" i="12" s="1"/>
  <c r="G63" i="13" s="1"/>
  <c r="AG9" i="1"/>
  <c r="F32" i="12" s="1"/>
  <c r="G64" i="13" s="1"/>
  <c r="AH9" i="1"/>
  <c r="F33" i="12" s="1"/>
  <c r="G65" i="13" s="1"/>
  <c r="AI9" i="1"/>
  <c r="F34" i="12" s="1"/>
  <c r="F63" i="13" s="1"/>
  <c r="AJ9" i="1"/>
  <c r="F35" i="12" s="1"/>
  <c r="F64" i="13" s="1"/>
  <c r="AK9" i="1"/>
  <c r="F36" i="12" s="1"/>
  <c r="F65" i="13" s="1"/>
  <c r="AL9" i="1"/>
  <c r="F37" i="12" s="1"/>
  <c r="AM9" i="1"/>
  <c r="F38" i="12" s="1"/>
  <c r="G78" i="13" s="1"/>
  <c r="AN9" i="1"/>
  <c r="F39" i="12" s="1"/>
  <c r="G79" i="13" s="1"/>
  <c r="AO9" i="1"/>
  <c r="F40" i="12" s="1"/>
  <c r="G80" i="13" s="1"/>
  <c r="AP9" i="1"/>
  <c r="F41" i="12" s="1"/>
  <c r="F78" i="13" s="1"/>
  <c r="AQ9" i="1"/>
  <c r="F42" i="12" s="1"/>
  <c r="F79" i="13" s="1"/>
  <c r="AR9" i="1"/>
  <c r="F43" i="12" s="1"/>
  <c r="F80" i="13" s="1"/>
  <c r="D9" i="1"/>
  <c r="F3" i="12" s="1"/>
  <c r="G3" i="13" s="1"/>
  <c r="E9" i="1"/>
  <c r="F4" i="12" s="1"/>
  <c r="G4" i="13" s="1"/>
  <c r="F9" i="1"/>
  <c r="F5" i="12" s="1"/>
  <c r="G5" i="13" s="1"/>
  <c r="G9" i="1"/>
  <c r="F6" i="12" s="1"/>
  <c r="F3" i="13" s="1"/>
  <c r="H9" i="1"/>
  <c r="F7" i="12" s="1"/>
  <c r="F4" i="13" s="1"/>
  <c r="I9" i="1"/>
  <c r="F8" i="12" s="1"/>
  <c r="F5" i="13" s="1"/>
  <c r="J9" i="1"/>
  <c r="F9" i="12" s="1"/>
  <c r="C9" i="1"/>
  <c r="F2" i="12" s="1"/>
  <c r="U14" i="13" l="1"/>
  <c r="T30" i="13"/>
  <c r="O30" i="13"/>
  <c r="N14" i="13"/>
  <c r="B32" i="13"/>
  <c r="C47" i="13"/>
  <c r="Y14" i="13"/>
  <c r="E15" i="13"/>
  <c r="L17" i="13"/>
  <c r="J29" i="13"/>
  <c r="E31" i="13"/>
  <c r="D15" i="13"/>
  <c r="B14" i="13"/>
  <c r="C13" i="13"/>
  <c r="B43" i="13"/>
  <c r="C45" i="13"/>
  <c r="C44" i="13"/>
  <c r="Z17" i="13"/>
  <c r="AB17" i="13"/>
  <c r="AC14" i="13"/>
  <c r="H29" i="13"/>
  <c r="Y16" i="13"/>
  <c r="W29" i="13"/>
  <c r="V14" i="13"/>
  <c r="T31" i="13"/>
  <c r="N16" i="13"/>
  <c r="L30" i="13"/>
  <c r="G82" i="13"/>
  <c r="G81" i="13"/>
  <c r="G25" i="13"/>
  <c r="G26" i="13"/>
  <c r="G30" i="13" s="1"/>
  <c r="G23" i="13"/>
  <c r="G24" i="13"/>
  <c r="G27" i="13"/>
  <c r="G22" i="13"/>
  <c r="G21" i="13"/>
  <c r="Y31" i="13"/>
  <c r="X16" i="13"/>
  <c r="X15" i="13"/>
  <c r="N28" i="13"/>
  <c r="N32" i="13"/>
  <c r="L47" i="13"/>
  <c r="L43" i="13"/>
  <c r="L44" i="13"/>
  <c r="L45" i="13"/>
  <c r="L46" i="13"/>
  <c r="AC44" i="13"/>
  <c r="AC47" i="13"/>
  <c r="AC46" i="13"/>
  <c r="AC43" i="13"/>
  <c r="Y46" i="13"/>
  <c r="Y45" i="13"/>
  <c r="Y47" i="13"/>
  <c r="Y44" i="13"/>
  <c r="Y43" i="13"/>
  <c r="R13" i="13"/>
  <c r="R17" i="13"/>
  <c r="M13" i="13"/>
  <c r="M17" i="13"/>
  <c r="J13" i="13"/>
  <c r="J17" i="13"/>
  <c r="H31" i="13"/>
  <c r="AA13" i="13"/>
  <c r="AA17" i="13"/>
  <c r="W13" i="13"/>
  <c r="W17" i="13"/>
  <c r="T13" i="13"/>
  <c r="T17" i="13"/>
  <c r="M28" i="13"/>
  <c r="M32" i="13"/>
  <c r="K44" i="13"/>
  <c r="K45" i="13"/>
  <c r="K47" i="13"/>
  <c r="K43" i="13"/>
  <c r="K46" i="13"/>
  <c r="D30" i="13"/>
  <c r="Y13" i="13"/>
  <c r="Y17" i="13"/>
  <c r="W30" i="13"/>
  <c r="U44" i="13"/>
  <c r="U45" i="13"/>
  <c r="U46" i="13"/>
  <c r="U43" i="13"/>
  <c r="U47" i="13"/>
  <c r="T28" i="13"/>
  <c r="T32" i="13"/>
  <c r="O28" i="13"/>
  <c r="O32" i="13"/>
  <c r="L28" i="13"/>
  <c r="L32" i="13"/>
  <c r="J45" i="13"/>
  <c r="J46" i="13"/>
  <c r="J44" i="13"/>
  <c r="J47" i="13"/>
  <c r="F81" i="13"/>
  <c r="F82" i="13"/>
  <c r="G40" i="13"/>
  <c r="G39" i="13"/>
  <c r="G42" i="13"/>
  <c r="G41" i="13"/>
  <c r="G38" i="13"/>
  <c r="G36" i="13"/>
  <c r="G37" i="13"/>
  <c r="F23" i="13"/>
  <c r="F25" i="13"/>
  <c r="F29" i="13" s="1"/>
  <c r="F24" i="13"/>
  <c r="F26" i="13"/>
  <c r="F27" i="13"/>
  <c r="F31" i="13" s="1"/>
  <c r="F22" i="13"/>
  <c r="F21" i="13"/>
  <c r="Z15" i="13"/>
  <c r="V29" i="13"/>
  <c r="V28" i="13"/>
  <c r="V32" i="13"/>
  <c r="T45" i="13"/>
  <c r="T46" i="13"/>
  <c r="T43" i="13"/>
  <c r="T47" i="13"/>
  <c r="T44" i="13"/>
  <c r="S14" i="13"/>
  <c r="O45" i="13"/>
  <c r="O46" i="13"/>
  <c r="O43" i="13"/>
  <c r="O47" i="13"/>
  <c r="O44" i="13"/>
  <c r="I30" i="13"/>
  <c r="H15" i="13"/>
  <c r="AC31" i="13"/>
  <c r="AB16" i="13"/>
  <c r="AB15" i="13"/>
  <c r="AC13" i="13"/>
  <c r="AC17" i="13"/>
  <c r="X30" i="13"/>
  <c r="V44" i="13"/>
  <c r="V46" i="13"/>
  <c r="V45" i="13"/>
  <c r="V47" i="13"/>
  <c r="V43" i="13"/>
  <c r="R16" i="13"/>
  <c r="M16" i="13"/>
  <c r="K29" i="13"/>
  <c r="J16" i="13"/>
  <c r="I47" i="13"/>
  <c r="I46" i="13"/>
  <c r="I43" i="13"/>
  <c r="I45" i="13"/>
  <c r="I44" i="13"/>
  <c r="H32" i="13"/>
  <c r="H28" i="13"/>
  <c r="AA30" i="13"/>
  <c r="AB28" i="13"/>
  <c r="AB32" i="13"/>
  <c r="AC16" i="13"/>
  <c r="U30" i="13"/>
  <c r="T16" i="13"/>
  <c r="O16" i="13"/>
  <c r="M29" i="13"/>
  <c r="L16" i="13"/>
  <c r="H46" i="13"/>
  <c r="H43" i="13"/>
  <c r="H45" i="13"/>
  <c r="H47" i="13"/>
  <c r="H44" i="13"/>
  <c r="E29" i="13"/>
  <c r="D17" i="13"/>
  <c r="D13" i="13"/>
  <c r="D28" i="13"/>
  <c r="D32" i="13"/>
  <c r="D31" i="13"/>
  <c r="Z30" i="13"/>
  <c r="T29" i="13"/>
  <c r="O29" i="13"/>
  <c r="N17" i="13"/>
  <c r="N13" i="13"/>
  <c r="M43" i="13"/>
  <c r="M46" i="13"/>
  <c r="M47" i="13"/>
  <c r="M44" i="13"/>
  <c r="M45" i="13"/>
  <c r="M14" i="13"/>
  <c r="I13" i="13"/>
  <c r="I17" i="13"/>
  <c r="F10" i="13"/>
  <c r="F14" i="13" s="1"/>
  <c r="F12" i="13"/>
  <c r="F16" i="13" s="1"/>
  <c r="F8" i="13"/>
  <c r="F9" i="13"/>
  <c r="F11" i="13"/>
  <c r="F15" i="13" s="1"/>
  <c r="F7" i="13"/>
  <c r="F6" i="13"/>
  <c r="F66" i="13"/>
  <c r="F67" i="13"/>
  <c r="G10" i="13"/>
  <c r="G9" i="13"/>
  <c r="G8" i="13"/>
  <c r="G11" i="13"/>
  <c r="G12" i="13"/>
  <c r="G16" i="13" s="1"/>
  <c r="G7" i="13"/>
  <c r="G6" i="13"/>
  <c r="G52" i="13"/>
  <c r="G51" i="13"/>
  <c r="F38" i="13"/>
  <c r="F41" i="13"/>
  <c r="F40" i="13"/>
  <c r="F42" i="13"/>
  <c r="F39" i="13"/>
  <c r="F36" i="13"/>
  <c r="F37" i="13"/>
  <c r="Y29" i="13"/>
  <c r="V30" i="13"/>
  <c r="S16" i="13"/>
  <c r="N29" i="13"/>
  <c r="N30" i="13"/>
  <c r="K14" i="13"/>
  <c r="H14" i="13"/>
  <c r="B15" i="13"/>
  <c r="AC32" i="13"/>
  <c r="AC28" i="13"/>
  <c r="AC29" i="13"/>
  <c r="X28" i="13"/>
  <c r="X32" i="13"/>
  <c r="U16" i="13"/>
  <c r="U15" i="13"/>
  <c r="S31" i="13"/>
  <c r="S28" i="13"/>
  <c r="S32" i="13"/>
  <c r="R15" i="13"/>
  <c r="N45" i="13"/>
  <c r="N44" i="13"/>
  <c r="N43" i="13"/>
  <c r="N46" i="13"/>
  <c r="N47" i="13"/>
  <c r="J14" i="13"/>
  <c r="E16" i="13"/>
  <c r="E46" i="13"/>
  <c r="E43" i="13"/>
  <c r="E45" i="13"/>
  <c r="E44" i="13"/>
  <c r="E47" i="13"/>
  <c r="AB46" i="13"/>
  <c r="AB43" i="13"/>
  <c r="AB47" i="13"/>
  <c r="AB44" i="13"/>
  <c r="AB45" i="13"/>
  <c r="AA28" i="13"/>
  <c r="AA32" i="13"/>
  <c r="AB30" i="13"/>
  <c r="AA14" i="13"/>
  <c r="X44" i="13"/>
  <c r="X45" i="13"/>
  <c r="X46" i="13"/>
  <c r="X43" i="13"/>
  <c r="X47" i="13"/>
  <c r="W14" i="13"/>
  <c r="U28" i="13"/>
  <c r="U32" i="13"/>
  <c r="R32" i="13"/>
  <c r="R28" i="13"/>
  <c r="O13" i="13"/>
  <c r="O17" i="13"/>
  <c r="M31" i="13"/>
  <c r="L15" i="13"/>
  <c r="E28" i="13"/>
  <c r="E32" i="13"/>
  <c r="D16" i="13"/>
  <c r="AA44" i="13"/>
  <c r="AA46" i="13"/>
  <c r="AA45" i="13"/>
  <c r="AA47" i="13"/>
  <c r="AA43" i="13"/>
  <c r="Z28" i="13"/>
  <c r="Z32" i="13"/>
  <c r="Y15" i="13"/>
  <c r="W32" i="13"/>
  <c r="W28" i="13"/>
  <c r="V16" i="13"/>
  <c r="R43" i="13"/>
  <c r="R44" i="13"/>
  <c r="R45" i="13"/>
  <c r="R46" i="13"/>
  <c r="R47" i="13"/>
  <c r="O31" i="13"/>
  <c r="N15" i="13"/>
  <c r="L31" i="13"/>
  <c r="I16" i="13"/>
  <c r="G66" i="13"/>
  <c r="G67" i="13"/>
  <c r="F51" i="13"/>
  <c r="F52" i="13"/>
  <c r="Y32" i="13"/>
  <c r="Y28" i="13"/>
  <c r="W44" i="13"/>
  <c r="W47" i="13"/>
  <c r="W46" i="13"/>
  <c r="W43" i="13"/>
  <c r="S13" i="13"/>
  <c r="S17" i="13"/>
  <c r="I28" i="13"/>
  <c r="I32" i="13"/>
  <c r="H13" i="13"/>
  <c r="H17" i="13"/>
  <c r="D43" i="13"/>
  <c r="D46" i="13"/>
  <c r="D47" i="13"/>
  <c r="D45" i="13"/>
  <c r="D44" i="13"/>
  <c r="Z45" i="13"/>
  <c r="Z43" i="13"/>
  <c r="Z44" i="13"/>
  <c r="Z46" i="13"/>
  <c r="Z47" i="13"/>
  <c r="R14" i="13"/>
  <c r="K31" i="13"/>
  <c r="E13" i="13"/>
  <c r="E17" i="13"/>
  <c r="AA16" i="13"/>
  <c r="AA15" i="13"/>
  <c r="T15" i="13"/>
  <c r="T14" i="13"/>
  <c r="S45" i="13"/>
  <c r="S47" i="13"/>
  <c r="S46" i="13"/>
  <c r="S44" i="13"/>
  <c r="S43" i="13"/>
  <c r="J31" i="13"/>
  <c r="J30" i="13"/>
  <c r="J32" i="13"/>
  <c r="J28" i="13"/>
  <c r="V15" i="13"/>
  <c r="L29" i="13"/>
  <c r="AF15" i="1"/>
  <c r="K31" i="12" s="1"/>
  <c r="Q63" i="13" s="1"/>
  <c r="AG15" i="1"/>
  <c r="K32" i="12" s="1"/>
  <c r="Q64" i="13" s="1"/>
  <c r="AH15" i="1"/>
  <c r="K33" i="12" s="1"/>
  <c r="Q65" i="13" s="1"/>
  <c r="AI15" i="1"/>
  <c r="K34" i="12" s="1"/>
  <c r="P63" i="13" s="1"/>
  <c r="AJ15" i="1"/>
  <c r="K35" i="12" s="1"/>
  <c r="P64" i="13" s="1"/>
  <c r="AK15" i="1"/>
  <c r="K36" i="12" s="1"/>
  <c r="P65" i="13" s="1"/>
  <c r="AL15" i="1"/>
  <c r="K37" i="12" s="1"/>
  <c r="AM15" i="1"/>
  <c r="K38" i="12" s="1"/>
  <c r="Q78" i="13" s="1"/>
  <c r="AN15" i="1"/>
  <c r="K39" i="12" s="1"/>
  <c r="Q79" i="13" s="1"/>
  <c r="AO15" i="1"/>
  <c r="K40" i="12" s="1"/>
  <c r="Q80" i="13" s="1"/>
  <c r="AP15" i="1"/>
  <c r="K41" i="12" s="1"/>
  <c r="P78" i="13" s="1"/>
  <c r="AQ15" i="1"/>
  <c r="K42" i="12" s="1"/>
  <c r="P79" i="13" s="1"/>
  <c r="AR15" i="1"/>
  <c r="K43" i="12" s="1"/>
  <c r="P80" i="13" s="1"/>
  <c r="AE15" i="1"/>
  <c r="K30" i="12" s="1"/>
  <c r="J15" i="1"/>
  <c r="K9" i="12" s="1"/>
  <c r="K15" i="1"/>
  <c r="K10" i="12" s="1"/>
  <c r="Q18" i="13" s="1"/>
  <c r="L15" i="1"/>
  <c r="K11" i="12" s="1"/>
  <c r="Q19" i="13" s="1"/>
  <c r="M15" i="1"/>
  <c r="K12" i="12" s="1"/>
  <c r="Q20" i="13" s="1"/>
  <c r="N15" i="1"/>
  <c r="K13" i="12" s="1"/>
  <c r="P18" i="13" s="1"/>
  <c r="O15" i="1"/>
  <c r="K14" i="12" s="1"/>
  <c r="P19" i="13" s="1"/>
  <c r="P15" i="1"/>
  <c r="K15" i="12" s="1"/>
  <c r="P20" i="13" s="1"/>
  <c r="Q15" i="1"/>
  <c r="K16" i="12" s="1"/>
  <c r="R15" i="1"/>
  <c r="K17" i="12" s="1"/>
  <c r="Q33" i="13" s="1"/>
  <c r="S15" i="1"/>
  <c r="K18" i="12" s="1"/>
  <c r="Q34" i="13" s="1"/>
  <c r="T15" i="1"/>
  <c r="K19" i="12" s="1"/>
  <c r="Q35" i="13" s="1"/>
  <c r="U15" i="1"/>
  <c r="K20" i="12" s="1"/>
  <c r="P33" i="13" s="1"/>
  <c r="V15" i="1"/>
  <c r="K21" i="12" s="1"/>
  <c r="P34" i="13" s="1"/>
  <c r="W15" i="1"/>
  <c r="K22" i="12" s="1"/>
  <c r="P35" i="13" s="1"/>
  <c r="X15" i="1"/>
  <c r="K23" i="12" s="1"/>
  <c r="Y15" i="1"/>
  <c r="K24" i="12" s="1"/>
  <c r="Q48" i="13" s="1"/>
  <c r="Z15" i="1"/>
  <c r="K25" i="12" s="1"/>
  <c r="Q49" i="13" s="1"/>
  <c r="AA15" i="1"/>
  <c r="K26" i="12" s="1"/>
  <c r="Q50" i="13" s="1"/>
  <c r="AB15" i="1"/>
  <c r="K27" i="12" s="1"/>
  <c r="P48" i="13" s="1"/>
  <c r="AC15" i="1"/>
  <c r="K28" i="12" s="1"/>
  <c r="P49" i="13" s="1"/>
  <c r="AD15" i="1"/>
  <c r="K29" i="12" s="1"/>
  <c r="P50" i="13" s="1"/>
  <c r="C14" i="1"/>
  <c r="C15" i="1" s="1"/>
  <c r="K2" i="12" s="1"/>
  <c r="D14" i="1"/>
  <c r="D15" i="1" s="1"/>
  <c r="K3" i="12" s="1"/>
  <c r="Q3" i="13" s="1"/>
  <c r="E15" i="1"/>
  <c r="K4" i="12" s="1"/>
  <c r="Q4" i="13" s="1"/>
  <c r="F15" i="1"/>
  <c r="K5" i="12" s="1"/>
  <c r="Q5" i="13" s="1"/>
  <c r="G15" i="1"/>
  <c r="K6" i="12" s="1"/>
  <c r="P3" i="13" s="1"/>
  <c r="H15" i="1"/>
  <c r="K7" i="12" s="1"/>
  <c r="P4" i="13" s="1"/>
  <c r="I15" i="1"/>
  <c r="K8" i="12" s="1"/>
  <c r="P5" i="13" s="1"/>
  <c r="AQ39" i="1"/>
  <c r="AP39" i="1"/>
  <c r="AN39" i="1"/>
  <c r="AM39" i="1"/>
  <c r="AQ35" i="1"/>
  <c r="AP35" i="1"/>
  <c r="AN35" i="1"/>
  <c r="AM35" i="1"/>
  <c r="AQ34" i="1"/>
  <c r="AP34" i="1"/>
  <c r="AN34" i="1"/>
  <c r="AM34" i="1"/>
  <c r="AQ33" i="1"/>
  <c r="AP33" i="1"/>
  <c r="AN33" i="1"/>
  <c r="AM33" i="1"/>
  <c r="AQ32" i="1"/>
  <c r="AP32" i="1"/>
  <c r="AN32" i="1"/>
  <c r="AM32" i="1"/>
  <c r="AQ31" i="1"/>
  <c r="AP31" i="1"/>
  <c r="AN31" i="1"/>
  <c r="AM31" i="1"/>
  <c r="AQ30" i="1"/>
  <c r="AP30" i="1"/>
  <c r="AN30" i="1"/>
  <c r="AM30" i="1"/>
  <c r="AQ29" i="1"/>
  <c r="AP29" i="1"/>
  <c r="AN29" i="1"/>
  <c r="AM29" i="1"/>
  <c r="AQ28" i="1"/>
  <c r="AP28" i="1"/>
  <c r="AN28" i="1"/>
  <c r="AM28" i="1"/>
  <c r="G31" i="13" l="1"/>
  <c r="Q51" i="13"/>
  <c r="Q52" i="13"/>
  <c r="P41" i="13"/>
  <c r="P38" i="13"/>
  <c r="P42" i="13"/>
  <c r="P39" i="13"/>
  <c r="P40" i="13"/>
  <c r="P37" i="13"/>
  <c r="P36" i="13"/>
  <c r="G15" i="13"/>
  <c r="F30" i="13"/>
  <c r="Q12" i="13"/>
  <c r="Q9" i="13"/>
  <c r="Q11" i="13"/>
  <c r="Q15" i="13" s="1"/>
  <c r="Q8" i="13"/>
  <c r="Q10" i="13"/>
  <c r="Q6" i="13"/>
  <c r="Q7" i="13"/>
  <c r="P51" i="13"/>
  <c r="P52" i="13"/>
  <c r="Q66" i="13"/>
  <c r="Q67" i="13"/>
  <c r="F13" i="13"/>
  <c r="F17" i="13"/>
  <c r="F28" i="13"/>
  <c r="F32" i="13"/>
  <c r="G29" i="13"/>
  <c r="P12" i="13"/>
  <c r="P10" i="13"/>
  <c r="P8" i="13"/>
  <c r="P9" i="13"/>
  <c r="P11" i="13"/>
  <c r="P7" i="13"/>
  <c r="P6" i="13"/>
  <c r="Q23" i="13"/>
  <c r="Q25" i="13"/>
  <c r="Q27" i="13"/>
  <c r="Q24" i="13"/>
  <c r="Q26" i="13"/>
  <c r="Q21" i="13"/>
  <c r="Q22" i="13"/>
  <c r="Q81" i="13"/>
  <c r="Q82" i="13"/>
  <c r="P67" i="13"/>
  <c r="P66" i="13"/>
  <c r="F43" i="13"/>
  <c r="F44" i="13"/>
  <c r="F45" i="13"/>
  <c r="F47" i="13"/>
  <c r="F46" i="13"/>
  <c r="G14" i="13"/>
  <c r="G13" i="13"/>
  <c r="G17" i="13"/>
  <c r="G46" i="13"/>
  <c r="G45" i="13"/>
  <c r="G44" i="13"/>
  <c r="G47" i="13"/>
  <c r="G43" i="13"/>
  <c r="G32" i="13"/>
  <c r="G28" i="13"/>
  <c r="Q41" i="13"/>
  <c r="Q39" i="13"/>
  <c r="Q38" i="13"/>
  <c r="Q40" i="13"/>
  <c r="Q42" i="13"/>
  <c r="Q36" i="13"/>
  <c r="Q37" i="13"/>
  <c r="P23" i="13"/>
  <c r="P24" i="13"/>
  <c r="P27" i="13"/>
  <c r="P31" i="13" s="1"/>
  <c r="P25" i="13"/>
  <c r="P26" i="13"/>
  <c r="P22" i="13"/>
  <c r="P21" i="13"/>
  <c r="P82" i="13"/>
  <c r="P81" i="13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Q31" i="13" l="1"/>
  <c r="P14" i="13"/>
  <c r="P30" i="13"/>
  <c r="Q29" i="13"/>
  <c r="P15" i="13"/>
  <c r="P16" i="13"/>
  <c r="Q14" i="13"/>
  <c r="Q16" i="13"/>
  <c r="P45" i="13"/>
  <c r="P46" i="13"/>
  <c r="P43" i="13"/>
  <c r="P47" i="13"/>
  <c r="P44" i="13"/>
  <c r="P32" i="13"/>
  <c r="P28" i="13"/>
  <c r="Q13" i="13"/>
  <c r="Q17" i="13"/>
  <c r="P29" i="13"/>
  <c r="Q44" i="13"/>
  <c r="Q45" i="13"/>
  <c r="Q46" i="13"/>
  <c r="Q43" i="13"/>
  <c r="Q47" i="13"/>
  <c r="Q30" i="13"/>
  <c r="P17" i="13"/>
  <c r="P13" i="13"/>
  <c r="Q28" i="13"/>
  <c r="Q32" i="13"/>
  <c r="AJ39" i="1"/>
  <c r="AJ35" i="1"/>
  <c r="AJ34" i="1"/>
  <c r="AJ33" i="1"/>
  <c r="AJ32" i="1"/>
  <c r="AJ31" i="1"/>
  <c r="AJ30" i="1"/>
  <c r="AJ29" i="1"/>
  <c r="AJ28" i="1"/>
  <c r="AG39" i="1"/>
  <c r="AG35" i="1"/>
  <c r="AG34" i="1"/>
  <c r="AG33" i="1"/>
  <c r="AG32" i="1"/>
  <c r="AG31" i="1"/>
  <c r="AG30" i="1"/>
  <c r="AG29" i="1"/>
  <c r="AG28" i="1"/>
  <c r="AC39" i="1"/>
  <c r="AC35" i="1"/>
  <c r="AC34" i="1"/>
  <c r="AC33" i="1"/>
  <c r="AC32" i="1"/>
  <c r="AC31" i="1"/>
  <c r="AC30" i="1"/>
  <c r="AC29" i="1"/>
  <c r="AC28" i="1"/>
  <c r="Z39" i="1"/>
  <c r="Z35" i="1"/>
  <c r="Z34" i="1"/>
  <c r="Z33" i="1"/>
  <c r="Z32" i="1"/>
  <c r="Z31" i="1"/>
  <c r="Z30" i="1"/>
  <c r="Z29" i="1"/>
  <c r="Z28" i="1"/>
  <c r="V39" i="1"/>
  <c r="V35" i="1"/>
  <c r="V34" i="1"/>
  <c r="V33" i="1"/>
  <c r="V32" i="1"/>
  <c r="V31" i="1"/>
  <c r="V30" i="1"/>
  <c r="V29" i="1"/>
  <c r="V28" i="1"/>
  <c r="S39" i="1"/>
  <c r="S35" i="1"/>
  <c r="S34" i="1"/>
  <c r="S33" i="1"/>
  <c r="S32" i="1"/>
  <c r="S31" i="1"/>
  <c r="S30" i="1"/>
  <c r="S29" i="1"/>
  <c r="S28" i="1"/>
  <c r="O28" i="1"/>
  <c r="L28" i="1"/>
  <c r="H28" i="1"/>
  <c r="E28" i="1"/>
  <c r="AI39" i="1"/>
  <c r="AF39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B39" i="1"/>
  <c r="Y39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U39" i="1"/>
  <c r="U35" i="1"/>
  <c r="U34" i="1"/>
  <c r="U33" i="1"/>
  <c r="U32" i="1"/>
  <c r="U31" i="1"/>
  <c r="U30" i="1"/>
  <c r="U29" i="1"/>
  <c r="U28" i="1"/>
  <c r="R30" i="1"/>
  <c r="R31" i="1"/>
  <c r="R32" i="1"/>
  <c r="R33" i="1"/>
  <c r="R34" i="1"/>
  <c r="R35" i="1"/>
  <c r="R39" i="1"/>
  <c r="R29" i="1"/>
  <c r="R28" i="1"/>
  <c r="N28" i="1"/>
  <c r="K28" i="1"/>
  <c r="G28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Samylla</author>
  </authors>
  <commentList>
    <comment ref="B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G2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H2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I2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J2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K2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L2" authorId="0" shapeId="0" xr:uid="{00000000-0006-0000-0300-00000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M2" authorId="0" shapeId="0" xr:uid="{00000000-0006-0000-0300-00000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N2" authorId="0" shapeId="0" xr:uid="{00000000-0006-0000-0300-00000D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O2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P2" authorId="0" shapeId="0" xr:uid="{00000000-0006-0000-0300-00000F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Q2" authorId="0" shapeId="0" xr:uid="{00000000-0006-0000-0300-000010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R2" authorId="0" shapeId="0" xr:uid="{00000000-0006-0000-0300-00001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S2" authorId="0" shapeId="0" xr:uid="{00000000-0006-0000-0300-00001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T2" authorId="0" shapeId="0" xr:uid="{00000000-0006-0000-0300-00001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U2" authorId="0" shapeId="0" xr:uid="{00000000-0006-0000-0300-00001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V2" authorId="0" shapeId="0" xr:uid="{00000000-0006-0000-0300-00001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W2" authorId="0" shapeId="0" xr:uid="{00000000-0006-0000-0300-00001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X2" authorId="0" shapeId="0" xr:uid="{00000000-0006-0000-0300-00001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Y2" authorId="0" shapeId="0" xr:uid="{00000000-0006-0000-0300-00001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Z2" authorId="0" shapeId="0" xr:uid="{00000000-0006-0000-0300-00001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A2" authorId="0" shapeId="0" xr:uid="{00000000-0006-0000-0300-00001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AB2" authorId="0" shapeId="0" xr:uid="{00000000-0006-0000-0300-00001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C2" authorId="0" shapeId="0" xr:uid="{00000000-0006-0000-0300-00001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</commentList>
</comments>
</file>

<file path=xl/sharedStrings.xml><?xml version="1.0" encoding="utf-8"?>
<sst xmlns="http://schemas.openxmlformats.org/spreadsheetml/2006/main" count="492" uniqueCount="127">
  <si>
    <t>Controle</t>
  </si>
  <si>
    <t>Transparência (cm)</t>
  </si>
  <si>
    <t>Turbidez (NTU)</t>
  </si>
  <si>
    <t>Cor Verdadeira (uH)</t>
  </si>
  <si>
    <t>Temperatura (°C)</t>
  </si>
  <si>
    <t>pH</t>
  </si>
  <si>
    <t>Condutividade (µS/cm)</t>
  </si>
  <si>
    <t>Oxigênio Dissolvido (mg/L)</t>
  </si>
  <si>
    <t>Nitrito</t>
  </si>
  <si>
    <t>Nitrato</t>
  </si>
  <si>
    <t>Amônia</t>
  </si>
  <si>
    <t>Ortofosfato</t>
  </si>
  <si>
    <t>Sulfato</t>
  </si>
  <si>
    <t>Fluoreto</t>
  </si>
  <si>
    <t>Cloreto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</si>
  <si>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</si>
  <si>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</si>
  <si>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</si>
  <si>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</si>
  <si>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</si>
  <si>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</si>
  <si>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</si>
  <si>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</si>
  <si>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</si>
  <si>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</si>
  <si>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 hr após a aplicação (//2019)</t>
  </si>
  <si>
    <t>Média</t>
  </si>
  <si>
    <t>Desvio Padrão</t>
  </si>
  <si>
    <t>PLANILHA DE ENTRADA DE DADOS</t>
  </si>
  <si>
    <t>168 hrs após a aplicação (25/10/2019)</t>
  </si>
  <si>
    <t>COD (mg/L)</t>
  </si>
  <si>
    <t>COT (mg/L)</t>
  </si>
  <si>
    <t>Clorofila (mg/L)</t>
  </si>
  <si>
    <t>Ficocianina (mg/L)</t>
  </si>
  <si>
    <t>Matéria Orgânica (254)</t>
  </si>
  <si>
    <t xml:space="preserve"> hr após a aplicação (01/11/2019)</t>
  </si>
  <si>
    <t xml:space="preserve"> hr após a aplicação (08/11/2019)</t>
  </si>
  <si>
    <t xml:space="preserve"> hr após a aplicação (18/11/2019)</t>
  </si>
  <si>
    <t>Mesocosmo 3</t>
  </si>
  <si>
    <t>Mesocosmo 4</t>
  </si>
  <si>
    <t>TOC</t>
  </si>
  <si>
    <t>IC</t>
  </si>
  <si>
    <t>TC</t>
  </si>
  <si>
    <t>Amostra filtrada</t>
  </si>
  <si>
    <t>Amostra não filtrada</t>
  </si>
  <si>
    <t>Mesocosmo 5</t>
  </si>
  <si>
    <t>N.D.</t>
  </si>
  <si>
    <t>Cor Verdadeira - Abs</t>
  </si>
  <si>
    <t>Transparency (cm)</t>
  </si>
  <si>
    <t>Turbidity (uT)</t>
  </si>
  <si>
    <t>Turbidez (uT)</t>
  </si>
  <si>
    <t>True color - Abs</t>
  </si>
  <si>
    <t>True color (uH)</t>
  </si>
  <si>
    <t>Temperature (°C)</t>
  </si>
  <si>
    <t>Conductivity (µS/cm)</t>
  </si>
  <si>
    <t>Dissolved oxygen  (mg/L)</t>
  </si>
  <si>
    <t>Organic matter (254 Abs)</t>
  </si>
  <si>
    <t>Matéria Orgânica (254 Abs)</t>
  </si>
  <si>
    <t>Nitrite (mg/L)</t>
  </si>
  <si>
    <t>Nitrate (mg/L)</t>
  </si>
  <si>
    <t>Sulfate (mg/L)</t>
  </si>
  <si>
    <t>Orthophosphate (mg/L)</t>
  </si>
  <si>
    <t>Fluoride (mg/L)</t>
  </si>
  <si>
    <t>Chloride (mg/L)</t>
  </si>
  <si>
    <t>T = 0 hour (18/10/2019)</t>
  </si>
  <si>
    <t>72 hours after application (21/10/2019)</t>
  </si>
  <si>
    <t>168 hours after application (25/10/2019)</t>
  </si>
  <si>
    <t>Control</t>
  </si>
  <si>
    <t>Raw water</t>
  </si>
  <si>
    <t>336 hours after application (01/11/2019)</t>
  </si>
  <si>
    <t>504 hours after application (08/11/2019)</t>
  </si>
  <si>
    <t>720 hours after application (18/11/2019)</t>
  </si>
  <si>
    <t>Mesocosmo 1</t>
  </si>
  <si>
    <t>Mesocosmo 2</t>
  </si>
  <si>
    <t>Mesocosmo 6</t>
  </si>
  <si>
    <t>Time</t>
  </si>
  <si>
    <t>TiO2</t>
  </si>
  <si>
    <t>Avarage</t>
  </si>
  <si>
    <t>SD</t>
  </si>
  <si>
    <t xml:space="preserve"> 0 hour (18/10/2019)</t>
  </si>
  <si>
    <t>Shapiro-Wilk Test</t>
  </si>
  <si>
    <t>Significance level α=0,05</t>
  </si>
  <si>
    <t>Median</t>
  </si>
  <si>
    <t>P-value</t>
  </si>
  <si>
    <t>Normaly distributed ?</t>
  </si>
  <si>
    <t>Wilcoxon Signed-Rank test</t>
  </si>
  <si>
    <t>Significance level (α=0,05)</t>
  </si>
  <si>
    <t>p-value</t>
  </si>
  <si>
    <t>Paired T-Test Calculator</t>
  </si>
  <si>
    <t>Dependent T test (α=0,05)</t>
  </si>
  <si>
    <r>
      <t>Control =</t>
    </r>
    <r>
      <rPr>
        <sz val="11"/>
        <color theme="1"/>
        <rFont val="Calibri"/>
        <family val="2"/>
      </rPr>
      <t xml:space="preserve"> TiO2?</t>
    </r>
  </si>
  <si>
    <r>
      <t>Control =</t>
    </r>
    <r>
      <rPr>
        <sz val="11"/>
        <color theme="1"/>
        <rFont val="Calibri"/>
        <family val="2"/>
      </rPr>
      <t xml:space="preserve"> TiO2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?</t>
    </r>
  </si>
  <si>
    <t>72 h</t>
  </si>
  <si>
    <t>0 h</t>
  </si>
  <si>
    <t>168 h</t>
  </si>
  <si>
    <t>336 h</t>
  </si>
  <si>
    <t>504 h</t>
  </si>
  <si>
    <t>720 h</t>
  </si>
  <si>
    <t>Maximum</t>
  </si>
  <si>
    <t>Quartile 1</t>
  </si>
  <si>
    <t>Quartile 2</t>
  </si>
  <si>
    <t>Quartile 3</t>
  </si>
  <si>
    <t>Minimum</t>
  </si>
  <si>
    <t>Boxplot 1</t>
  </si>
  <si>
    <t>Boxplot 2</t>
  </si>
  <si>
    <t>Boxplot 3</t>
  </si>
  <si>
    <t>Upper limit</t>
  </si>
  <si>
    <t>Inferior limit</t>
  </si>
  <si>
    <t xml:space="preserve">72 h </t>
  </si>
  <si>
    <t xml:space="preserve">71 h </t>
  </si>
  <si>
    <t>Sample</t>
  </si>
  <si>
    <t>Treatment</t>
  </si>
  <si>
    <t>Meso</t>
  </si>
  <si>
    <t xml:space="preserve">Transparency </t>
  </si>
  <si>
    <t xml:space="preserve">Turbidity </t>
  </si>
  <si>
    <t>Temperature</t>
  </si>
  <si>
    <t>Conductivity</t>
  </si>
  <si>
    <t>DO</t>
  </si>
  <si>
    <t>254um</t>
  </si>
  <si>
    <t>Nitrite</t>
  </si>
  <si>
    <t>Nitrate</t>
  </si>
  <si>
    <t>Orthophosphate</t>
  </si>
  <si>
    <t>Sulfate</t>
  </si>
  <si>
    <t>Fluoride</t>
  </si>
  <si>
    <t>Chloride</t>
  </si>
  <si>
    <t>DOC</t>
  </si>
  <si>
    <t>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</si>
</sst>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(FQ!$C$28,FQ!$J$28,FQ!$Q$28,FQ!$X$28,FQ!$AE$28)</c:f>
              <c:numCache>
                <c:formatCode>0.00</c:formatCode>
                <c:ptCount val="5"/>
                <c:pt idx="0">
                  <c:v>59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1-E142-88F1-F8604AC22188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plus>
            <c:min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(FQ!$D$28,FQ!$K$28,FQ!$R$28,FQ!$Y$28,FQ!$AF$28)</c:f>
              <c:numCache>
                <c:formatCode>0.00</c:formatCode>
                <c:ptCount val="5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1-E142-88F1-F8604AC22188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plus>
            <c:min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(FQ!$G$28,FQ!$N$28,FQ!$U$28,FQ!$AB$28,FQ!$AI$28)</c:f>
              <c:numCache>
                <c:formatCode>0.00</c:formatCode>
                <c:ptCount val="5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>
                  <c:v>56</c:v>
                </c:pt>
                <c:pt idx="4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1-E142-88F1-F8604AC2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Transparência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plus>
            <c:min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(Planilha2!$J$6,Planilha2!$J$21,Planilha2!$J$36,Planilha2!$J$51,Planilha2!$J$66,Planilha2!$J$81)</c:f>
              <c:numCache>
                <c:formatCode>0.00</c:formatCode>
                <c:ptCount val="6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  <c:pt idx="5">
                  <c:v>8.9733333333333345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94A-A537-5E3DC83D98FE}"/>
            </c:ext>
          </c:extLst>
        </c:ser>
        <c:ser>
          <c:idx val="1"/>
          <c:order val="1"/>
          <c:tx>
            <c:strRef>
              <c:f>Planilha2!$K$2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(Planilha2!$K$6,Planilha2!$K$21,Planilha2!$K$36,Planilha2!$K$51,Planilha2!$K$66,Planilha2!$K$81)</c:f>
              <c:numCache>
                <c:formatCode>0.00</c:formatCode>
                <c:ptCount val="6"/>
                <c:pt idx="0" formatCode="General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  <c:pt idx="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94A-A537-5E3DC83D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(Planilha2!$L$6,Planilha2!$L$21,Planilha2!$L$36,Planilha2!$L$51,Planilha2!$L$66,Planilha2!$L$81)</c:f>
              <c:numCache>
                <c:formatCode>0</c:formatCode>
                <c:ptCount val="6"/>
                <c:pt idx="0">
                  <c:v>399.66666666666669</c:v>
                </c:pt>
                <c:pt idx="1">
                  <c:v>406.66666666666669</c:v>
                </c:pt>
                <c:pt idx="2" formatCode="0.00">
                  <c:v>409.33333333333331</c:v>
                </c:pt>
                <c:pt idx="3" formatCode="0.00">
                  <c:v>380.33333333333331</c:v>
                </c:pt>
                <c:pt idx="4">
                  <c:v>364</c:v>
                </c:pt>
                <c:pt idx="5" formatCode="0.00">
                  <c:v>389.33333333333331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486-8983-DABD5263E3BA}"/>
            </c:ext>
          </c:extLst>
        </c:ser>
        <c:ser>
          <c:idx val="1"/>
          <c:order val="1"/>
          <c:tx>
            <c:strRef>
              <c:f>Planilha2!$M$2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(Planilha2!$M$6,Planilha2!$M$21,Planilha2!$M$36,Planilha2!$M$51,Planilha2!$M$66,Planilha2!$M$81)</c:f>
              <c:numCache>
                <c:formatCode>0</c:formatCode>
                <c:ptCount val="6"/>
                <c:pt idx="0">
                  <c:v>401.66666666666669</c:v>
                </c:pt>
                <c:pt idx="1">
                  <c:v>409.66666666666669</c:v>
                </c:pt>
                <c:pt idx="2" formatCode="0.00">
                  <c:v>410.66666666666669</c:v>
                </c:pt>
                <c:pt idx="3" formatCode="0.00">
                  <c:v>359.33333333333331</c:v>
                </c:pt>
                <c:pt idx="4">
                  <c:v>359</c:v>
                </c:pt>
                <c:pt idx="5" formatCode="0.0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486-8983-DABD5263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Conductivity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Planilha2!$N$2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(Planilha2!$N$6,Planilha2!$N$21,Planilha2!$N$36,Planilha2!$N$51,Planilha2!$N$66,Planilha2!$N$81)</c:f>
              <c:numCache>
                <c:formatCode>0.00</c:formatCode>
                <c:ptCount val="6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  <c:pt idx="5">
                  <c:v>5.0766666666666671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D38-8185-ABE3084A50D5}"/>
            </c:ext>
          </c:extLst>
        </c:ser>
        <c:ser>
          <c:idx val="1"/>
          <c:order val="1"/>
          <c:tx>
            <c:strRef>
              <c:f>Planilha2!$O$2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(Planilha2!$O$6,Planilha2!$O$21,Planilha2!$O$36,Planilha2!$O$51,Planilha2!$O$66,Planilha2!$O$81)</c:f>
              <c:numCache>
                <c:formatCode>0.00</c:formatCode>
                <c:ptCount val="6"/>
                <c:pt idx="0" formatCode="General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  <c:pt idx="5">
                  <c:v>3.7366666666666668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D38-8185-ABE3084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Dissolved oxygen 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Planilha2!$P$2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(Planilha2!$P$6,Planilha2!$P$21,Planilha2!$P$36,Planilha2!$P$51,Planilha2!$P$66,Planilha2!$P$81)</c:f>
              <c:numCache>
                <c:formatCode>0.000</c:formatCode>
                <c:ptCount val="6"/>
                <c:pt idx="0">
                  <c:v>0.26266666666666666</c:v>
                </c:pt>
                <c:pt idx="1">
                  <c:v>0.25833333333333336</c:v>
                </c:pt>
                <c:pt idx="2" formatCode="0.00">
                  <c:v>0.26333333333333336</c:v>
                </c:pt>
                <c:pt idx="3" formatCode="0.00">
                  <c:v>0.26400000000000001</c:v>
                </c:pt>
                <c:pt idx="4" formatCode="0.00">
                  <c:v>0.2626666666666666</c:v>
                </c:pt>
                <c:pt idx="5">
                  <c:v>0.26066666666666666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01A-994B-6526FA9315D4}"/>
            </c:ext>
          </c:extLst>
        </c:ser>
        <c:ser>
          <c:idx val="1"/>
          <c:order val="1"/>
          <c:tx>
            <c:strRef>
              <c:f>Planilha2!$Q$2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(Planilha2!$Q$6,Planilha2!$Q$21,Planilha2!$Q$36,Planilha2!$Q$51,Planilha2!$Q$66,Planilha2!$Q$81)</c:f>
              <c:numCache>
                <c:formatCode>0.000</c:formatCode>
                <c:ptCount val="6"/>
                <c:pt idx="0">
                  <c:v>0.26333333333333336</c:v>
                </c:pt>
                <c:pt idx="1">
                  <c:v>0.25233333333333335</c:v>
                </c:pt>
                <c:pt idx="2" formatCode="0.00">
                  <c:v>0.25866666666666666</c:v>
                </c:pt>
                <c:pt idx="3" formatCode="0.00">
                  <c:v>0.25</c:v>
                </c:pt>
                <c:pt idx="4" formatCode="0.00">
                  <c:v>0.24733333333333332</c:v>
                </c:pt>
                <c:pt idx="5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01A-994B-6526FA93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matter (254 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Planilha2!$R$2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(Planilha2!$R$6,Planilha2!$R$21,Planilha2!$R$36,Planilha2!$R$51,Planilha2!$R$66,Planilha2!$R$81)</c:f>
              <c:numCache>
                <c:formatCode>0.000</c:formatCode>
                <c:ptCount val="6"/>
                <c:pt idx="0">
                  <c:v>0.76913333333333334</c:v>
                </c:pt>
                <c:pt idx="1">
                  <c:v>0.77303333333333335</c:v>
                </c:pt>
                <c:pt idx="2" formatCode="0.00">
                  <c:v>0.78446666666666676</c:v>
                </c:pt>
                <c:pt idx="3" formatCode="0.00">
                  <c:v>0.77923333333333333</c:v>
                </c:pt>
                <c:pt idx="4" formatCode="0.00">
                  <c:v>0.79210000000000003</c:v>
                </c:pt>
                <c:pt idx="5">
                  <c:v>0.87059999999999993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268-9C3D-1AE785975C9B}"/>
            </c:ext>
          </c:extLst>
        </c:ser>
        <c:ser>
          <c:idx val="1"/>
          <c:order val="1"/>
          <c:tx>
            <c:strRef>
              <c:f>Planilha2!$S$2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(Planilha2!$S$6,Planilha2!$S$21,Planilha2!$S$36,Planilha2!$S$51,Planilha2!$S$66,Planilha2!$S$81)</c:f>
              <c:numCache>
                <c:formatCode>0.000</c:formatCode>
                <c:ptCount val="6"/>
                <c:pt idx="0">
                  <c:v>0.83886666666666665</c:v>
                </c:pt>
                <c:pt idx="1">
                  <c:v>0.75863333333333338</c:v>
                </c:pt>
                <c:pt idx="2" formatCode="0.00">
                  <c:v>0.76556666666666662</c:v>
                </c:pt>
                <c:pt idx="3" formatCode="0.00">
                  <c:v>0.88256666666666661</c:v>
                </c:pt>
                <c:pt idx="4" formatCode="0.00">
                  <c:v>0.78136666666666665</c:v>
                </c:pt>
                <c:pt idx="5">
                  <c:v>0.79686666666666672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E-4268-9C3D-1AE78597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Nitrite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Planilha2!$T$2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plus>
            <c:min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(Planilha2!$T$6,Planilha2!$T$21,Planilha2!$T$36,Planilha2!$T$51,Planilha2!$T$66,Planilha2!$T$81)</c:f>
              <c:numCache>
                <c:formatCode>0.000</c:formatCode>
                <c:ptCount val="6"/>
                <c:pt idx="0">
                  <c:v>0.81763333333333332</c:v>
                </c:pt>
                <c:pt idx="1">
                  <c:v>0.70933333333333337</c:v>
                </c:pt>
                <c:pt idx="2" formatCode="0.00">
                  <c:v>0.6153333333333334</c:v>
                </c:pt>
                <c:pt idx="3" formatCode="0.00">
                  <c:v>0.7838666666666666</c:v>
                </c:pt>
                <c:pt idx="4" formatCode="0.00">
                  <c:v>0.54589999999999994</c:v>
                </c:pt>
                <c:pt idx="5">
                  <c:v>0.86376666666666668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492-B71C-60F06A2B7711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plus>
            <c:min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(Planilha2!$U$6,Planilha2!$U$21,Planilha2!$U$36,Planilha2!$U$51,Planilha2!$U$66,Planilha2!$U$81)</c:f>
              <c:numCache>
                <c:formatCode>0.000</c:formatCode>
                <c:ptCount val="6"/>
                <c:pt idx="0">
                  <c:v>0.75200000000000011</c:v>
                </c:pt>
                <c:pt idx="1">
                  <c:v>0.41503333333333331</c:v>
                </c:pt>
                <c:pt idx="2" formatCode="0.00">
                  <c:v>0.60866666666666669</c:v>
                </c:pt>
                <c:pt idx="3" formatCode="0.00">
                  <c:v>0.51956666666666662</c:v>
                </c:pt>
                <c:pt idx="4" formatCode="0.00">
                  <c:v>0.71933333333333349</c:v>
                </c:pt>
                <c:pt idx="5">
                  <c:v>1.0610666666666668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492-B71C-60F06A2B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</a:t>
                </a:r>
                <a:r>
                  <a:rPr lang="en-US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Planilha2!$V$2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Planilha2!$V$82</c:f>
                <c:numCache>
                  <c:formatCode>General</c:formatCode>
                  <c:ptCount val="1"/>
                  <c:pt idx="0">
                    <c:v>5.7216285560435814E-2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(Planilha2!$V$6,Planilha2!$V$21,Planilha2!$V$36,Planilha2!$V$51,Planilha2!$V$66,Planilha2!$V$81)</c:f>
              <c:numCache>
                <c:formatCode>0.000</c:formatCode>
                <c:ptCount val="6"/>
                <c:pt idx="0">
                  <c:v>0.54626666666666657</c:v>
                </c:pt>
                <c:pt idx="1">
                  <c:v>0.80343333333333333</c:v>
                </c:pt>
                <c:pt idx="2" formatCode="0.00">
                  <c:v>0.66983333333333339</c:v>
                </c:pt>
                <c:pt idx="3" formatCode="0.00">
                  <c:v>0.27839999999999998</c:v>
                </c:pt>
                <c:pt idx="4" formatCode="0.00">
                  <c:v>0.53349999999999997</c:v>
                </c:pt>
                <c:pt idx="5">
                  <c:v>0.47136666666666666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BA8-8E7B-C11D430A53F6}"/>
            </c:ext>
          </c:extLst>
        </c:ser>
        <c:ser>
          <c:idx val="1"/>
          <c:order val="1"/>
          <c:tx>
            <c:strRef>
              <c:f>Planilha2!$W$2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plus>
            <c:min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(Planilha2!$W$6,Planilha2!$W$21,Planilha2!$W$36,Planilha2!$W$51,Planilha2!$W$66,Planilha2!$W$81)</c:f>
              <c:numCache>
                <c:formatCode>0.000</c:formatCode>
                <c:ptCount val="6"/>
                <c:pt idx="0">
                  <c:v>0.69436666666666669</c:v>
                </c:pt>
                <c:pt idx="1">
                  <c:v>0.93390000000000006</c:v>
                </c:pt>
                <c:pt idx="2" formatCode="0.00">
                  <c:v>0.74980000000000002</c:v>
                </c:pt>
                <c:pt idx="3" formatCode="0.00">
                  <c:v>0.51043333333333341</c:v>
                </c:pt>
                <c:pt idx="4" formatCode="0.00">
                  <c:v>0.47933333333333333</c:v>
                </c:pt>
                <c:pt idx="5">
                  <c:v>0.44106666666666666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E-4BA8-8E7B-C11D430A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Orthophosphate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Planilha2!$X$2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plus>
            <c:min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(Planilha2!$X$6,Planilha2!$X$21,Planilha2!$X$36,Planilha2!$X$51,Planilha2!$X$66,Planilha2!$X$81)</c:f>
              <c:numCache>
                <c:formatCode>0.00</c:formatCode>
                <c:ptCount val="6"/>
                <c:pt idx="0" formatCode="0.000">
                  <c:v>4.8458666666666659</c:v>
                </c:pt>
                <c:pt idx="1">
                  <c:v>4.4746333333333332</c:v>
                </c:pt>
                <c:pt idx="2">
                  <c:v>4.595766666666667</c:v>
                </c:pt>
                <c:pt idx="3">
                  <c:v>4.6383333333333336</c:v>
                </c:pt>
                <c:pt idx="4">
                  <c:v>4.592366666666666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ECF-BB1F-6CE3730C156B}"/>
            </c:ext>
          </c:extLst>
        </c:ser>
        <c:ser>
          <c:idx val="1"/>
          <c:order val="1"/>
          <c:tx>
            <c:strRef>
              <c:f>Planilha2!$Y$2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plus>
            <c:min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(Planilha2!$Y$6,Planilha2!$Y$21,Planilha2!$Y$36,Planilha2!$Y$51,Planilha2!$Y$66,Planilha2!$X$81)</c:f>
              <c:numCache>
                <c:formatCode>0.00</c:formatCode>
                <c:ptCount val="6"/>
                <c:pt idx="0" formatCode="0.000">
                  <c:v>4.7367333333333335</c:v>
                </c:pt>
                <c:pt idx="1">
                  <c:v>4.599733333333333</c:v>
                </c:pt>
                <c:pt idx="2">
                  <c:v>4.1757333333333335</c:v>
                </c:pt>
                <c:pt idx="3">
                  <c:v>5.4016666666666664</c:v>
                </c:pt>
                <c:pt idx="4">
                  <c:v>4.5640666666666663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ECF-BB1F-6CE3730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Planilha2!$Z$2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plus>
            <c:min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(Planilha2!$Z$6,Planilha2!$Z$21,Planilha2!$Z$36,Planilha2!$Z$51,Planilha2!$Z$66,Planilha2!$Z$81)</c:f>
              <c:numCache>
                <c:formatCode>0.00</c:formatCode>
                <c:ptCount val="6"/>
                <c:pt idx="0" formatCode="0.000">
                  <c:v>2.0901333333333336</c:v>
                </c:pt>
                <c:pt idx="1">
                  <c:v>1.5829000000000002</c:v>
                </c:pt>
                <c:pt idx="2">
                  <c:v>1.7215666666666667</c:v>
                </c:pt>
                <c:pt idx="3">
                  <c:v>1.4783333333333333</c:v>
                </c:pt>
                <c:pt idx="4">
                  <c:v>1.3046333333333333</c:v>
                </c:pt>
                <c:pt idx="5" formatCode="0.000">
                  <c:v>1.4931333333333334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B0B-9F3A-DB767084F423}"/>
            </c:ext>
          </c:extLst>
        </c:ser>
        <c:ser>
          <c:idx val="1"/>
          <c:order val="1"/>
          <c:tx>
            <c:strRef>
              <c:f>Planilha2!$AA$2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plus>
            <c:min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(Planilha2!$AA$6,Planilha2!$AA$21,Planilha2!$AA$36,Planilha2!$AA$51,Planilha2!$AA$66,Planilha2!$AA$81)</c:f>
              <c:numCache>
                <c:formatCode>0.00</c:formatCode>
                <c:ptCount val="6"/>
                <c:pt idx="0" formatCode="0.000">
                  <c:v>1.7438</c:v>
                </c:pt>
                <c:pt idx="1">
                  <c:v>1.4879333333333333</c:v>
                </c:pt>
                <c:pt idx="2">
                  <c:v>1.0891999999999999</c:v>
                </c:pt>
                <c:pt idx="3">
                  <c:v>1.5370666666666668</c:v>
                </c:pt>
                <c:pt idx="4">
                  <c:v>1.2902666666666667</c:v>
                </c:pt>
                <c:pt idx="5" formatCode="0.000">
                  <c:v>1.0692333333333333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8-4B0B-9F3A-DB767084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plus>
            <c:min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(Planilha2!$AB$6,Planilha2!$AB$21,Planilha2!$AB$36,Planilha2!$AB$51,Planilha2!$AB$66,Planilha2!$AB$81)</c:f>
              <c:numCache>
                <c:formatCode>0.00</c:formatCode>
                <c:ptCount val="6"/>
                <c:pt idx="0" formatCode="0.000">
                  <c:v>59.708599999999997</c:v>
                </c:pt>
                <c:pt idx="1">
                  <c:v>60.271266666666662</c:v>
                </c:pt>
                <c:pt idx="2">
                  <c:v>54.643099999999997</c:v>
                </c:pt>
                <c:pt idx="3">
                  <c:v>62.632399999999997</c:v>
                </c:pt>
                <c:pt idx="4">
                  <c:v>63.565266666666673</c:v>
                </c:pt>
                <c:pt idx="5" formatCode="0.000">
                  <c:v>71.061700000000016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CAF-A677-C7C3C9ECE150}"/>
            </c:ext>
          </c:extLst>
        </c:ser>
        <c:ser>
          <c:idx val="1"/>
          <c:order val="1"/>
          <c:tx>
            <c:strRef>
              <c:f>Planilha2!$AC$2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plus>
            <c:min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(Planilha2!$AC$6,Planilha2!$AC$21,Planilha2!$AC$36,Planilha2!$AC$51,Planilha2!$AC$66,Planilha2!$AC$81)</c:f>
              <c:numCache>
                <c:formatCode>0.00</c:formatCode>
                <c:ptCount val="6"/>
                <c:pt idx="0" formatCode="0.000">
                  <c:v>58.208599999999997</c:v>
                </c:pt>
                <c:pt idx="1">
                  <c:v>60.694433333333336</c:v>
                </c:pt>
                <c:pt idx="2">
                  <c:v>59.394966666666669</c:v>
                </c:pt>
                <c:pt idx="3">
                  <c:v>68.233900000000006</c:v>
                </c:pt>
                <c:pt idx="4">
                  <c:v>53.754233333333332</c:v>
                </c:pt>
                <c:pt idx="5" formatCode="0.000">
                  <c:v>66.087333333333333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CAF-A677-C7C3C9E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(FQ!$C$34,FQ!$J$34,FQ!$Q$34,FQ!$X$34,FQ!$AE$34)</c:f>
              <c:numCache>
                <c:formatCode>0.00</c:formatCode>
                <c:ptCount val="5"/>
                <c:pt idx="0">
                  <c:v>7.3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8647-B1FE-2ECA809E970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(FQ!$D$34,FQ!$K$34,FQ!$R$34,FQ!$Y$34,FQ!$AF$34)</c:f>
              <c:numCache>
                <c:formatCode>0.00</c:formatCode>
                <c:ptCount val="5"/>
                <c:pt idx="0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8647-B1FE-2ECA809E970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(FQ!$G$34,FQ!$N$34,FQ!$U$34,FQ!$AB$34,FQ!$AI$34)</c:f>
              <c:numCache>
                <c:formatCode>0.00</c:formatCode>
                <c:ptCount val="5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8-8647-B1FE-2ECA809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Oxigênio Dissolvido</a:t>
                </a:r>
                <a:r>
                  <a:rPr lang="pt-BR" baseline="0"/>
                  <a:t> </a:t>
                </a:r>
                <a:r>
                  <a:rPr lang="pt-BR"/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(FQ!$C$31,FQ!$J$31,FQ!$Q$31,FQ!$X$31,FQ!$AE$31)</c:f>
              <c:numCache>
                <c:formatCode>0.00</c:formatCode>
                <c:ptCount val="5"/>
                <c:pt idx="0">
                  <c:v>28.3</c:v>
                </c:pt>
                <c:pt idx="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1144-9A8A-AEACFFC49E8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plus>
            <c:min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(FQ!$D$31,FQ!$K$31,FQ!$R$31,FQ!$Y$31,FQ!$AF$31)</c:f>
              <c:numCache>
                <c:formatCode>0.00</c:formatCode>
                <c:ptCount val="5"/>
                <c:pt idx="0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1144-9A8A-AEACFFC49E8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(FQ!$G$31,FQ!$N$31,FQ!$U$31,FQ!$AB$31,FQ!$AI$31)</c:f>
              <c:numCache>
                <c:formatCode>0.00</c:formatCode>
                <c:ptCount val="5"/>
                <c:pt idx="0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1144-9A8A-AEACFFC4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 baseline="30000"/>
                  <a:t>o</a:t>
                </a:r>
                <a:r>
                  <a:rPr lang="pt-BR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(FQ!$C$32,FQ!$J$32,FQ!$Q$32,FQ!$X$32,FQ!$AE$32)</c:f>
              <c:numCache>
                <c:formatCode>0.00</c:formatCode>
                <c:ptCount val="5"/>
                <c:pt idx="0">
                  <c:v>8.58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4-D642-82DB-D19D1852DBB4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plus>
            <c:min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(FQ!$D$32,FQ!$K$32,FQ!$R$32,FQ!$Y$32,FQ!$AF$32)</c:f>
              <c:numCache>
                <c:formatCode>0.00</c:formatCode>
                <c:ptCount val="5"/>
                <c:pt idx="0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4-D642-82DB-D19D1852DBB4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plus>
            <c:min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(FQ!$G$32,FQ!$N$32,FQ!$U$32,FQ!$AB$32,FQ!$AI$32)</c:f>
              <c:numCache>
                <c:formatCode>0.00</c:formatCode>
                <c:ptCount val="5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4-D642-82DB-D19D1852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5A44-A7DC-F9946246B8CE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(FQ!$D$33,FQ!$K$33,FQ!$R$33,FQ!$Y$33,FQ!$AF$33)</c:f>
              <c:numCache>
                <c:formatCode>0.00</c:formatCode>
                <c:ptCount val="5"/>
                <c:pt idx="0">
                  <c:v>401.66666666666669</c:v>
                </c:pt>
                <c:pt idx="1">
                  <c:v>409.66666666666669</c:v>
                </c:pt>
                <c:pt idx="2">
                  <c:v>410.66666666666669</c:v>
                </c:pt>
                <c:pt idx="3">
                  <c:v>358.33333333333331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5A44-A7DC-F9946246B8CE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(FQ!$G$33,FQ!$N$33,FQ!$U$33,FQ!$AB$33,FQ!$AI$33)</c:f>
              <c:numCache>
                <c:formatCode>0.00</c:formatCode>
                <c:ptCount val="5"/>
                <c:pt idx="0">
                  <c:v>399.66666666666669</c:v>
                </c:pt>
                <c:pt idx="1">
                  <c:v>406.66666666666669</c:v>
                </c:pt>
                <c:pt idx="2">
                  <c:v>409.33333333333331</c:v>
                </c:pt>
                <c:pt idx="3">
                  <c:v>380.33333333333331</c:v>
                </c:pt>
                <c:pt idx="4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3-5A44-A7DC-F9946246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Condutividade (µs/cm</a:t>
                </a:r>
                <a:r>
                  <a:rPr lang="pt-BR" baseline="30000"/>
                  <a:t>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(Planilha2!$B$6,Planilha2!$B$21,Planilha2!$B$36,Planilha2!$B$51,Planilha2!$B$66,Planilha2!$B$81)</c:f>
              <c:numCache>
                <c:formatCode>0</c:formatCode>
                <c:ptCount val="6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 formatCode="0.00">
                  <c:v>56</c:v>
                </c:pt>
                <c:pt idx="4">
                  <c:v>53.5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C9D-BE3F-9306AF138F16}"/>
            </c:ext>
          </c:extLst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(Planilha2!$C$6,Planilha2!$C$21,Planilha2!$C$36,Planilha2!$C$51,Planilha2!$C$66,Planilha2!$C$81)</c:f>
              <c:numCache>
                <c:formatCode>0.00</c:formatCode>
                <c:ptCount val="6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  <c:pt idx="5" formatCode="General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C9D-BE3F-9306AF13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Transparency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(Planilha2!$D$6,Planilha2!$D$21,Planilha2!$D$36,Planilha2!$D$51,Planilha2!$D$66,Planilha2!$D$81)</c:f>
              <c:numCache>
                <c:formatCode>0.00</c:formatCode>
                <c:ptCount val="6"/>
                <c:pt idx="0">
                  <c:v>6.666666666666667</c:v>
                </c:pt>
                <c:pt idx="1">
                  <c:v>6.043333333333333</c:v>
                </c:pt>
                <c:pt idx="2">
                  <c:v>4.003333333333333</c:v>
                </c:pt>
                <c:pt idx="3">
                  <c:v>5.6033333333333326</c:v>
                </c:pt>
                <c:pt idx="4">
                  <c:v>4.8433333333333328</c:v>
                </c:pt>
                <c:pt idx="5">
                  <c:v>7.5133333333333328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160-B7FF-CA4C8C7DE9F7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(Planilha2!$E$6,Planilha2!$E$21,Planilha2!$E$36,Planilha2!$E$51,Planilha2!$E$66,Planilha2!$E$81)</c:f>
              <c:numCache>
                <c:formatCode>0.00</c:formatCode>
                <c:ptCount val="6"/>
                <c:pt idx="0" formatCode="General">
                  <c:v>7.0366666666666662</c:v>
                </c:pt>
                <c:pt idx="1">
                  <c:v>3.8299999999999996</c:v>
                </c:pt>
                <c:pt idx="2">
                  <c:v>2.37</c:v>
                </c:pt>
                <c:pt idx="3">
                  <c:v>4.7033333333333331</c:v>
                </c:pt>
                <c:pt idx="4">
                  <c:v>5.03</c:v>
                </c:pt>
                <c:pt idx="5">
                  <c:v>5.9733333333333336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2-4160-B7FF-CA4C8C7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(Planilha2!$F$6,Planilha2!$F$21,Planilha2!$F$36,Planilha2!$F$51,Planilha2!$F$66,Planilha2!$F$81)</c:f>
              <c:numCache>
                <c:formatCode>0.00</c:formatCode>
                <c:ptCount val="6"/>
                <c:pt idx="0">
                  <c:v>65.725299999999976</c:v>
                </c:pt>
                <c:pt idx="1">
                  <c:v>71.992133333333328</c:v>
                </c:pt>
                <c:pt idx="2">
                  <c:v>85.779166666666654</c:v>
                </c:pt>
                <c:pt idx="3">
                  <c:v>80.765699999999995</c:v>
                </c:pt>
                <c:pt idx="4">
                  <c:v>75.752233333333322</c:v>
                </c:pt>
                <c:pt idx="5">
                  <c:v>80.765699999999981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00B-AEB6-C7A97DA5B1AC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(Planilha2!$G$6,Planilha2!$G$21,Planilha2!$G$36,Planilha2!$G$51,Planilha2!$G$66,Planilha2!$G$81)</c:f>
              <c:numCache>
                <c:formatCode>0.00</c:formatCode>
                <c:ptCount val="6"/>
                <c:pt idx="0">
                  <c:v>69.485399999999984</c:v>
                </c:pt>
                <c:pt idx="1">
                  <c:v>68.23203333333332</c:v>
                </c:pt>
                <c:pt idx="2">
                  <c:v>98.312833333333344</c:v>
                </c:pt>
                <c:pt idx="3">
                  <c:v>69.485399999999998</c:v>
                </c:pt>
                <c:pt idx="4">
                  <c:v>74.498866666666657</c:v>
                </c:pt>
                <c:pt idx="5">
                  <c:v>77.005599999999987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00B-AEB6-C7A97DA5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color (uH)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(Planilha2!$H$6,Planilha2!$H$21,Planilha2!$H$36,Planilha2!$H$51,Planilha2!$H$66,Planilha2!$H$81)</c:f>
              <c:numCache>
                <c:formatCode>0.00</c:formatCode>
                <c:ptCount val="6"/>
                <c:pt idx="0" formatCode="General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  <c:pt idx="5">
                  <c:v>29.166666666666668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4FDA-846C-DAC5FD788933}"/>
            </c:ext>
          </c:extLst>
        </c:ser>
        <c:ser>
          <c:idx val="1"/>
          <c:order val="1"/>
          <c:tx>
            <c:strRef>
              <c:f>Planilha2!$I$2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(Planilha2!$I$6,Planilha2!$I$21,Planilha2!$I$36,Planilha2!$I$51,Planilha2!$I$66,Planilha2!$I$81)</c:f>
              <c:numCache>
                <c:formatCode>0.00</c:formatCode>
                <c:ptCount val="6"/>
                <c:pt idx="0" formatCode="General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  <c:pt idx="5">
                  <c:v>29.466666666666669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4FDA-846C-DAC5FD78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2127347</xdr:colOff>
      <xdr:row>48</xdr:row>
      <xdr:rowOff>50799</xdr:rowOff>
    </xdr:from>
    <xdr:to>
      <xdr:col>9</xdr:col>
      <xdr:colOff>842907</xdr:colOff>
      <xdr:row>66</xdr:row>
      <xdr:rowOff>167471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33866</xdr:rowOff>
    </xdr:from>
    <xdr:to>
      <xdr:col>18</xdr:col>
      <xdr:colOff>70227</xdr:colOff>
      <xdr:row>66</xdr:row>
      <xdr:rowOff>150538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2135910</xdr:colOff>
      <xdr:row>67</xdr:row>
      <xdr:rowOff>173183</xdr:rowOff>
    </xdr:from>
    <xdr:to>
      <xdr:col>9</xdr:col>
      <xdr:colOff>849546</xdr:colOff>
      <xdr:row>86</xdr:row>
      <xdr:rowOff>102241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70227</xdr:colOff>
      <xdr:row>86</xdr:row>
      <xdr:rowOff>116672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2135908</xdr:colOff>
      <xdr:row>87</xdr:row>
      <xdr:rowOff>0</xdr:rowOff>
    </xdr:from>
    <xdr:to>
      <xdr:col>9</xdr:col>
      <xdr:colOff>849544</xdr:colOff>
      <xdr:row>105</xdr:row>
      <xdr:rowOff>116672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720378</xdr:colOff>
      <xdr:row>50</xdr:row>
      <xdr:rowOff>117395</xdr:rowOff>
    </xdr:from>
    <xdr:ext cx="254942" cy="264431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909244" y="9412941"/>
          <a:ext cx="25494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</a:p>
      </xdr:txBody>
    </xdr:sp>
    <xdr:clientData/>
  </xdr:oneCellAnchor>
  <xdr:oneCellAnchor>
    <xdr:from>
      <xdr:col>8</xdr:col>
      <xdr:colOff>690635</xdr:colOff>
      <xdr:row>49</xdr:row>
      <xdr:rowOff>114333</xdr:rowOff>
    </xdr:from>
    <xdr:ext cx="78303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636418" y="9274898"/>
          <a:ext cx="783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0.35818</cdr:x>
      <cdr:y>0.15167</cdr:y>
    </cdr:from>
    <cdr:to>
      <cdr:x>0.39196</cdr:x>
      <cdr:y>0.22565</cdr:y>
    </cdr:to>
    <cdr:sp macro="" textlink="">
      <cdr:nvSpPr>
        <cdr:cNvPr id="2" name="CaixaDeTexto 11">
          <a:extLst xmlns:a="http://schemas.openxmlformats.org/drawingml/2006/main">
            <a:ext uri="{FF2B5EF4-FFF2-40B4-BE49-F238E27FC236}">
              <a16:creationId xmlns:a16="http://schemas.microsoft.com/office/drawing/2014/main" id="{80933950-420D-EF45-B1F5-7A6E96FE777C}"/>
            </a:ext>
          </a:extLst>
        </cdr:cNvPr>
        <cdr:cNvSpPr txBox="1"/>
      </cdr:nvSpPr>
      <cdr:spPr>
        <a:xfrm xmlns:a="http://schemas.openxmlformats.org/drawingml/2006/main">
          <a:off x="2724138" y="526210"/>
          <a:ext cx="256949" cy="2566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</a:p>
      </cdr:txBody>
    </cdr:sp>
  </cdr:relSizeAnchor>
  <cdr:relSizeAnchor xmlns:cdr="http://schemas.openxmlformats.org/drawingml/2006/chartDrawing">
    <cdr:from>
      <cdr:x>0.86392</cdr:x>
      <cdr:y>0.05516</cdr:y>
    </cdr:from>
    <cdr:to>
      <cdr:x>0.96775</cdr:x>
      <cdr:y>0.12828</cdr:y>
    </cdr:to>
    <cdr:sp macro="" textlink="">
      <cdr:nvSpPr>
        <cdr:cNvPr id="3" name="CaixaDeTexto 12">
          <a:extLst xmlns:a="http://schemas.openxmlformats.org/drawingml/2006/main">
            <a:ext uri="{FF2B5EF4-FFF2-40B4-BE49-F238E27FC236}">
              <a16:creationId xmlns:a16="http://schemas.microsoft.com/office/drawing/2014/main" id="{FA545F24-D8D2-B347-AC18-1871D895DF51}"/>
            </a:ext>
          </a:extLst>
        </cdr:cNvPr>
        <cdr:cNvSpPr txBox="1"/>
      </cdr:nvSpPr>
      <cdr:spPr>
        <a:xfrm xmlns:a="http://schemas.openxmlformats.org/drawingml/2006/main">
          <a:off x="6515215" y="199539"/>
          <a:ext cx="7830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108</xdr:row>
      <xdr:rowOff>66675</xdr:rowOff>
    </xdr:from>
    <xdr:to>
      <xdr:col>5</xdr:col>
      <xdr:colOff>118533</xdr:colOff>
      <xdr:row>123</xdr:row>
      <xdr:rowOff>1588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108</xdr:row>
      <xdr:rowOff>66675</xdr:rowOff>
    </xdr:from>
    <xdr:to>
      <xdr:col>12</xdr:col>
      <xdr:colOff>413808</xdr:colOff>
      <xdr:row>123</xdr:row>
      <xdr:rowOff>1588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108</xdr:row>
      <xdr:rowOff>66675</xdr:rowOff>
    </xdr:from>
    <xdr:to>
      <xdr:col>17</xdr:col>
      <xdr:colOff>413808</xdr:colOff>
      <xdr:row>123</xdr:row>
      <xdr:rowOff>1588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108</xdr:row>
      <xdr:rowOff>57150</xdr:rowOff>
    </xdr:from>
    <xdr:to>
      <xdr:col>24</xdr:col>
      <xdr:colOff>566208</xdr:colOff>
      <xdr:row>122</xdr:row>
      <xdr:rowOff>182563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108</xdr:row>
      <xdr:rowOff>57150</xdr:rowOff>
    </xdr:from>
    <xdr:to>
      <xdr:col>32</xdr:col>
      <xdr:colOff>4233</xdr:colOff>
      <xdr:row>122</xdr:row>
      <xdr:rowOff>182563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123</xdr:row>
      <xdr:rowOff>57150</xdr:rowOff>
    </xdr:from>
    <xdr:to>
      <xdr:col>5</xdr:col>
      <xdr:colOff>128058</xdr:colOff>
      <xdr:row>137</xdr:row>
      <xdr:rowOff>182563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171450</xdr:colOff>
      <xdr:row>123</xdr:row>
      <xdr:rowOff>57150</xdr:rowOff>
    </xdr:from>
    <xdr:to>
      <xdr:col>12</xdr:col>
      <xdr:colOff>423333</xdr:colOff>
      <xdr:row>137</xdr:row>
      <xdr:rowOff>182563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123</xdr:row>
      <xdr:rowOff>57150</xdr:rowOff>
    </xdr:from>
    <xdr:to>
      <xdr:col>17</xdr:col>
      <xdr:colOff>413808</xdr:colOff>
      <xdr:row>137</xdr:row>
      <xdr:rowOff>182563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123</xdr:row>
      <xdr:rowOff>66675</xdr:rowOff>
    </xdr:from>
    <xdr:to>
      <xdr:col>24</xdr:col>
      <xdr:colOff>537633</xdr:colOff>
      <xdr:row>138</xdr:row>
      <xdr:rowOff>1588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123</xdr:row>
      <xdr:rowOff>76200</xdr:rowOff>
    </xdr:from>
    <xdr:to>
      <xdr:col>31</xdr:col>
      <xdr:colOff>585258</xdr:colOff>
      <xdr:row>138</xdr:row>
      <xdr:rowOff>11113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476250</xdr:colOff>
      <xdr:row>138</xdr:row>
      <xdr:rowOff>47625</xdr:rowOff>
    </xdr:from>
    <xdr:to>
      <xdr:col>5</xdr:col>
      <xdr:colOff>137583</xdr:colOff>
      <xdr:row>152</xdr:row>
      <xdr:rowOff>173038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138</xdr:row>
      <xdr:rowOff>47625</xdr:rowOff>
    </xdr:from>
    <xdr:to>
      <xdr:col>12</xdr:col>
      <xdr:colOff>442383</xdr:colOff>
      <xdr:row>152</xdr:row>
      <xdr:rowOff>173038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504825</xdr:colOff>
      <xdr:row>138</xdr:row>
      <xdr:rowOff>47625</xdr:rowOff>
    </xdr:from>
    <xdr:to>
      <xdr:col>17</xdr:col>
      <xdr:colOff>432858</xdr:colOff>
      <xdr:row>152</xdr:row>
      <xdr:rowOff>173038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504825</xdr:colOff>
      <xdr:row>138</xdr:row>
      <xdr:rowOff>47625</xdr:rowOff>
    </xdr:from>
    <xdr:to>
      <xdr:col>24</xdr:col>
      <xdr:colOff>537633</xdr:colOff>
      <xdr:row>152</xdr:row>
      <xdr:rowOff>173038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8"/>
  <sheetViews>
    <sheetView topLeftCell="A3" zoomScaleNormal="120" workbookViewId="0">
      <pane xSplit="2" topLeftCell="AI1" activePane="topRight" state="frozen"/>
      <selection pane="topRight" activeCell="A21" sqref="A21"/>
    </sheetView>
  </sheetViews>
  <sheetFormatPr defaultColWidth="8.88671875" defaultRowHeight="14.4" x14ac:dyDescent="0.3"/>
  <cols>
    <col min="1" max="1" width="25.88671875" bestFit="1" customWidth="1"/>
    <col min="2" max="2" width="33.5546875" hidden="1" customWidth="1"/>
    <col min="3" max="3" width="12.33203125" bestFit="1" customWidth="1"/>
    <col min="4" max="4" width="15.33203125" bestFit="1" customWidth="1"/>
    <col min="5" max="5" width="15.6640625" bestFit="1" customWidth="1"/>
    <col min="6" max="7" width="15.33203125" bestFit="1" customWidth="1"/>
    <col min="8" max="8" width="15.6640625" bestFit="1" customWidth="1"/>
    <col min="9" max="9" width="15.33203125" bestFit="1" customWidth="1"/>
    <col min="10" max="10" width="12.33203125" customWidth="1"/>
    <col min="11" max="11" width="15.33203125" bestFit="1" customWidth="1"/>
    <col min="12" max="12" width="15.6640625" bestFit="1" customWidth="1"/>
    <col min="13" max="14" width="15.33203125" bestFit="1" customWidth="1"/>
    <col min="15" max="15" width="15.6640625" bestFit="1" customWidth="1"/>
    <col min="16" max="16" width="15.33203125" bestFit="1" customWidth="1"/>
    <col min="17" max="17" width="10.44140625" bestFit="1" customWidth="1"/>
    <col min="18" max="23" width="13.6640625" bestFit="1" customWidth="1"/>
    <col min="24" max="24" width="10.44140625" bestFit="1" customWidth="1"/>
    <col min="25" max="30" width="13.6640625" bestFit="1" customWidth="1"/>
    <col min="31" max="31" width="10.44140625" bestFit="1" customWidth="1"/>
    <col min="32" max="37" width="13.6640625" bestFit="1" customWidth="1"/>
    <col min="38" max="38" width="10.88671875" bestFit="1" customWidth="1"/>
    <col min="39" max="39" width="14.6640625" bestFit="1" customWidth="1"/>
    <col min="40" max="40" width="15.6640625" bestFit="1" customWidth="1"/>
    <col min="41" max="42" width="14.6640625" bestFit="1" customWidth="1"/>
    <col min="43" max="43" width="15.6640625" bestFit="1" customWidth="1"/>
    <col min="44" max="44" width="14.6640625" bestFit="1" customWidth="1"/>
  </cols>
  <sheetData>
    <row r="1" spans="1:44" s="2" customFormat="1" x14ac:dyDescent="0.3"/>
    <row r="2" spans="1:44" s="2" customFormat="1" x14ac:dyDescent="0.3">
      <c r="B2" s="45"/>
      <c r="C2" s="118" t="s">
        <v>28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20"/>
    </row>
    <row r="3" spans="1:44" s="2" customFormat="1" x14ac:dyDescent="0.3">
      <c r="B3" s="46"/>
      <c r="C3" s="117" t="s">
        <v>64</v>
      </c>
      <c r="D3" s="117"/>
      <c r="E3" s="117"/>
      <c r="F3" s="117"/>
      <c r="G3" s="117"/>
      <c r="H3" s="117"/>
      <c r="I3" s="117"/>
      <c r="J3" s="79"/>
      <c r="K3" s="117" t="s">
        <v>65</v>
      </c>
      <c r="L3" s="117"/>
      <c r="M3" s="117"/>
      <c r="N3" s="117"/>
      <c r="O3" s="117"/>
      <c r="P3" s="117"/>
      <c r="Q3" s="79"/>
      <c r="R3" s="117" t="s">
        <v>66</v>
      </c>
      <c r="S3" s="117"/>
      <c r="T3" s="117"/>
      <c r="U3" s="117"/>
      <c r="V3" s="117"/>
      <c r="W3" s="117"/>
      <c r="X3" s="79"/>
      <c r="Y3" s="117" t="s">
        <v>69</v>
      </c>
      <c r="Z3" s="117"/>
      <c r="AA3" s="117"/>
      <c r="AB3" s="117"/>
      <c r="AC3" s="117"/>
      <c r="AD3" s="117"/>
      <c r="AE3" s="79"/>
      <c r="AF3" s="117" t="s">
        <v>70</v>
      </c>
      <c r="AG3" s="117"/>
      <c r="AH3" s="117"/>
      <c r="AI3" s="117"/>
      <c r="AJ3" s="117"/>
      <c r="AK3" s="117"/>
      <c r="AL3" s="79"/>
      <c r="AM3" s="117" t="s">
        <v>71</v>
      </c>
      <c r="AN3" s="117"/>
      <c r="AO3" s="117"/>
      <c r="AP3" s="117"/>
      <c r="AQ3" s="117"/>
      <c r="AR3" s="117"/>
    </row>
    <row r="4" spans="1:44" s="2" customFormat="1" ht="18" x14ac:dyDescent="0.4">
      <c r="B4" s="3"/>
      <c r="C4" s="113" t="s">
        <v>68</v>
      </c>
      <c r="D4" s="110" t="s">
        <v>24</v>
      </c>
      <c r="E4" s="111"/>
      <c r="F4" s="112"/>
      <c r="G4" s="110" t="s">
        <v>67</v>
      </c>
      <c r="H4" s="111"/>
      <c r="I4" s="112"/>
      <c r="J4" s="113" t="s">
        <v>68</v>
      </c>
      <c r="K4" s="110" t="s">
        <v>24</v>
      </c>
      <c r="L4" s="111"/>
      <c r="M4" s="112"/>
      <c r="N4" s="110" t="s">
        <v>67</v>
      </c>
      <c r="O4" s="111"/>
      <c r="P4" s="112"/>
      <c r="Q4" s="113" t="s">
        <v>68</v>
      </c>
      <c r="R4" s="110" t="s">
        <v>24</v>
      </c>
      <c r="S4" s="111"/>
      <c r="T4" s="112"/>
      <c r="U4" s="110" t="s">
        <v>67</v>
      </c>
      <c r="V4" s="111"/>
      <c r="W4" s="112"/>
      <c r="X4" s="113" t="s">
        <v>68</v>
      </c>
      <c r="Y4" s="110" t="s">
        <v>24</v>
      </c>
      <c r="Z4" s="111"/>
      <c r="AA4" s="112"/>
      <c r="AB4" s="110" t="s">
        <v>67</v>
      </c>
      <c r="AC4" s="111"/>
      <c r="AD4" s="112"/>
      <c r="AE4" s="113" t="s">
        <v>68</v>
      </c>
      <c r="AF4" s="110" t="s">
        <v>24</v>
      </c>
      <c r="AG4" s="111"/>
      <c r="AH4" s="112"/>
      <c r="AI4" s="110" t="s">
        <v>67</v>
      </c>
      <c r="AJ4" s="111"/>
      <c r="AK4" s="112"/>
      <c r="AL4" s="113" t="s">
        <v>68</v>
      </c>
      <c r="AM4" s="110" t="s">
        <v>24</v>
      </c>
      <c r="AN4" s="111"/>
      <c r="AO4" s="112"/>
      <c r="AP4" s="110" t="s">
        <v>67</v>
      </c>
      <c r="AQ4" s="111"/>
      <c r="AR4" s="112"/>
    </row>
    <row r="5" spans="1:44" s="2" customFormat="1" ht="15.6" x14ac:dyDescent="0.3">
      <c r="B5" s="3"/>
      <c r="C5" s="114"/>
      <c r="D5" s="58" t="s">
        <v>19</v>
      </c>
      <c r="E5" s="62" t="s">
        <v>18</v>
      </c>
      <c r="F5" s="62" t="s">
        <v>17</v>
      </c>
      <c r="G5" s="62" t="s">
        <v>20</v>
      </c>
      <c r="H5" s="62" t="s">
        <v>21</v>
      </c>
      <c r="I5" s="57" t="s">
        <v>22</v>
      </c>
      <c r="J5" s="114"/>
      <c r="K5" s="56" t="s">
        <v>19</v>
      </c>
      <c r="L5" s="66" t="s">
        <v>18</v>
      </c>
      <c r="M5" s="66" t="s">
        <v>17</v>
      </c>
      <c r="N5" s="66" t="s">
        <v>20</v>
      </c>
      <c r="O5" s="66" t="s">
        <v>21</v>
      </c>
      <c r="P5" s="66" t="s">
        <v>22</v>
      </c>
      <c r="Q5" s="114"/>
      <c r="R5" s="56" t="s">
        <v>19</v>
      </c>
      <c r="S5" s="66" t="s">
        <v>18</v>
      </c>
      <c r="T5" s="66" t="s">
        <v>17</v>
      </c>
      <c r="U5" s="66" t="s">
        <v>20</v>
      </c>
      <c r="V5" s="66" t="s">
        <v>21</v>
      </c>
      <c r="W5" s="66" t="s">
        <v>22</v>
      </c>
      <c r="X5" s="114"/>
      <c r="Y5" s="56" t="s">
        <v>19</v>
      </c>
      <c r="Z5" s="66" t="s">
        <v>18</v>
      </c>
      <c r="AA5" s="66" t="s">
        <v>17</v>
      </c>
      <c r="AB5" s="66" t="s">
        <v>20</v>
      </c>
      <c r="AC5" s="66" t="s">
        <v>21</v>
      </c>
      <c r="AD5" s="66" t="s">
        <v>22</v>
      </c>
      <c r="AE5" s="114"/>
      <c r="AF5" s="56" t="s">
        <v>19</v>
      </c>
      <c r="AG5" s="66" t="s">
        <v>18</v>
      </c>
      <c r="AH5" s="66" t="s">
        <v>17</v>
      </c>
      <c r="AI5" s="66" t="s">
        <v>20</v>
      </c>
      <c r="AJ5" s="66" t="s">
        <v>21</v>
      </c>
      <c r="AK5" s="66" t="s">
        <v>22</v>
      </c>
      <c r="AL5" s="114"/>
      <c r="AM5" s="56" t="s">
        <v>19</v>
      </c>
      <c r="AN5" s="66" t="s">
        <v>18</v>
      </c>
      <c r="AO5" s="66" t="s">
        <v>17</v>
      </c>
      <c r="AP5" s="66" t="s">
        <v>20</v>
      </c>
      <c r="AQ5" s="66" t="s">
        <v>21</v>
      </c>
      <c r="AR5" s="66" t="s">
        <v>22</v>
      </c>
    </row>
    <row r="6" spans="1:44" s="2" customFormat="1" ht="15.6" x14ac:dyDescent="0.3">
      <c r="A6" s="67" t="s">
        <v>48</v>
      </c>
      <c r="B6" s="67" t="s">
        <v>1</v>
      </c>
      <c r="C6" s="53">
        <v>59</v>
      </c>
      <c r="D6" s="53">
        <v>49</v>
      </c>
      <c r="E6" s="53">
        <v>47</v>
      </c>
      <c r="F6" s="53">
        <v>46</v>
      </c>
      <c r="G6" s="53">
        <v>50</v>
      </c>
      <c r="H6" s="53">
        <v>49</v>
      </c>
      <c r="I6" s="53">
        <v>54</v>
      </c>
      <c r="J6" s="53">
        <v>55</v>
      </c>
      <c r="K6" s="53">
        <v>98</v>
      </c>
      <c r="L6" s="53">
        <v>92</v>
      </c>
      <c r="M6" s="53">
        <v>95</v>
      </c>
      <c r="N6" s="53">
        <v>47</v>
      </c>
      <c r="O6" s="53">
        <v>54</v>
      </c>
      <c r="P6" s="53">
        <v>56</v>
      </c>
      <c r="Q6" s="54">
        <v>55</v>
      </c>
      <c r="R6" s="53">
        <v>80</v>
      </c>
      <c r="S6" s="53">
        <v>115</v>
      </c>
      <c r="T6" s="53">
        <v>94</v>
      </c>
      <c r="U6" s="53">
        <v>51</v>
      </c>
      <c r="V6" s="53">
        <v>53</v>
      </c>
      <c r="W6" s="53">
        <v>56</v>
      </c>
      <c r="X6" s="54">
        <v>62.5</v>
      </c>
      <c r="Y6" s="53">
        <v>51.5</v>
      </c>
      <c r="Z6" s="53">
        <v>67</v>
      </c>
      <c r="AA6" s="53">
        <v>57</v>
      </c>
      <c r="AB6" s="53">
        <v>56</v>
      </c>
      <c r="AC6" s="53">
        <v>58</v>
      </c>
      <c r="AD6" s="53">
        <v>54</v>
      </c>
      <c r="AE6" s="54">
        <v>51</v>
      </c>
      <c r="AF6" s="53">
        <v>52</v>
      </c>
      <c r="AG6" s="53">
        <v>62</v>
      </c>
      <c r="AH6" s="53">
        <v>58</v>
      </c>
      <c r="AI6" s="53">
        <v>52.5</v>
      </c>
      <c r="AJ6" s="53">
        <v>59</v>
      </c>
      <c r="AK6" s="53">
        <v>49</v>
      </c>
      <c r="AL6" s="54">
        <v>47</v>
      </c>
      <c r="AM6" s="53">
        <v>61</v>
      </c>
      <c r="AN6" s="53">
        <v>59</v>
      </c>
      <c r="AO6" s="53">
        <v>52.5</v>
      </c>
      <c r="AP6" s="53">
        <v>51</v>
      </c>
      <c r="AQ6" s="53">
        <v>55</v>
      </c>
      <c r="AR6" s="53">
        <v>36.5</v>
      </c>
    </row>
    <row r="7" spans="1:44" s="2" customFormat="1" ht="15.6" x14ac:dyDescent="0.3">
      <c r="A7" s="67" t="s">
        <v>49</v>
      </c>
      <c r="B7" s="67" t="s">
        <v>50</v>
      </c>
      <c r="C7" s="53">
        <v>4.93</v>
      </c>
      <c r="D7" s="53">
        <v>6.71</v>
      </c>
      <c r="E7" s="53">
        <v>7.74</v>
      </c>
      <c r="F7" s="53">
        <v>6.66</v>
      </c>
      <c r="G7" s="53">
        <v>6.55</v>
      </c>
      <c r="H7" s="53">
        <v>6.5</v>
      </c>
      <c r="I7" s="53">
        <v>6.95</v>
      </c>
      <c r="J7" s="53">
        <v>4.41</v>
      </c>
      <c r="K7" s="53">
        <v>3.59</v>
      </c>
      <c r="L7" s="53">
        <v>4.3099999999999996</v>
      </c>
      <c r="M7" s="53">
        <v>3.59</v>
      </c>
      <c r="N7" s="53">
        <v>6.25</v>
      </c>
      <c r="O7" s="53">
        <v>5.91</v>
      </c>
      <c r="P7" s="53">
        <v>5.97</v>
      </c>
      <c r="Q7" s="54">
        <v>6.58</v>
      </c>
      <c r="R7" s="53">
        <v>2.95</v>
      </c>
      <c r="S7" s="53">
        <v>2.67</v>
      </c>
      <c r="T7" s="53">
        <v>1.49</v>
      </c>
      <c r="U7" s="53">
        <v>4.59</v>
      </c>
      <c r="V7" s="53">
        <v>3.59</v>
      </c>
      <c r="W7" s="53">
        <v>3.83</v>
      </c>
      <c r="X7" s="54">
        <v>4.88</v>
      </c>
      <c r="Y7" s="53">
        <v>4.8099999999999996</v>
      </c>
      <c r="Z7" s="53">
        <v>4.2300000000000004</v>
      </c>
      <c r="AA7" s="53">
        <v>5.07</v>
      </c>
      <c r="AB7" s="53">
        <v>5.99</v>
      </c>
      <c r="AC7" s="53">
        <v>5.51</v>
      </c>
      <c r="AD7" s="53">
        <v>5.31</v>
      </c>
      <c r="AE7" s="54">
        <v>6.22</v>
      </c>
      <c r="AF7" s="53">
        <v>5.19</v>
      </c>
      <c r="AG7" s="53">
        <v>4.12</v>
      </c>
      <c r="AH7" s="53">
        <v>5.78</v>
      </c>
      <c r="AI7" s="53">
        <v>5.77</v>
      </c>
      <c r="AJ7" s="53">
        <v>4.5</v>
      </c>
      <c r="AK7" s="53">
        <v>4.26</v>
      </c>
      <c r="AL7" s="54">
        <v>10.1</v>
      </c>
      <c r="AM7" s="53">
        <v>6.06</v>
      </c>
      <c r="AN7" s="53">
        <v>5.35</v>
      </c>
      <c r="AO7" s="53">
        <v>6.51</v>
      </c>
      <c r="AP7" s="53">
        <v>7.27</v>
      </c>
      <c r="AQ7" s="53">
        <v>5.17</v>
      </c>
      <c r="AR7" s="53">
        <v>10.1</v>
      </c>
    </row>
    <row r="8" spans="1:44" s="2" customFormat="1" ht="15.6" x14ac:dyDescent="0.3">
      <c r="A8" s="67" t="s">
        <v>51</v>
      </c>
      <c r="B8" s="67" t="s">
        <v>47</v>
      </c>
      <c r="C8" s="69">
        <v>5.7000000000000002E-2</v>
      </c>
      <c r="D8" s="69">
        <v>5.2999999999999999E-2</v>
      </c>
      <c r="E8" s="69">
        <v>5.6000000000000001E-2</v>
      </c>
      <c r="F8" s="69">
        <v>5.2999999999999999E-2</v>
      </c>
      <c r="G8" s="69">
        <v>5.2999999999999999E-2</v>
      </c>
      <c r="H8" s="69">
        <v>5.2999999999999999E-2</v>
      </c>
      <c r="I8" s="69">
        <v>5.2999999999999999E-2</v>
      </c>
      <c r="J8" s="69">
        <v>5.3999999999999999E-2</v>
      </c>
      <c r="K8" s="69">
        <v>5.1999999999999998E-2</v>
      </c>
      <c r="L8" s="69">
        <v>5.7000000000000002E-2</v>
      </c>
      <c r="M8" s="53">
        <v>5.1999999999999998E-2</v>
      </c>
      <c r="N8" s="69">
        <v>5.2999999999999999E-2</v>
      </c>
      <c r="O8" s="69">
        <v>5.3999999999999999E-2</v>
      </c>
      <c r="P8" s="69">
        <v>5.7000000000000002E-2</v>
      </c>
      <c r="Q8" s="72">
        <v>5.6000000000000001E-2</v>
      </c>
      <c r="R8" s="69">
        <v>6.8000000000000005E-2</v>
      </c>
      <c r="S8" s="69">
        <v>4.8000000000000001E-2</v>
      </c>
      <c r="T8" s="69">
        <v>6.9000000000000006E-2</v>
      </c>
      <c r="U8" s="69">
        <v>6.0999999999999999E-2</v>
      </c>
      <c r="V8" s="53">
        <v>5.3999999999999999E-2</v>
      </c>
      <c r="W8" s="53">
        <v>0.06</v>
      </c>
      <c r="X8" s="54">
        <v>5.1999999999999998E-2</v>
      </c>
      <c r="Y8" s="53">
        <v>5.3999999999999999E-2</v>
      </c>
      <c r="Z8" s="53">
        <v>5.3999999999999999E-2</v>
      </c>
      <c r="AA8" s="53">
        <v>5.3999999999999999E-2</v>
      </c>
      <c r="AB8" s="53">
        <v>5.5E-2</v>
      </c>
      <c r="AC8" s="53">
        <v>5.8000000000000003E-2</v>
      </c>
      <c r="AD8" s="53">
        <v>5.8000000000000003E-2</v>
      </c>
      <c r="AE8" s="54">
        <v>5.2999999999999999E-2</v>
      </c>
      <c r="AF8" s="53">
        <v>5.3999999999999999E-2</v>
      </c>
      <c r="AG8" s="53">
        <v>5.6000000000000001E-2</v>
      </c>
      <c r="AH8" s="53">
        <v>5.6000000000000001E-2</v>
      </c>
      <c r="AI8" s="53">
        <v>5.6000000000000001E-2</v>
      </c>
      <c r="AJ8" s="53">
        <v>5.5E-2</v>
      </c>
      <c r="AK8" s="53">
        <v>5.6000000000000001E-2</v>
      </c>
      <c r="AL8" s="54">
        <v>5.8000000000000003E-2</v>
      </c>
      <c r="AM8" s="53">
        <v>5.5E-2</v>
      </c>
      <c r="AN8" s="53">
        <v>5.8999999999999997E-2</v>
      </c>
      <c r="AO8" s="53">
        <v>5.3999999999999999E-2</v>
      </c>
      <c r="AP8" s="53">
        <v>5.6000000000000001E-2</v>
      </c>
      <c r="AQ8" s="53">
        <v>5.8999999999999997E-2</v>
      </c>
      <c r="AR8" s="53">
        <v>5.6000000000000001E-2</v>
      </c>
    </row>
    <row r="9" spans="1:44" s="2" customFormat="1" ht="15.6" x14ac:dyDescent="0.3">
      <c r="A9" s="67" t="s">
        <v>52</v>
      </c>
      <c r="B9" s="67" t="s">
        <v>3</v>
      </c>
      <c r="C9" s="53">
        <f>(3760.1*C8)-133.56</f>
        <v>80.76570000000001</v>
      </c>
      <c r="D9" s="53">
        <f t="shared" ref="D9:K9" si="0">(3760.1*D8)-133.56</f>
        <v>65.725299999999976</v>
      </c>
      <c r="E9" s="53">
        <f t="shared" si="0"/>
        <v>77.005599999999987</v>
      </c>
      <c r="F9" s="53">
        <f t="shared" si="0"/>
        <v>65.725299999999976</v>
      </c>
      <c r="G9" s="53">
        <f t="shared" si="0"/>
        <v>65.725299999999976</v>
      </c>
      <c r="H9" s="53">
        <f t="shared" si="0"/>
        <v>65.725299999999976</v>
      </c>
      <c r="I9" s="53">
        <f t="shared" si="0"/>
        <v>65.725299999999976</v>
      </c>
      <c r="J9" s="53">
        <f t="shared" si="0"/>
        <v>69.485399999999998</v>
      </c>
      <c r="K9" s="53">
        <f t="shared" si="0"/>
        <v>61.965199999999982</v>
      </c>
      <c r="L9" s="53">
        <f t="shared" ref="L9:AR9" si="1">(3760.1*L8)-133.56</f>
        <v>80.76570000000001</v>
      </c>
      <c r="M9" s="53">
        <f t="shared" si="1"/>
        <v>61.965199999999982</v>
      </c>
      <c r="N9" s="53">
        <f t="shared" si="1"/>
        <v>65.725299999999976</v>
      </c>
      <c r="O9" s="53">
        <f t="shared" si="1"/>
        <v>69.485399999999998</v>
      </c>
      <c r="P9" s="53">
        <f t="shared" si="1"/>
        <v>80.76570000000001</v>
      </c>
      <c r="Q9" s="53">
        <f t="shared" si="1"/>
        <v>77.005599999999987</v>
      </c>
      <c r="R9" s="53">
        <f t="shared" si="1"/>
        <v>122.1268</v>
      </c>
      <c r="S9" s="53">
        <f t="shared" si="1"/>
        <v>46.924800000000005</v>
      </c>
      <c r="T9" s="53">
        <f t="shared" si="1"/>
        <v>125.88690000000003</v>
      </c>
      <c r="U9" s="53">
        <f t="shared" si="1"/>
        <v>95.806099999999986</v>
      </c>
      <c r="V9" s="53">
        <f t="shared" si="1"/>
        <v>69.485399999999998</v>
      </c>
      <c r="W9" s="53">
        <f t="shared" si="1"/>
        <v>92.045999999999992</v>
      </c>
      <c r="X9" s="53">
        <f t="shared" si="1"/>
        <v>61.965199999999982</v>
      </c>
      <c r="Y9" s="53">
        <f t="shared" si="1"/>
        <v>69.485399999999998</v>
      </c>
      <c r="Z9" s="53">
        <f t="shared" si="1"/>
        <v>69.485399999999998</v>
      </c>
      <c r="AA9" s="53">
        <f t="shared" si="1"/>
        <v>69.485399999999998</v>
      </c>
      <c r="AB9" s="53">
        <f t="shared" si="1"/>
        <v>73.245499999999993</v>
      </c>
      <c r="AC9" s="53">
        <f t="shared" si="1"/>
        <v>84.525800000000004</v>
      </c>
      <c r="AD9" s="53">
        <f t="shared" si="1"/>
        <v>84.525800000000004</v>
      </c>
      <c r="AE9" s="53">
        <f t="shared" si="1"/>
        <v>65.725299999999976</v>
      </c>
      <c r="AF9" s="53">
        <f t="shared" si="1"/>
        <v>69.485399999999998</v>
      </c>
      <c r="AG9" s="53">
        <f t="shared" si="1"/>
        <v>77.005599999999987</v>
      </c>
      <c r="AH9" s="53">
        <f t="shared" si="1"/>
        <v>77.005599999999987</v>
      </c>
      <c r="AI9" s="53">
        <f t="shared" si="1"/>
        <v>77.005599999999987</v>
      </c>
      <c r="AJ9" s="53">
        <f t="shared" si="1"/>
        <v>73.245499999999993</v>
      </c>
      <c r="AK9" s="53">
        <f t="shared" si="1"/>
        <v>77.005599999999987</v>
      </c>
      <c r="AL9" s="53">
        <f t="shared" si="1"/>
        <v>84.525800000000004</v>
      </c>
      <c r="AM9" s="53">
        <f t="shared" si="1"/>
        <v>73.245499999999993</v>
      </c>
      <c r="AN9" s="53">
        <f t="shared" si="1"/>
        <v>88.28589999999997</v>
      </c>
      <c r="AO9" s="53">
        <f t="shared" si="1"/>
        <v>69.485399999999998</v>
      </c>
      <c r="AP9" s="53">
        <f t="shared" si="1"/>
        <v>77.005599999999987</v>
      </c>
      <c r="AQ9" s="53">
        <f t="shared" si="1"/>
        <v>88.28589999999997</v>
      </c>
      <c r="AR9" s="53">
        <f t="shared" si="1"/>
        <v>77.005599999999987</v>
      </c>
    </row>
    <row r="10" spans="1:44" s="2" customFormat="1" ht="15.6" x14ac:dyDescent="0.3">
      <c r="A10" s="67" t="s">
        <v>53</v>
      </c>
      <c r="B10" s="67" t="s">
        <v>4</v>
      </c>
      <c r="C10" s="53">
        <v>28.3</v>
      </c>
      <c r="D10" s="53">
        <v>30.2</v>
      </c>
      <c r="E10" s="53">
        <v>28.8</v>
      </c>
      <c r="F10" s="53">
        <v>28.6</v>
      </c>
      <c r="G10" s="53">
        <v>28.6</v>
      </c>
      <c r="H10" s="53">
        <v>28.8</v>
      </c>
      <c r="I10" s="53">
        <v>28.7</v>
      </c>
      <c r="J10" s="53">
        <v>29.2</v>
      </c>
      <c r="K10" s="53">
        <v>30.2</v>
      </c>
      <c r="L10" s="53">
        <v>29.4</v>
      </c>
      <c r="M10" s="53">
        <v>29.3</v>
      </c>
      <c r="N10" s="53">
        <v>29.9</v>
      </c>
      <c r="O10" s="53">
        <v>29.4</v>
      </c>
      <c r="P10" s="53">
        <v>29.3</v>
      </c>
      <c r="Q10" s="54">
        <v>29.4</v>
      </c>
      <c r="R10" s="53">
        <v>29.9</v>
      </c>
      <c r="S10" s="53">
        <v>29.1</v>
      </c>
      <c r="T10" s="53">
        <v>29.2</v>
      </c>
      <c r="U10" s="53">
        <v>28.9</v>
      </c>
      <c r="V10" s="53">
        <v>28.9</v>
      </c>
      <c r="W10" s="53">
        <v>29</v>
      </c>
      <c r="X10" s="54">
        <v>29.3</v>
      </c>
      <c r="Y10" s="53">
        <v>30.6</v>
      </c>
      <c r="Z10" s="53">
        <v>29.4</v>
      </c>
      <c r="AA10" s="53">
        <v>29.2</v>
      </c>
      <c r="AB10" s="53">
        <v>29.4</v>
      </c>
      <c r="AC10" s="53">
        <v>29.2</v>
      </c>
      <c r="AD10" s="53">
        <v>29</v>
      </c>
      <c r="AE10" s="54">
        <v>29.9</v>
      </c>
      <c r="AF10" s="53">
        <v>29</v>
      </c>
      <c r="AG10" s="53">
        <v>29.1</v>
      </c>
      <c r="AH10" s="53">
        <v>28.5</v>
      </c>
      <c r="AI10" s="53">
        <v>28.9</v>
      </c>
      <c r="AJ10" s="53">
        <v>29.2</v>
      </c>
      <c r="AK10" s="53">
        <v>28.8</v>
      </c>
      <c r="AL10" s="54">
        <v>29.5</v>
      </c>
      <c r="AM10" s="53">
        <v>30.2</v>
      </c>
      <c r="AN10" s="53">
        <v>29.2</v>
      </c>
      <c r="AO10" s="53">
        <v>29</v>
      </c>
      <c r="AP10" s="53">
        <v>29</v>
      </c>
      <c r="AQ10" s="53">
        <v>29.6</v>
      </c>
      <c r="AR10" s="53">
        <v>28.9</v>
      </c>
    </row>
    <row r="11" spans="1:44" s="2" customFormat="1" ht="15.6" x14ac:dyDescent="0.3">
      <c r="A11" s="67" t="s">
        <v>5</v>
      </c>
      <c r="B11" s="67" t="s">
        <v>5</v>
      </c>
      <c r="C11" s="53">
        <v>8.58</v>
      </c>
      <c r="D11" s="53">
        <v>8.6999999999999993</v>
      </c>
      <c r="E11" s="53">
        <v>8.8800000000000008</v>
      </c>
      <c r="F11" s="53">
        <v>8.7899999999999991</v>
      </c>
      <c r="G11" s="53">
        <v>8.7799999999999994</v>
      </c>
      <c r="H11" s="53">
        <v>8.84</v>
      </c>
      <c r="I11" s="53">
        <v>8.92</v>
      </c>
      <c r="J11" s="53">
        <v>9.1999999999999993</v>
      </c>
      <c r="K11" s="53">
        <v>9.82</v>
      </c>
      <c r="L11" s="53">
        <v>9.52</v>
      </c>
      <c r="M11" s="53">
        <v>9.5500000000000007</v>
      </c>
      <c r="N11" s="53">
        <v>9.9700000000000006</v>
      </c>
      <c r="O11" s="53">
        <v>9.64</v>
      </c>
      <c r="P11" s="53">
        <v>9.58</v>
      </c>
      <c r="Q11" s="54">
        <v>8.4</v>
      </c>
      <c r="R11" s="53">
        <v>8.14</v>
      </c>
      <c r="S11" s="53">
        <v>8.16</v>
      </c>
      <c r="T11" s="53">
        <v>8.3699999999999992</v>
      </c>
      <c r="U11" s="53">
        <v>8.6300000000000008</v>
      </c>
      <c r="V11" s="53">
        <v>8.49</v>
      </c>
      <c r="W11" s="53">
        <v>8.7200000000000006</v>
      </c>
      <c r="X11" s="54">
        <v>8.4</v>
      </c>
      <c r="Y11" s="53">
        <v>8.9</v>
      </c>
      <c r="Z11" s="53">
        <v>8.75</v>
      </c>
      <c r="AA11" s="53">
        <v>8.85</v>
      </c>
      <c r="AB11" s="53">
        <v>8.91</v>
      </c>
      <c r="AC11" s="53">
        <v>8.81</v>
      </c>
      <c r="AD11" s="53">
        <v>8.9600000000000009</v>
      </c>
      <c r="AE11" s="54">
        <v>8.6300000000000008</v>
      </c>
      <c r="AF11" s="53">
        <v>8.6999999999999993</v>
      </c>
      <c r="AG11" s="53">
        <v>8.85</v>
      </c>
      <c r="AH11" s="53">
        <v>8.8699999999999992</v>
      </c>
      <c r="AI11" s="53">
        <v>8.82</v>
      </c>
      <c r="AJ11" s="53">
        <v>8.92</v>
      </c>
      <c r="AK11" s="53">
        <v>8.91</v>
      </c>
      <c r="AL11" s="54">
        <v>8.73</v>
      </c>
      <c r="AM11" s="53">
        <v>8.7200000000000006</v>
      </c>
      <c r="AN11" s="53">
        <v>8.9</v>
      </c>
      <c r="AO11" s="53">
        <v>9.02</v>
      </c>
      <c r="AP11" s="53">
        <v>8.82</v>
      </c>
      <c r="AQ11" s="53">
        <v>8.8000000000000007</v>
      </c>
      <c r="AR11" s="53">
        <v>9.3000000000000007</v>
      </c>
    </row>
    <row r="12" spans="1:44" s="2" customFormat="1" ht="15.6" x14ac:dyDescent="0.3">
      <c r="A12" s="67" t="s">
        <v>54</v>
      </c>
      <c r="B12" s="67" t="s">
        <v>6</v>
      </c>
      <c r="C12" s="53">
        <v>398</v>
      </c>
      <c r="D12" s="53">
        <v>403</v>
      </c>
      <c r="E12" s="53">
        <v>400</v>
      </c>
      <c r="F12" s="53">
        <v>402</v>
      </c>
      <c r="G12" s="53">
        <v>399</v>
      </c>
      <c r="H12" s="53">
        <v>399</v>
      </c>
      <c r="I12" s="53">
        <v>401</v>
      </c>
      <c r="J12" s="53">
        <v>402</v>
      </c>
      <c r="K12" s="53">
        <v>408</v>
      </c>
      <c r="L12" s="53">
        <v>411</v>
      </c>
      <c r="M12" s="53">
        <v>410</v>
      </c>
      <c r="N12" s="53">
        <v>405</v>
      </c>
      <c r="O12" s="53">
        <v>407</v>
      </c>
      <c r="P12" s="53">
        <v>408</v>
      </c>
      <c r="Q12" s="54">
        <v>405</v>
      </c>
      <c r="R12" s="53">
        <v>401</v>
      </c>
      <c r="S12" s="53">
        <v>416</v>
      </c>
      <c r="T12" s="53">
        <v>415</v>
      </c>
      <c r="U12" s="53">
        <v>408</v>
      </c>
      <c r="V12" s="53">
        <v>408</v>
      </c>
      <c r="W12" s="53">
        <v>412</v>
      </c>
      <c r="X12" s="54">
        <v>355</v>
      </c>
      <c r="Y12" s="53">
        <v>356</v>
      </c>
      <c r="Z12" s="53">
        <v>359</v>
      </c>
      <c r="AA12" s="53">
        <v>360</v>
      </c>
      <c r="AB12" s="53">
        <v>413</v>
      </c>
      <c r="AC12" s="53">
        <v>359</v>
      </c>
      <c r="AD12" s="53">
        <v>369</v>
      </c>
      <c r="AE12" s="54">
        <v>410</v>
      </c>
      <c r="AF12" s="53">
        <v>358</v>
      </c>
      <c r="AG12" s="53">
        <v>360</v>
      </c>
      <c r="AH12" s="53">
        <v>359</v>
      </c>
      <c r="AI12" s="53">
        <v>361</v>
      </c>
      <c r="AJ12" s="53">
        <v>361</v>
      </c>
      <c r="AK12" s="53">
        <v>370</v>
      </c>
      <c r="AL12" s="54">
        <v>362</v>
      </c>
      <c r="AM12" s="53">
        <v>362</v>
      </c>
      <c r="AN12" s="53">
        <v>364</v>
      </c>
      <c r="AO12" s="53">
        <v>363</v>
      </c>
      <c r="AP12" s="53">
        <v>365</v>
      </c>
      <c r="AQ12" s="53">
        <v>366</v>
      </c>
      <c r="AR12" s="53">
        <v>437</v>
      </c>
    </row>
    <row r="13" spans="1:44" s="2" customFormat="1" ht="15.6" x14ac:dyDescent="0.3">
      <c r="A13" s="67" t="s">
        <v>55</v>
      </c>
      <c r="B13" s="67" t="s">
        <v>7</v>
      </c>
      <c r="C13" s="53">
        <v>7.3</v>
      </c>
      <c r="D13" s="53">
        <v>6.3</v>
      </c>
      <c r="E13" s="53">
        <v>7.9</v>
      </c>
      <c r="F13" s="53">
        <v>9.1999999999999993</v>
      </c>
      <c r="G13" s="53">
        <v>5.85</v>
      </c>
      <c r="H13" s="53">
        <v>7.2</v>
      </c>
      <c r="I13" s="53">
        <v>8.9</v>
      </c>
      <c r="J13" s="53">
        <v>7.5</v>
      </c>
      <c r="K13" s="53">
        <v>2.39</v>
      </c>
      <c r="L13" s="53">
        <v>4.5</v>
      </c>
      <c r="M13" s="53">
        <v>2.74</v>
      </c>
      <c r="N13" s="53">
        <v>5.96</v>
      </c>
      <c r="O13" s="53">
        <v>6.26</v>
      </c>
      <c r="P13" s="53">
        <v>6.3</v>
      </c>
      <c r="Q13" s="54">
        <v>6.42</v>
      </c>
      <c r="R13" s="53">
        <v>4.4400000000000004</v>
      </c>
      <c r="S13" s="53">
        <v>2.3199999999999998</v>
      </c>
      <c r="T13" s="53">
        <v>2.4500000000000002</v>
      </c>
      <c r="U13" s="53">
        <v>3.22</v>
      </c>
      <c r="V13" s="53">
        <v>3.24</v>
      </c>
      <c r="W13" s="53">
        <v>3.06</v>
      </c>
      <c r="X13" s="54">
        <v>5.0199999999999996</v>
      </c>
      <c r="Y13" s="53">
        <v>3.19</v>
      </c>
      <c r="Z13" s="53">
        <v>3.33</v>
      </c>
      <c r="AA13" s="53">
        <v>2.73</v>
      </c>
      <c r="AB13" s="53">
        <v>4.8499999999999996</v>
      </c>
      <c r="AC13" s="53">
        <v>4.7</v>
      </c>
      <c r="AD13" s="53">
        <v>2.89</v>
      </c>
      <c r="AE13" s="54">
        <v>5.59</v>
      </c>
      <c r="AF13" s="53">
        <v>4.79</v>
      </c>
      <c r="AG13" s="53">
        <v>3.53</v>
      </c>
      <c r="AH13" s="53">
        <v>3.7</v>
      </c>
      <c r="AI13" s="53">
        <v>4.34</v>
      </c>
      <c r="AJ13" s="53">
        <v>3.91</v>
      </c>
      <c r="AK13" s="53">
        <v>3.8</v>
      </c>
      <c r="AL13" s="54">
        <v>3.86</v>
      </c>
      <c r="AM13" s="53">
        <v>3.54</v>
      </c>
      <c r="AN13" s="53">
        <v>4.03</v>
      </c>
      <c r="AO13" s="53">
        <v>3.64</v>
      </c>
      <c r="AP13" s="53">
        <v>6.3</v>
      </c>
      <c r="AQ13" s="53">
        <v>4.7300000000000004</v>
      </c>
      <c r="AR13" s="53">
        <v>4.2</v>
      </c>
    </row>
    <row r="14" spans="1:44" s="2" customFormat="1" ht="15.6" hidden="1" x14ac:dyDescent="0.3">
      <c r="A14" s="67"/>
      <c r="B14" s="67" t="s">
        <v>34</v>
      </c>
      <c r="C14" s="69">
        <f xml:space="preserve"> 0.347</f>
        <v>0.34699999999999998</v>
      </c>
      <c r="D14" s="70">
        <f>0.346</f>
        <v>0.34599999999999997</v>
      </c>
      <c r="E14" s="69">
        <v>0.35099999999999998</v>
      </c>
      <c r="F14" s="71">
        <v>0.35099999999999998</v>
      </c>
      <c r="G14" s="69">
        <v>0.34599999999999997</v>
      </c>
      <c r="H14" s="69">
        <v>0.34599999999999997</v>
      </c>
      <c r="I14" s="71">
        <v>0.35399999999999998</v>
      </c>
      <c r="J14" s="69">
        <v>0.34</v>
      </c>
      <c r="K14" s="70">
        <v>0.33400000000000002</v>
      </c>
      <c r="L14" s="69">
        <v>0.34599999999999997</v>
      </c>
      <c r="M14" s="69">
        <v>0.33500000000000002</v>
      </c>
      <c r="N14" s="69">
        <v>0.34399999999999997</v>
      </c>
      <c r="O14" s="69">
        <v>0.34300000000000003</v>
      </c>
      <c r="P14" s="69">
        <v>0.34599999999999997</v>
      </c>
      <c r="Q14" s="72">
        <v>0.34499999999999997</v>
      </c>
      <c r="R14" s="70">
        <v>0.35599999999999998</v>
      </c>
      <c r="S14" s="69">
        <v>0.32500000000000001</v>
      </c>
      <c r="T14" s="69">
        <v>0.35299999999999998</v>
      </c>
      <c r="U14" s="69">
        <v>0.35899999999999999</v>
      </c>
      <c r="V14" s="69">
        <v>0.34200000000000003</v>
      </c>
      <c r="W14" s="53">
        <v>0.34699999999999998</v>
      </c>
      <c r="X14" s="72">
        <v>0.33300000000000002</v>
      </c>
      <c r="Y14" s="70">
        <v>0.33800000000000002</v>
      </c>
      <c r="Z14" s="69">
        <v>0.33600000000000002</v>
      </c>
      <c r="AA14" s="69">
        <v>0.33400000000000002</v>
      </c>
      <c r="AB14" s="69">
        <v>0.35099999999999998</v>
      </c>
      <c r="AC14" s="69">
        <v>0.35199999999999998</v>
      </c>
      <c r="AD14" s="69">
        <v>0.34699999999999998</v>
      </c>
      <c r="AE14" s="54">
        <v>0.33400000000000002</v>
      </c>
      <c r="AF14" s="68">
        <v>0.33200000000000002</v>
      </c>
      <c r="AG14" s="53">
        <v>0.32700000000000001</v>
      </c>
      <c r="AH14" s="53">
        <v>0.32600000000000001</v>
      </c>
      <c r="AI14" s="53">
        <v>0.34399999999999997</v>
      </c>
      <c r="AJ14" s="53">
        <v>0.34100000000000003</v>
      </c>
      <c r="AK14" s="53">
        <v>0.34599999999999997</v>
      </c>
      <c r="AL14" s="54">
        <v>0.53800000000000003</v>
      </c>
      <c r="AM14" s="68">
        <v>0.33200000000000002</v>
      </c>
      <c r="AN14" s="53">
        <v>0.34100000000000003</v>
      </c>
      <c r="AO14" s="53">
        <v>0.32300000000000001</v>
      </c>
      <c r="AP14" s="53">
        <v>0.34200000000000003</v>
      </c>
      <c r="AQ14" s="53">
        <v>0.34</v>
      </c>
      <c r="AR14" s="53">
        <v>0.34300000000000003</v>
      </c>
    </row>
    <row r="15" spans="1:44" s="2" customFormat="1" ht="15.6" x14ac:dyDescent="0.3">
      <c r="A15" s="67" t="s">
        <v>56</v>
      </c>
      <c r="B15" s="67" t="s">
        <v>57</v>
      </c>
      <c r="C15" s="69">
        <f>C14-0.086</f>
        <v>0.26100000000000001</v>
      </c>
      <c r="D15" s="69">
        <f t="shared" ref="D15:I15" si="2">D14-0.086</f>
        <v>0.26</v>
      </c>
      <c r="E15" s="69">
        <f t="shared" si="2"/>
        <v>0.26500000000000001</v>
      </c>
      <c r="F15" s="69">
        <f t="shared" si="2"/>
        <v>0.26500000000000001</v>
      </c>
      <c r="G15" s="69">
        <f t="shared" si="2"/>
        <v>0.26</v>
      </c>
      <c r="H15" s="69">
        <f t="shared" si="2"/>
        <v>0.26</v>
      </c>
      <c r="I15" s="69">
        <f t="shared" si="2"/>
        <v>0.26800000000000002</v>
      </c>
      <c r="J15" s="69">
        <f t="shared" ref="J15:AD15" si="3">J14-0.086</f>
        <v>0.254</v>
      </c>
      <c r="K15" s="69">
        <f t="shared" si="3"/>
        <v>0.24800000000000003</v>
      </c>
      <c r="L15" s="69">
        <f t="shared" si="3"/>
        <v>0.26</v>
      </c>
      <c r="M15" s="69">
        <f t="shared" si="3"/>
        <v>0.24900000000000003</v>
      </c>
      <c r="N15" s="69">
        <f t="shared" si="3"/>
        <v>0.25800000000000001</v>
      </c>
      <c r="O15" s="69">
        <f t="shared" si="3"/>
        <v>0.25700000000000001</v>
      </c>
      <c r="P15" s="69">
        <f t="shared" si="3"/>
        <v>0.26</v>
      </c>
      <c r="Q15" s="69">
        <f t="shared" si="3"/>
        <v>0.25900000000000001</v>
      </c>
      <c r="R15" s="69">
        <f t="shared" si="3"/>
        <v>0.27</v>
      </c>
      <c r="S15" s="69">
        <f t="shared" si="3"/>
        <v>0.23900000000000002</v>
      </c>
      <c r="T15" s="69">
        <f t="shared" si="3"/>
        <v>0.26700000000000002</v>
      </c>
      <c r="U15" s="69">
        <f t="shared" si="3"/>
        <v>0.27300000000000002</v>
      </c>
      <c r="V15" s="69">
        <f t="shared" si="3"/>
        <v>0.25600000000000001</v>
      </c>
      <c r="W15" s="69">
        <f t="shared" si="3"/>
        <v>0.26100000000000001</v>
      </c>
      <c r="X15" s="69">
        <f t="shared" si="3"/>
        <v>0.24700000000000003</v>
      </c>
      <c r="Y15" s="69">
        <f t="shared" si="3"/>
        <v>0.252</v>
      </c>
      <c r="Z15" s="69">
        <f t="shared" si="3"/>
        <v>0.25</v>
      </c>
      <c r="AA15" s="69">
        <f t="shared" si="3"/>
        <v>0.24800000000000003</v>
      </c>
      <c r="AB15" s="69">
        <f t="shared" si="3"/>
        <v>0.26500000000000001</v>
      </c>
      <c r="AC15" s="69">
        <f t="shared" si="3"/>
        <v>0.26600000000000001</v>
      </c>
      <c r="AD15" s="69">
        <f t="shared" si="3"/>
        <v>0.26100000000000001</v>
      </c>
      <c r="AE15" s="72">
        <f>AE14-0.081</f>
        <v>0.253</v>
      </c>
      <c r="AF15" s="72">
        <f t="shared" ref="AF15:AR15" si="4">AF14-0.081</f>
        <v>0.251</v>
      </c>
      <c r="AG15" s="72">
        <f t="shared" si="4"/>
        <v>0.246</v>
      </c>
      <c r="AH15" s="72">
        <f t="shared" si="4"/>
        <v>0.245</v>
      </c>
      <c r="AI15" s="72">
        <f t="shared" si="4"/>
        <v>0.26299999999999996</v>
      </c>
      <c r="AJ15" s="72">
        <f t="shared" si="4"/>
        <v>0.26</v>
      </c>
      <c r="AK15" s="72">
        <f t="shared" si="4"/>
        <v>0.26499999999999996</v>
      </c>
      <c r="AL15" s="72">
        <f t="shared" si="4"/>
        <v>0.45700000000000002</v>
      </c>
      <c r="AM15" s="72">
        <f t="shared" si="4"/>
        <v>0.251</v>
      </c>
      <c r="AN15" s="72">
        <f t="shared" si="4"/>
        <v>0.26</v>
      </c>
      <c r="AO15" s="72">
        <f t="shared" si="4"/>
        <v>0.24199999999999999</v>
      </c>
      <c r="AP15" s="72">
        <f t="shared" si="4"/>
        <v>0.26100000000000001</v>
      </c>
      <c r="AQ15" s="72">
        <f t="shared" si="4"/>
        <v>0.25900000000000001</v>
      </c>
      <c r="AR15" s="72">
        <f t="shared" si="4"/>
        <v>0.26200000000000001</v>
      </c>
    </row>
    <row r="16" spans="1:44" s="2" customFormat="1" ht="15.6" x14ac:dyDescent="0.3">
      <c r="A16" s="67" t="s">
        <v>58</v>
      </c>
      <c r="B16" s="67" t="s">
        <v>8</v>
      </c>
      <c r="C16" s="61">
        <v>0.77990000000000004</v>
      </c>
      <c r="D16" s="60">
        <v>0.87139999999999995</v>
      </c>
      <c r="E16" s="61">
        <v>0.90600000000000003</v>
      </c>
      <c r="F16" s="59">
        <v>0.73919999999999997</v>
      </c>
      <c r="G16" s="61">
        <v>0.80249999999999999</v>
      </c>
      <c r="H16" s="61">
        <v>0.76559999999999995</v>
      </c>
      <c r="I16" s="59">
        <v>0.73929999999999996</v>
      </c>
      <c r="J16" s="61">
        <v>0.74329999999999996</v>
      </c>
      <c r="K16" s="60">
        <v>0.76390000000000002</v>
      </c>
      <c r="L16" s="61">
        <v>0.75870000000000004</v>
      </c>
      <c r="M16" s="61">
        <v>0.75329999999999997</v>
      </c>
      <c r="N16" s="61">
        <v>0.76500000000000001</v>
      </c>
      <c r="O16" s="61">
        <v>0.80710000000000004</v>
      </c>
      <c r="P16" s="61">
        <v>0.747</v>
      </c>
      <c r="Q16" s="73">
        <v>0.76849999999999996</v>
      </c>
      <c r="R16" s="60">
        <v>0.745</v>
      </c>
      <c r="S16" s="61">
        <v>0.77880000000000005</v>
      </c>
      <c r="T16" s="61">
        <v>0.77290000000000003</v>
      </c>
      <c r="U16" s="61">
        <v>0.79769999999999996</v>
      </c>
      <c r="V16" s="61">
        <v>0.79600000000000004</v>
      </c>
      <c r="W16" s="61">
        <v>0.75970000000000004</v>
      </c>
      <c r="X16" s="73">
        <v>0.79139999999999999</v>
      </c>
      <c r="Y16" s="60">
        <v>0.83840000000000003</v>
      </c>
      <c r="Z16" s="61">
        <v>0.85519999999999996</v>
      </c>
      <c r="AA16" s="61">
        <v>0.95409999999999995</v>
      </c>
      <c r="AB16" s="61">
        <v>0.77170000000000005</v>
      </c>
      <c r="AC16" s="61">
        <v>0.78569999999999995</v>
      </c>
      <c r="AD16" s="61">
        <v>0.78029999999999999</v>
      </c>
      <c r="AE16" s="73">
        <v>0.79649999999999999</v>
      </c>
      <c r="AF16" s="60">
        <v>0.78849999999999998</v>
      </c>
      <c r="AG16" s="61">
        <v>0.76400000000000001</v>
      </c>
      <c r="AH16" s="61">
        <v>0.79159999999999997</v>
      </c>
      <c r="AI16" s="61">
        <v>0.7954</v>
      </c>
      <c r="AJ16" s="61">
        <v>0.78139999999999998</v>
      </c>
      <c r="AK16" s="61">
        <v>0.79949999999999999</v>
      </c>
      <c r="AL16" s="73">
        <v>0.84050000000000002</v>
      </c>
      <c r="AM16" s="60">
        <v>0.80589999999999995</v>
      </c>
      <c r="AN16" s="61">
        <v>0.79900000000000004</v>
      </c>
      <c r="AO16" s="61">
        <v>0.80130000000000001</v>
      </c>
      <c r="AP16" s="61">
        <v>0.77569999999999995</v>
      </c>
      <c r="AQ16" s="61">
        <v>0.99839999999999995</v>
      </c>
      <c r="AR16" s="61">
        <v>0.8377</v>
      </c>
    </row>
    <row r="17" spans="1:44" s="2" customFormat="1" ht="15.6" x14ac:dyDescent="0.3">
      <c r="A17" s="67" t="s">
        <v>59</v>
      </c>
      <c r="B17" s="67" t="s">
        <v>9</v>
      </c>
      <c r="C17" s="61">
        <v>0.49099999999999999</v>
      </c>
      <c r="D17" s="60">
        <v>0.57899999999999996</v>
      </c>
      <c r="E17" s="61">
        <v>0.55220000000000002</v>
      </c>
      <c r="F17" s="59">
        <v>1.1248</v>
      </c>
      <c r="G17" s="61">
        <v>1.0615000000000001</v>
      </c>
      <c r="H17" s="61">
        <v>0.871</v>
      </c>
      <c r="I17" s="59">
        <v>0.52039999999999997</v>
      </c>
      <c r="J17" s="61">
        <v>0.3826</v>
      </c>
      <c r="K17" s="60">
        <v>0.46479999999999999</v>
      </c>
      <c r="L17" s="61">
        <v>0.35680000000000001</v>
      </c>
      <c r="M17" s="74">
        <v>0.42349999999999999</v>
      </c>
      <c r="N17" s="61">
        <v>0.70109999999999995</v>
      </c>
      <c r="O17" s="61">
        <v>0.67369999999999997</v>
      </c>
      <c r="P17" s="61">
        <v>0.75319999999999998</v>
      </c>
      <c r="Q17" s="73">
        <v>0.62809999999999999</v>
      </c>
      <c r="R17" s="60">
        <v>0.71679999999999999</v>
      </c>
      <c r="S17" s="61">
        <v>0.47549999999999998</v>
      </c>
      <c r="T17" s="74">
        <v>0.63370000000000004</v>
      </c>
      <c r="U17" s="61">
        <v>0.60460000000000003</v>
      </c>
      <c r="V17" s="61">
        <v>0.65920000000000001</v>
      </c>
      <c r="W17" s="61">
        <v>0.58220000000000005</v>
      </c>
      <c r="X17" s="73">
        <v>0.3952</v>
      </c>
      <c r="Y17" s="60">
        <v>0.4763</v>
      </c>
      <c r="Z17" s="61">
        <v>0.55669999999999997</v>
      </c>
      <c r="AA17" s="74">
        <v>0.52569999999999995</v>
      </c>
      <c r="AB17" s="61">
        <v>0.89119999999999999</v>
      </c>
      <c r="AC17" s="61">
        <v>0.93930000000000002</v>
      </c>
      <c r="AD17" s="61">
        <v>0.52110000000000001</v>
      </c>
      <c r="AE17" s="73">
        <v>0.9113</v>
      </c>
      <c r="AF17" s="60">
        <v>0.67730000000000001</v>
      </c>
      <c r="AG17" s="61">
        <v>0.79310000000000003</v>
      </c>
      <c r="AH17" s="74">
        <v>0.68759999999999999</v>
      </c>
      <c r="AI17" s="61">
        <v>0.59470000000000001</v>
      </c>
      <c r="AJ17" s="61">
        <v>0.76149999999999995</v>
      </c>
      <c r="AK17" s="61">
        <v>0.28149999999999997</v>
      </c>
      <c r="AL17" s="73">
        <v>1.004</v>
      </c>
      <c r="AM17" s="60">
        <v>0.79830000000000001</v>
      </c>
      <c r="AN17" s="61">
        <v>0.78339999999999999</v>
      </c>
      <c r="AO17" s="74">
        <v>1.6014999999999999</v>
      </c>
      <c r="AP17" s="61">
        <v>0.84140000000000004</v>
      </c>
      <c r="AQ17" s="61">
        <v>0.76470000000000005</v>
      </c>
      <c r="AR17" s="61">
        <v>0.98519999999999996</v>
      </c>
    </row>
    <row r="18" spans="1:44" s="2" customFormat="1" ht="15.6" x14ac:dyDescent="0.3">
      <c r="A18" s="67" t="s">
        <v>61</v>
      </c>
      <c r="B18" s="67" t="s">
        <v>11</v>
      </c>
      <c r="C18" s="61">
        <v>0.40260000000000001</v>
      </c>
      <c r="D18" s="61">
        <v>0.70409999999999995</v>
      </c>
      <c r="E18" s="61">
        <v>0.43890000000000001</v>
      </c>
      <c r="F18" s="61">
        <v>0.94010000000000005</v>
      </c>
      <c r="G18" s="61">
        <v>0.53520000000000001</v>
      </c>
      <c r="H18" s="61">
        <v>0.65349999999999997</v>
      </c>
      <c r="I18" s="59">
        <v>0.4501</v>
      </c>
      <c r="J18" s="61">
        <v>0.6472</v>
      </c>
      <c r="K18" s="60">
        <v>0.80900000000000005</v>
      </c>
      <c r="L18" s="61">
        <v>0.84719999999999995</v>
      </c>
      <c r="M18" s="61">
        <v>1.1455</v>
      </c>
      <c r="N18" s="61">
        <v>0.70620000000000005</v>
      </c>
      <c r="O18" s="61">
        <v>0.76049999999999995</v>
      </c>
      <c r="P18" s="61">
        <v>0.94359999999999999</v>
      </c>
      <c r="Q18" s="73">
        <v>0.72750000000000004</v>
      </c>
      <c r="R18" s="60">
        <v>0.72719999999999996</v>
      </c>
      <c r="S18" s="61">
        <v>0.75960000000000005</v>
      </c>
      <c r="T18" s="61">
        <v>0.76259999999999994</v>
      </c>
      <c r="U18" s="61">
        <v>0.65229999999999999</v>
      </c>
      <c r="V18" s="61">
        <v>0.67879999999999996</v>
      </c>
      <c r="W18" s="61">
        <v>0.6784</v>
      </c>
      <c r="X18" s="73">
        <v>0.54479999999999995</v>
      </c>
      <c r="Y18" s="60">
        <v>0.31490000000000001</v>
      </c>
      <c r="Z18" s="61">
        <v>0.1042</v>
      </c>
      <c r="AA18" s="61">
        <v>1.1122000000000001</v>
      </c>
      <c r="AB18" s="61">
        <v>0.25879999999999997</v>
      </c>
      <c r="AC18" s="61">
        <v>0.2104</v>
      </c>
      <c r="AD18" s="61">
        <v>0.36599999999999999</v>
      </c>
      <c r="AE18" s="73">
        <v>0.25979999999999998</v>
      </c>
      <c r="AF18" s="60">
        <v>0.45760000000000001</v>
      </c>
      <c r="AG18" s="61">
        <v>0.62749999999999995</v>
      </c>
      <c r="AH18" s="61">
        <v>0.35289999999999999</v>
      </c>
      <c r="AI18" s="61">
        <v>0.59799999999999998</v>
      </c>
      <c r="AJ18" s="61">
        <v>0.56989999999999996</v>
      </c>
      <c r="AK18" s="61">
        <v>0.43259999999999998</v>
      </c>
      <c r="AL18" s="73">
        <v>0.30759999999999998</v>
      </c>
      <c r="AM18" s="60">
        <v>0.30930000000000002</v>
      </c>
      <c r="AN18" s="61">
        <v>0.44359999999999999</v>
      </c>
      <c r="AO18" s="61">
        <v>0.57030000000000003</v>
      </c>
      <c r="AP18" s="61">
        <v>0.49640000000000001</v>
      </c>
      <c r="AQ18" s="61">
        <v>0.51180000000000003</v>
      </c>
      <c r="AR18" s="61">
        <v>0.40589999999999998</v>
      </c>
    </row>
    <row r="19" spans="1:44" s="2" customFormat="1" ht="15.6" x14ac:dyDescent="0.3">
      <c r="A19" s="67" t="s">
        <v>60</v>
      </c>
      <c r="B19" s="67" t="s">
        <v>12</v>
      </c>
      <c r="C19" s="61">
        <v>4.8554000000000004</v>
      </c>
      <c r="D19" s="61">
        <v>4.7336999999999998</v>
      </c>
      <c r="E19" s="61">
        <v>4.6551999999999998</v>
      </c>
      <c r="F19" s="61">
        <v>4.8212999999999999</v>
      </c>
      <c r="G19" s="61">
        <v>4.8273999999999999</v>
      </c>
      <c r="H19" s="61">
        <v>4.5176999999999996</v>
      </c>
      <c r="I19" s="59">
        <v>5.1924999999999999</v>
      </c>
      <c r="J19" s="61">
        <v>4.7453000000000003</v>
      </c>
      <c r="K19" s="60">
        <v>4.4001000000000001</v>
      </c>
      <c r="L19" s="61">
        <v>4.8349000000000002</v>
      </c>
      <c r="M19" s="61">
        <v>4.5641999999999996</v>
      </c>
      <c r="N19" s="61">
        <v>4.5880999999999998</v>
      </c>
      <c r="O19" s="61">
        <v>4.1154000000000002</v>
      </c>
      <c r="P19" s="61">
        <v>4.7203999999999997</v>
      </c>
      <c r="Q19" s="73">
        <v>3.9011999999999998</v>
      </c>
      <c r="R19" s="60">
        <v>4.0073999999999996</v>
      </c>
      <c r="S19" s="61">
        <v>4.3411999999999997</v>
      </c>
      <c r="T19" s="61">
        <v>4.1786000000000003</v>
      </c>
      <c r="U19" s="61">
        <v>4.1092000000000004</v>
      </c>
      <c r="V19" s="61">
        <v>5.1631999999999998</v>
      </c>
      <c r="W19" s="61">
        <v>4.5148999999999999</v>
      </c>
      <c r="X19" s="73">
        <v>4.2346000000000004</v>
      </c>
      <c r="Y19" s="60">
        <v>5.1814</v>
      </c>
      <c r="Z19" s="61">
        <v>5.4695</v>
      </c>
      <c r="AA19" s="61">
        <v>5.5541</v>
      </c>
      <c r="AB19" s="61">
        <v>4.3441000000000001</v>
      </c>
      <c r="AC19" s="61">
        <v>4.0427</v>
      </c>
      <c r="AD19" s="61">
        <v>5.5282</v>
      </c>
      <c r="AE19" s="73">
        <v>4.5345000000000004</v>
      </c>
      <c r="AF19" s="60">
        <v>4.7939999999999996</v>
      </c>
      <c r="AG19" s="61">
        <v>4.1638000000000002</v>
      </c>
      <c r="AH19" s="61">
        <v>4.8193000000000001</v>
      </c>
      <c r="AI19" s="61">
        <v>4.6154999999999999</v>
      </c>
      <c r="AJ19" s="61">
        <v>4.3737000000000004</v>
      </c>
      <c r="AK19" s="61">
        <v>4.7030000000000003</v>
      </c>
      <c r="AL19" s="73">
        <v>4.8726000000000003</v>
      </c>
      <c r="AM19" s="60">
        <v>4.6219000000000001</v>
      </c>
      <c r="AN19" s="61">
        <v>5.7550999999999997</v>
      </c>
      <c r="AO19" s="61">
        <v>4.3563999999999998</v>
      </c>
      <c r="AP19" s="61">
        <v>5.3734000000000002</v>
      </c>
      <c r="AQ19" s="61">
        <v>4.3349000000000002</v>
      </c>
      <c r="AR19" s="61">
        <v>5.0883000000000003</v>
      </c>
    </row>
    <row r="20" spans="1:44" s="2" customFormat="1" ht="15.6" x14ac:dyDescent="0.3">
      <c r="A20" s="67" t="s">
        <v>62</v>
      </c>
      <c r="B20" s="67" t="s">
        <v>13</v>
      </c>
      <c r="C20" s="61">
        <v>1.8975</v>
      </c>
      <c r="D20" s="61">
        <v>1.5610999999999999</v>
      </c>
      <c r="E20" s="61">
        <v>2.0253999999999999</v>
      </c>
      <c r="F20" s="61">
        <v>1.6449</v>
      </c>
      <c r="G20" s="61">
        <v>2.1755</v>
      </c>
      <c r="H20" s="61">
        <v>2.3616999999999999</v>
      </c>
      <c r="I20" s="59">
        <v>1.7332000000000001</v>
      </c>
      <c r="J20" s="61">
        <v>1.0264</v>
      </c>
      <c r="K20" s="60">
        <v>1.4032</v>
      </c>
      <c r="L20" s="61">
        <v>1.6830000000000001</v>
      </c>
      <c r="M20" s="61">
        <v>1.3775999999999999</v>
      </c>
      <c r="N20" s="61">
        <v>1.3360000000000001</v>
      </c>
      <c r="O20" s="61">
        <v>1.5626</v>
      </c>
      <c r="P20" s="61">
        <v>1.8501000000000001</v>
      </c>
      <c r="Q20" s="73">
        <v>1.5860000000000001</v>
      </c>
      <c r="R20" s="60">
        <v>1.6102000000000001</v>
      </c>
      <c r="S20" s="61">
        <v>1.6574</v>
      </c>
      <c r="T20" s="61" t="s">
        <v>46</v>
      </c>
      <c r="U20" s="61">
        <v>1.6512</v>
      </c>
      <c r="V20" s="61">
        <v>1.5498000000000001</v>
      </c>
      <c r="W20" s="61">
        <v>1.9637</v>
      </c>
      <c r="X20" s="73">
        <v>1.0511999999999999</v>
      </c>
      <c r="Y20" s="60">
        <v>1.3855</v>
      </c>
      <c r="Z20" s="61">
        <v>1.4240999999999999</v>
      </c>
      <c r="AA20" s="61">
        <v>1.8016000000000001</v>
      </c>
      <c r="AB20" s="61">
        <v>1.4597</v>
      </c>
      <c r="AC20" s="61">
        <v>1.5509999999999999</v>
      </c>
      <c r="AD20" s="61">
        <v>1.4242999999999999</v>
      </c>
      <c r="AE20" s="73">
        <v>1.0965</v>
      </c>
      <c r="AF20" s="60">
        <v>1.3775999999999999</v>
      </c>
      <c r="AG20" s="61">
        <v>1.1994</v>
      </c>
      <c r="AH20" s="61">
        <v>1.3369</v>
      </c>
      <c r="AI20" s="61">
        <v>1.3369</v>
      </c>
      <c r="AJ20" s="61">
        <v>1.1738</v>
      </c>
      <c r="AK20" s="61">
        <v>1.3601000000000001</v>
      </c>
      <c r="AL20" s="73">
        <v>1.5659000000000001</v>
      </c>
      <c r="AM20" s="60">
        <v>1.3446</v>
      </c>
      <c r="AN20" s="61">
        <v>0.55789999999999995</v>
      </c>
      <c r="AO20" s="61">
        <v>1.3051999999999999</v>
      </c>
      <c r="AP20" s="61">
        <v>1.5755999999999999</v>
      </c>
      <c r="AQ20" s="61">
        <v>1.4623999999999999</v>
      </c>
      <c r="AR20" s="61">
        <v>1.4414</v>
      </c>
    </row>
    <row r="21" spans="1:44" s="2" customFormat="1" ht="15.6" x14ac:dyDescent="0.3">
      <c r="A21" s="67" t="s">
        <v>63</v>
      </c>
      <c r="B21" s="67" t="s">
        <v>14</v>
      </c>
      <c r="C21" s="75">
        <v>60.1539</v>
      </c>
      <c r="D21" s="61">
        <v>56.581400000000002</v>
      </c>
      <c r="E21" s="75">
        <v>58.273600000000002</v>
      </c>
      <c r="F21" s="75">
        <v>59.770800000000001</v>
      </c>
      <c r="G21" s="75">
        <v>58.375599999999999</v>
      </c>
      <c r="H21" s="75">
        <v>58.484699999999997</v>
      </c>
      <c r="I21" s="76">
        <v>62.265500000000003</v>
      </c>
      <c r="J21" s="61">
        <v>61.524500000000003</v>
      </c>
      <c r="K21" s="60">
        <v>59.817100000000003</v>
      </c>
      <c r="L21" s="61">
        <v>62.652799999999999</v>
      </c>
      <c r="M21" s="61">
        <v>59.613399999999999</v>
      </c>
      <c r="N21" s="61">
        <v>60.860700000000001</v>
      </c>
      <c r="O21" s="61">
        <v>58.408799999999999</v>
      </c>
      <c r="P21" s="61">
        <v>61.5443</v>
      </c>
      <c r="Q21" s="73">
        <v>58.224499999999999</v>
      </c>
      <c r="R21" s="60">
        <v>59.7072</v>
      </c>
      <c r="S21" s="61">
        <v>60.132100000000001</v>
      </c>
      <c r="T21" s="61">
        <v>58.345599999999997</v>
      </c>
      <c r="U21" s="61">
        <v>48.6389</v>
      </c>
      <c r="V21" s="61">
        <v>51.985799999999998</v>
      </c>
      <c r="W21" s="61">
        <v>63.304600000000001</v>
      </c>
      <c r="X21" s="73">
        <v>63.035299999999999</v>
      </c>
      <c r="Y21" s="60">
        <v>70.697199999999995</v>
      </c>
      <c r="Z21" s="61">
        <v>72.051100000000005</v>
      </c>
      <c r="AA21" s="61">
        <v>61.953400000000002</v>
      </c>
      <c r="AB21" s="61">
        <v>59.087299999999999</v>
      </c>
      <c r="AC21" s="61">
        <v>59.497300000000003</v>
      </c>
      <c r="AD21" s="61">
        <v>69.312600000000003</v>
      </c>
      <c r="AE21" s="73">
        <v>59.707700000000003</v>
      </c>
      <c r="AF21" s="60">
        <v>62.449300000000001</v>
      </c>
      <c r="AG21" s="61">
        <v>61.288899999999998</v>
      </c>
      <c r="AH21" s="61">
        <v>66.957599999999999</v>
      </c>
      <c r="AI21" s="61">
        <v>57.914400000000001</v>
      </c>
      <c r="AJ21" s="61">
        <v>50.448099999999997</v>
      </c>
      <c r="AK21" s="61">
        <v>52.900199999999998</v>
      </c>
      <c r="AL21" s="73">
        <v>69.394099999999995</v>
      </c>
      <c r="AM21" s="60">
        <v>64.452299999999994</v>
      </c>
      <c r="AN21" s="61">
        <v>64.231399999999994</v>
      </c>
      <c r="AO21" s="61">
        <v>69.578299999999999</v>
      </c>
      <c r="AP21" s="61">
        <v>76.540999999999997</v>
      </c>
      <c r="AQ21" s="61">
        <v>64.367900000000006</v>
      </c>
      <c r="AR21" s="61">
        <v>72.276200000000003</v>
      </c>
    </row>
    <row r="22" spans="1:44" s="2" customFormat="1" x14ac:dyDescent="0.3">
      <c r="E22" s="21"/>
      <c r="F22" s="21"/>
      <c r="G22" s="21"/>
      <c r="H22" s="21"/>
    </row>
    <row r="23" spans="1:44" s="2" customFormat="1" x14ac:dyDescent="0.3"/>
    <row r="24" spans="1:44" s="2" customFormat="1" x14ac:dyDescent="0.3"/>
    <row r="25" spans="1:44" s="2" customFormat="1" ht="15.6" x14ac:dyDescent="0.3">
      <c r="B25" s="3"/>
      <c r="C25" s="110" t="s">
        <v>64</v>
      </c>
      <c r="D25" s="111"/>
      <c r="E25" s="111"/>
      <c r="F25" s="111"/>
      <c r="G25" s="111"/>
      <c r="H25" s="111"/>
      <c r="I25" s="111"/>
      <c r="J25" s="22"/>
      <c r="K25" s="111" t="s">
        <v>16</v>
      </c>
      <c r="L25" s="111"/>
      <c r="M25" s="111"/>
      <c r="N25" s="111"/>
      <c r="O25" s="111"/>
      <c r="P25" s="112"/>
      <c r="Q25" s="22"/>
      <c r="R25" s="111" t="s">
        <v>25</v>
      </c>
      <c r="S25" s="111"/>
      <c r="T25" s="111"/>
      <c r="U25" s="111"/>
      <c r="V25" s="111"/>
      <c r="W25" s="112"/>
      <c r="X25" s="22"/>
      <c r="Y25" s="111" t="s">
        <v>25</v>
      </c>
      <c r="Z25" s="111"/>
      <c r="AA25" s="111"/>
      <c r="AB25" s="111"/>
      <c r="AC25" s="111"/>
      <c r="AD25" s="112"/>
      <c r="AE25" s="22"/>
      <c r="AF25" s="111" t="s">
        <v>25</v>
      </c>
      <c r="AG25" s="111"/>
      <c r="AH25" s="111"/>
      <c r="AI25" s="111"/>
      <c r="AJ25" s="111"/>
      <c r="AK25" s="112"/>
      <c r="AL25" s="47"/>
      <c r="AM25" s="111" t="s">
        <v>25</v>
      </c>
      <c r="AN25" s="111"/>
      <c r="AO25" s="111"/>
      <c r="AP25" s="111"/>
      <c r="AQ25" s="111"/>
      <c r="AR25" s="112"/>
    </row>
    <row r="26" spans="1:44" s="2" customFormat="1" ht="18" x14ac:dyDescent="0.4">
      <c r="B26" s="3"/>
      <c r="C26" s="115" t="s">
        <v>23</v>
      </c>
      <c r="D26" s="110" t="s">
        <v>24</v>
      </c>
      <c r="E26" s="111"/>
      <c r="F26" s="112"/>
      <c r="G26" s="110" t="s">
        <v>0</v>
      </c>
      <c r="H26" s="111"/>
      <c r="I26" s="112"/>
      <c r="J26" s="113" t="s">
        <v>23</v>
      </c>
      <c r="K26" s="110" t="s">
        <v>24</v>
      </c>
      <c r="L26" s="111"/>
      <c r="M26" s="112"/>
      <c r="N26" s="110" t="s">
        <v>0</v>
      </c>
      <c r="O26" s="111"/>
      <c r="P26" s="112"/>
      <c r="Q26" s="113" t="s">
        <v>23</v>
      </c>
      <c r="R26" s="110" t="s">
        <v>24</v>
      </c>
      <c r="S26" s="111"/>
      <c r="T26" s="112"/>
      <c r="U26" s="110" t="s">
        <v>0</v>
      </c>
      <c r="V26" s="111"/>
      <c r="W26" s="112"/>
      <c r="X26" s="113" t="s">
        <v>23</v>
      </c>
      <c r="Y26" s="110" t="s">
        <v>24</v>
      </c>
      <c r="Z26" s="111"/>
      <c r="AA26" s="112"/>
      <c r="AB26" s="110" t="s">
        <v>0</v>
      </c>
      <c r="AC26" s="111"/>
      <c r="AD26" s="112"/>
      <c r="AE26" s="113" t="s">
        <v>23</v>
      </c>
      <c r="AF26" s="110" t="s">
        <v>24</v>
      </c>
      <c r="AG26" s="111"/>
      <c r="AH26" s="112"/>
      <c r="AI26" s="110" t="s">
        <v>0</v>
      </c>
      <c r="AJ26" s="111"/>
      <c r="AK26" s="112"/>
      <c r="AL26" s="113" t="s">
        <v>23</v>
      </c>
      <c r="AM26" s="110" t="s">
        <v>24</v>
      </c>
      <c r="AN26" s="111"/>
      <c r="AO26" s="112"/>
      <c r="AP26" s="110" t="s">
        <v>0</v>
      </c>
      <c r="AQ26" s="111"/>
      <c r="AR26" s="112"/>
    </row>
    <row r="27" spans="1:44" s="2" customFormat="1" ht="15.6" x14ac:dyDescent="0.3">
      <c r="B27" s="3"/>
      <c r="C27" s="116"/>
      <c r="D27" s="35" t="s">
        <v>26</v>
      </c>
      <c r="E27" s="42" t="s">
        <v>27</v>
      </c>
      <c r="F27" s="39"/>
      <c r="G27" s="40" t="s">
        <v>26</v>
      </c>
      <c r="H27" s="38" t="s">
        <v>27</v>
      </c>
      <c r="I27" s="41"/>
      <c r="J27" s="114"/>
      <c r="K27" s="36" t="s">
        <v>26</v>
      </c>
      <c r="L27" s="38" t="s">
        <v>27</v>
      </c>
      <c r="M27" s="37"/>
      <c r="N27" s="35" t="s">
        <v>26</v>
      </c>
      <c r="O27" s="38" t="s">
        <v>27</v>
      </c>
      <c r="P27" s="37"/>
      <c r="Q27" s="114"/>
      <c r="R27" s="25" t="s">
        <v>26</v>
      </c>
      <c r="S27" s="38" t="s">
        <v>27</v>
      </c>
      <c r="T27" s="28"/>
      <c r="U27" s="25" t="s">
        <v>26</v>
      </c>
      <c r="V27" s="38" t="s">
        <v>27</v>
      </c>
      <c r="W27" s="28"/>
      <c r="X27" s="114"/>
      <c r="Y27" s="42" t="s">
        <v>26</v>
      </c>
      <c r="Z27" s="38" t="s">
        <v>27</v>
      </c>
      <c r="AA27" s="28"/>
      <c r="AB27" s="25" t="s">
        <v>26</v>
      </c>
      <c r="AC27" s="38" t="s">
        <v>27</v>
      </c>
      <c r="AD27" s="28"/>
      <c r="AE27" s="114"/>
      <c r="AF27" s="42" t="s">
        <v>26</v>
      </c>
      <c r="AG27" s="38" t="s">
        <v>27</v>
      </c>
      <c r="AH27" s="28"/>
      <c r="AI27" s="25" t="s">
        <v>26</v>
      </c>
      <c r="AJ27" s="38" t="s">
        <v>27</v>
      </c>
      <c r="AK27" s="28"/>
      <c r="AL27" s="114"/>
      <c r="AM27" s="42" t="s">
        <v>26</v>
      </c>
      <c r="AN27" s="38" t="s">
        <v>27</v>
      </c>
      <c r="AO27" s="49"/>
      <c r="AP27" s="48" t="s">
        <v>26</v>
      </c>
      <c r="AQ27" s="38" t="s">
        <v>27</v>
      </c>
      <c r="AR27" s="49"/>
    </row>
    <row r="28" spans="1:44" s="2" customFormat="1" ht="15.6" x14ac:dyDescent="0.3">
      <c r="B28" s="52" t="s">
        <v>1</v>
      </c>
      <c r="C28" s="54">
        <f>C6</f>
        <v>59</v>
      </c>
      <c r="D28" s="53">
        <f>AVERAGE(D6:F6)</f>
        <v>47.333333333333336</v>
      </c>
      <c r="E28" s="53">
        <f>STDEV(D6:F6)</f>
        <v>1.5275252316519465</v>
      </c>
      <c r="F28" s="8"/>
      <c r="G28" s="4">
        <f>AVERAGE(G6:I6)</f>
        <v>51</v>
      </c>
      <c r="H28" s="54">
        <f>STDEV(G6:I6)</f>
        <v>2.6457513110645907</v>
      </c>
      <c r="I28" s="6"/>
      <c r="J28" s="54">
        <f>J6</f>
        <v>55</v>
      </c>
      <c r="K28" s="53">
        <f>AVERAGE(K6:M6)</f>
        <v>95</v>
      </c>
      <c r="L28" s="53">
        <f>STDEV(K6:M6)</f>
        <v>3</v>
      </c>
      <c r="M28" s="9"/>
      <c r="N28" s="7">
        <f>AVERAGE(N6:P6)</f>
        <v>52.333333333333336</v>
      </c>
      <c r="O28" s="8">
        <f>STDEV(N6:P6)</f>
        <v>4.7258156262526088</v>
      </c>
      <c r="P28" s="9"/>
      <c r="Q28" s="11"/>
      <c r="R28" s="4">
        <f>AVERAGE(R6:T6)</f>
        <v>96.333333333333329</v>
      </c>
      <c r="S28" s="5">
        <f>STDEV(R6:T6)</f>
        <v>17.616280348965098</v>
      </c>
      <c r="T28" s="6"/>
      <c r="U28" s="7">
        <f>AVERAGE(U6:W6)</f>
        <v>53.333333333333336</v>
      </c>
      <c r="V28" s="8">
        <f>STDEV(U6:W6)</f>
        <v>2.5166114784235831</v>
      </c>
      <c r="W28" s="9"/>
      <c r="X28" s="23"/>
      <c r="Y28" s="7">
        <f>AVERAGE(Y6:AA6)</f>
        <v>58.5</v>
      </c>
      <c r="Z28" s="8">
        <f>STDEV(Y6:AA6)</f>
        <v>7.8581168227508558</v>
      </c>
      <c r="AA28" s="9"/>
      <c r="AB28" s="7">
        <f>AVERAGE(AB6:AD6)</f>
        <v>56</v>
      </c>
      <c r="AC28" s="8">
        <f>STDEV(AB6:AD6)</f>
        <v>2</v>
      </c>
      <c r="AD28" s="9"/>
      <c r="AE28" s="23"/>
      <c r="AF28" s="7">
        <f>AVERAGE(AF6:AH6)</f>
        <v>57.333333333333336</v>
      </c>
      <c r="AG28" s="8">
        <f>STDEV(AF6:AH6)</f>
        <v>5.0332229568471671</v>
      </c>
      <c r="AH28" s="9"/>
      <c r="AI28" s="7">
        <f>AVERAGE(AI6:AK6)</f>
        <v>53.5</v>
      </c>
      <c r="AJ28" s="8">
        <f>STDEV(AI6:AK6)</f>
        <v>5.0744457825461096</v>
      </c>
      <c r="AK28" s="9"/>
      <c r="AL28" s="23"/>
      <c r="AM28" s="7">
        <f>AVERAGE(AM6:AO6)</f>
        <v>57.5</v>
      </c>
      <c r="AN28" s="8">
        <f>STDEV(AM6:AO6)</f>
        <v>4.4440972086577943</v>
      </c>
      <c r="AO28" s="9"/>
      <c r="AP28" s="7">
        <f>AVERAGE(AP6:AR6)</f>
        <v>47.5</v>
      </c>
      <c r="AQ28" s="8">
        <f>STDEV(AP6:AR6)</f>
        <v>9.7339611669658925</v>
      </c>
      <c r="AR28" s="9"/>
    </row>
    <row r="29" spans="1:44" s="2" customFormat="1" ht="15.6" x14ac:dyDescent="0.3">
      <c r="B29" s="52" t="s">
        <v>2</v>
      </c>
      <c r="C29" s="54">
        <f>C7</f>
        <v>4.93</v>
      </c>
      <c r="D29" s="53">
        <f>AVERAGE(D7:F7)</f>
        <v>7.0366666666666662</v>
      </c>
      <c r="E29" s="53">
        <f>STDEV(D7:F7)</f>
        <v>0.60961736633181107</v>
      </c>
      <c r="F29" s="14"/>
      <c r="G29" s="4">
        <f>AVERAGE(G7:I7)</f>
        <v>6.666666666666667</v>
      </c>
      <c r="H29" s="54">
        <f>STDEV(G7:I7)</f>
        <v>0.24664414311581251</v>
      </c>
      <c r="I29" s="12"/>
      <c r="J29" s="54">
        <f>J7</f>
        <v>4.41</v>
      </c>
      <c r="K29" s="53">
        <f>AVERAGE(K7:M7)</f>
        <v>3.8299999999999996</v>
      </c>
      <c r="L29" s="53">
        <f>STDEV(K7:M7)</f>
        <v>0.41569219381653039</v>
      </c>
      <c r="M29" s="15"/>
      <c r="N29" s="53">
        <f>AVERAGE(N7:P7)</f>
        <v>6.043333333333333</v>
      </c>
      <c r="O29" s="53">
        <f>STDEV(N7:P7)</f>
        <v>0.1814754345175493</v>
      </c>
      <c r="P29" s="15"/>
      <c r="Q29" s="11"/>
      <c r="R29" s="10">
        <f>AVERAGE(R7:T7)</f>
        <v>2.37</v>
      </c>
      <c r="S29" s="11">
        <f>STDEV(R7:T7)</f>
        <v>0.77485482511242099</v>
      </c>
      <c r="T29" s="12"/>
      <c r="U29" s="13">
        <f>AVERAGE(U7:W7)</f>
        <v>4.003333333333333</v>
      </c>
      <c r="V29" s="14">
        <f>STDEV(U7:W7)</f>
        <v>0.52204725201205238</v>
      </c>
      <c r="W29" s="15"/>
      <c r="X29" s="23"/>
      <c r="Y29" s="13">
        <f>AVERAGE(Y7:AA7)</f>
        <v>4.7033333333333331</v>
      </c>
      <c r="Z29" s="14">
        <f>STDEV(Y7:AA7)</f>
        <v>0.43003875794320351</v>
      </c>
      <c r="AA29" s="15"/>
      <c r="AB29" s="13">
        <f>AVERAGE(AB7:AD7)</f>
        <v>5.6033333333333326</v>
      </c>
      <c r="AC29" s="14">
        <f>STDEV(AB7:AD7)</f>
        <v>0.34947579792216449</v>
      </c>
      <c r="AD29" s="15"/>
      <c r="AE29" s="23"/>
      <c r="AF29" s="13">
        <f>AVERAGE(AF7:AH7)</f>
        <v>5.03</v>
      </c>
      <c r="AG29" s="14">
        <f>STDEV(AF7:AH7)</f>
        <v>0.84148677945645811</v>
      </c>
      <c r="AH29" s="15"/>
      <c r="AI29" s="13">
        <f>AVERAGE(AI7:AK7)</f>
        <v>4.8433333333333328</v>
      </c>
      <c r="AJ29" s="14">
        <f>STDEV(AI7:AK7)</f>
        <v>0.81143905090482771</v>
      </c>
      <c r="AK29" s="15"/>
      <c r="AL29" s="23"/>
      <c r="AM29" s="13">
        <f>AVERAGE(AM7:AO7)</f>
        <v>5.9733333333333336</v>
      </c>
      <c r="AN29" s="14">
        <f>STDEV(AM7:AO7)</f>
        <v>0.58483615939281097</v>
      </c>
      <c r="AO29" s="15"/>
      <c r="AP29" s="13">
        <f>AVERAGE(AP7:AR7)</f>
        <v>7.5133333333333328</v>
      </c>
      <c r="AQ29" s="14">
        <f>STDEV(AP7:AR7)</f>
        <v>2.473991376972307</v>
      </c>
      <c r="AR29" s="15"/>
    </row>
    <row r="30" spans="1:44" s="2" customFormat="1" ht="15.6" x14ac:dyDescent="0.3">
      <c r="B30" s="52" t="s">
        <v>3</v>
      </c>
      <c r="C30" s="54">
        <f>C9</f>
        <v>80.76570000000001</v>
      </c>
      <c r="D30" s="53">
        <f>AVERAGE(D9:F9)</f>
        <v>69.485399999999984</v>
      </c>
      <c r="E30" s="53">
        <f>STDEV(D9:F9)</f>
        <v>6.5126842415397421</v>
      </c>
      <c r="F30" s="14"/>
      <c r="G30" s="4">
        <f>AVERAGE(G9:I9)</f>
        <v>65.725299999999976</v>
      </c>
      <c r="H30" s="54">
        <f>STDEV(G9:I9)</f>
        <v>0</v>
      </c>
      <c r="I30" s="12"/>
      <c r="J30" s="54">
        <f>J9</f>
        <v>69.485399999999998</v>
      </c>
      <c r="K30" s="53">
        <f>AVERAGE(K9:M9)</f>
        <v>68.23203333333332</v>
      </c>
      <c r="L30" s="53">
        <f>STDEV(K9:M9)</f>
        <v>10.854473735899552</v>
      </c>
      <c r="M30" s="15"/>
      <c r="N30" s="53">
        <f>AVERAGE(N9:P9)</f>
        <v>71.992133333333328</v>
      </c>
      <c r="O30" s="53">
        <f>STDEV(N9:P9)</f>
        <v>7.827272324592621</v>
      </c>
      <c r="P30" s="15"/>
      <c r="Q30" s="11"/>
      <c r="R30" s="10">
        <f>AVERAGE(R9:T9)</f>
        <v>98.312833333333344</v>
      </c>
      <c r="S30" s="11">
        <f>STDEV(R9:T9)</f>
        <v>44.543036104461201</v>
      </c>
      <c r="T30" s="12"/>
      <c r="U30" s="13">
        <f>AVERAGE(U9:W9)</f>
        <v>85.779166666666654</v>
      </c>
      <c r="V30" s="14">
        <f>STDEV(U9:W9)</f>
        <v>14.235508847362333</v>
      </c>
      <c r="W30" s="15"/>
      <c r="X30" s="23"/>
      <c r="Y30" s="13">
        <f>AVERAGE(Y9:AA9)</f>
        <v>69.485399999999998</v>
      </c>
      <c r="Z30" s="14">
        <f>STDEV(Y9:AA9)</f>
        <v>0</v>
      </c>
      <c r="AA30" s="15"/>
      <c r="AB30" s="13">
        <f>AVERAGE(AB9:AD9)</f>
        <v>80.765699999999995</v>
      </c>
      <c r="AC30" s="14">
        <f>STDEV(AB9:AD9)</f>
        <v>6.5126842415397421</v>
      </c>
      <c r="AD30" s="15"/>
      <c r="AE30" s="23"/>
      <c r="AF30" s="13">
        <f>AVERAGE(AF9:AH9)</f>
        <v>74.498866666666657</v>
      </c>
      <c r="AG30" s="14">
        <f>STDEV(AF9:AH9)</f>
        <v>4.3417894943598165</v>
      </c>
      <c r="AH30" s="15"/>
      <c r="AI30" s="13">
        <f>AVERAGE(AI9:AK9)</f>
        <v>75.752233333333322</v>
      </c>
      <c r="AJ30" s="14">
        <f>STDEV(AI9:AK9)</f>
        <v>2.1708947471799083</v>
      </c>
      <c r="AK30" s="15"/>
      <c r="AL30" s="23"/>
      <c r="AM30" s="13">
        <f>AVERAGE(AM9:AO9)</f>
        <v>77.005599999999987</v>
      </c>
      <c r="AN30" s="14">
        <f>STDEV(AM9:AO9)</f>
        <v>9.9482895047340456</v>
      </c>
      <c r="AO30" s="15"/>
      <c r="AP30" s="13">
        <f>AVERAGE(AP9:AR9)</f>
        <v>80.765699999999981</v>
      </c>
      <c r="AQ30" s="14">
        <f>STDEV(AP9:AR9)</f>
        <v>6.5126842415397244</v>
      </c>
      <c r="AR30" s="15"/>
    </row>
    <row r="31" spans="1:44" s="2" customFormat="1" ht="15.6" x14ac:dyDescent="0.3">
      <c r="B31" s="52" t="s">
        <v>4</v>
      </c>
      <c r="C31" s="54">
        <f>C10</f>
        <v>28.3</v>
      </c>
      <c r="D31" s="53">
        <f>AVERAGE(D10:F10)</f>
        <v>29.2</v>
      </c>
      <c r="E31" s="53">
        <f>STDEV(D10:F10)</f>
        <v>0.87177978870813366</v>
      </c>
      <c r="F31" s="14"/>
      <c r="G31" s="4">
        <f>AVERAGE(G10:I10)</f>
        <v>28.700000000000003</v>
      </c>
      <c r="H31" s="54">
        <f>STDEV(G10:I10)</f>
        <v>9.9999999999999645E-2</v>
      </c>
      <c r="I31" s="12"/>
      <c r="J31" s="54">
        <f>J10</f>
        <v>29.2</v>
      </c>
      <c r="K31" s="53">
        <f>AVERAGE(K10:M10)</f>
        <v>29.633333333333329</v>
      </c>
      <c r="L31" s="53">
        <f>STDEV(K10:M10)</f>
        <v>0.49328828623162441</v>
      </c>
      <c r="M31" s="15"/>
      <c r="N31" s="53">
        <f>AVERAGE(N10:P10)</f>
        <v>29.533333333333331</v>
      </c>
      <c r="O31" s="53">
        <f>STDEV(N10:P10)</f>
        <v>0.32145502536643106</v>
      </c>
      <c r="P31" s="15"/>
      <c r="Q31" s="11"/>
      <c r="R31" s="10">
        <f>AVERAGE(R10:T10)</f>
        <v>29.400000000000002</v>
      </c>
      <c r="S31" s="11">
        <f>STDEV(R10:T10)</f>
        <v>0.43588989435406622</v>
      </c>
      <c r="T31" s="12"/>
      <c r="U31" s="13">
        <f>AVERAGE(U10:W10)</f>
        <v>28.933333333333334</v>
      </c>
      <c r="V31" s="14">
        <f>STDEV(U10:W10)</f>
        <v>5.77350269189634E-2</v>
      </c>
      <c r="W31" s="15"/>
      <c r="X31" s="23"/>
      <c r="Y31" s="13">
        <f>AVERAGE(Y10:AA10)</f>
        <v>29.733333333333334</v>
      </c>
      <c r="Z31" s="14">
        <f>STDEV(Y10:AA10)</f>
        <v>0.7571877794400379</v>
      </c>
      <c r="AA31" s="15"/>
      <c r="AB31" s="13">
        <f>AVERAGE(AB10:AD10)</f>
        <v>29.2</v>
      </c>
      <c r="AC31" s="14">
        <f>STDEV(AB10:AD10)</f>
        <v>0.19999999999999929</v>
      </c>
      <c r="AD31" s="15"/>
      <c r="AE31" s="23"/>
      <c r="AF31" s="13">
        <f>AVERAGE(AF10:AH10)</f>
        <v>28.866666666666664</v>
      </c>
      <c r="AG31" s="14">
        <f>STDEV(AF10:AH10)</f>
        <v>0.32145502536643233</v>
      </c>
      <c r="AH31" s="15"/>
      <c r="AI31" s="13">
        <f>AVERAGE(AI10:AK10)</f>
        <v>28.966666666666665</v>
      </c>
      <c r="AJ31" s="14">
        <f>STDEV(AI10:AK10)</f>
        <v>0.20816659994661282</v>
      </c>
      <c r="AK31" s="15"/>
      <c r="AL31" s="23"/>
      <c r="AM31" s="13">
        <f>AVERAGE(AM10:AO10)</f>
        <v>29.466666666666669</v>
      </c>
      <c r="AN31" s="14">
        <f>STDEV(AM10:AO10)</f>
        <v>0.64291005073286334</v>
      </c>
      <c r="AO31" s="15"/>
      <c r="AP31" s="13">
        <f>AVERAGE(AP10:AR10)</f>
        <v>29.166666666666668</v>
      </c>
      <c r="AQ31" s="14">
        <f>STDEV(AP10:AR10)</f>
        <v>0.37859388972001956</v>
      </c>
      <c r="AR31" s="15"/>
    </row>
    <row r="32" spans="1:44" s="2" customFormat="1" ht="15.6" x14ac:dyDescent="0.3">
      <c r="B32" s="52" t="s">
        <v>5</v>
      </c>
      <c r="C32" s="54">
        <f>C11</f>
        <v>8.58</v>
      </c>
      <c r="D32" s="53">
        <f>AVERAGE(D11:F11)</f>
        <v>8.7899999999999991</v>
      </c>
      <c r="E32" s="53">
        <f>STDEV(D11:F11)</f>
        <v>9.0000000000000746E-2</v>
      </c>
      <c r="F32" s="14"/>
      <c r="G32" s="4">
        <f>AVERAGE(G11:I11)</f>
        <v>8.8466666666666658</v>
      </c>
      <c r="H32" s="54">
        <f>STDEV(G11:I11)</f>
        <v>7.0237691685685194E-2</v>
      </c>
      <c r="I32" s="12"/>
      <c r="J32" s="54">
        <f>J11</f>
        <v>9.1999999999999993</v>
      </c>
      <c r="K32" s="53">
        <f>AVERAGE(K11:M11)</f>
        <v>9.6300000000000008</v>
      </c>
      <c r="L32" s="53">
        <f>STDEV(K11:M11)</f>
        <v>0.1652271164185832</v>
      </c>
      <c r="M32" s="15"/>
      <c r="N32" s="53">
        <f>AVERAGE(N11:P11)</f>
        <v>9.7299999999999986</v>
      </c>
      <c r="O32" s="53">
        <f>STDEV(N11:P11)</f>
        <v>0.21000000000000021</v>
      </c>
      <c r="P32" s="15"/>
      <c r="Q32" s="11"/>
      <c r="R32" s="10">
        <f>AVERAGE(R11:T11)</f>
        <v>8.2233333333333345</v>
      </c>
      <c r="S32" s="11">
        <f>STDEV(R11:T11)</f>
        <v>0.1274100990241086</v>
      </c>
      <c r="T32" s="12"/>
      <c r="U32" s="13">
        <f>AVERAGE(U11:W11)</f>
        <v>8.6133333333333351</v>
      </c>
      <c r="V32" s="14">
        <f>STDEV(U11:W11)</f>
        <v>0.11590225767142498</v>
      </c>
      <c r="W32" s="15"/>
      <c r="X32" s="23"/>
      <c r="Y32" s="13">
        <f>AVERAGE(Y11:AA11)</f>
        <v>8.8333333333333339</v>
      </c>
      <c r="Z32" s="14">
        <f>STDEV(Y11:AA11)</f>
        <v>7.6376261582597443E-2</v>
      </c>
      <c r="AA32" s="15"/>
      <c r="AB32" s="13">
        <f>AVERAGE(AB11:AD11)</f>
        <v>8.8933333333333326</v>
      </c>
      <c r="AC32" s="14">
        <f>STDEV(AB11:AD11)</f>
        <v>7.6376261582597457E-2</v>
      </c>
      <c r="AD32" s="15"/>
      <c r="AE32" s="23"/>
      <c r="AF32" s="13">
        <f>AVERAGE(AF11:AH11)</f>
        <v>8.8066666666666649</v>
      </c>
      <c r="AG32" s="14">
        <f>STDEV(AF11:AH11)</f>
        <v>9.2915732431775755E-2</v>
      </c>
      <c r="AH32" s="15"/>
      <c r="AI32" s="13">
        <f>AVERAGE(AI11:AK11)</f>
        <v>8.8833333333333346</v>
      </c>
      <c r="AJ32" s="14">
        <f>STDEV(AI11:AK11)</f>
        <v>5.5075705472860871E-2</v>
      </c>
      <c r="AK32" s="15"/>
      <c r="AL32" s="23"/>
      <c r="AM32" s="13">
        <f>AVERAGE(AM11:AO11)</f>
        <v>8.8800000000000008</v>
      </c>
      <c r="AN32" s="14">
        <f>STDEV(AM11:AO11)</f>
        <v>0.15099668870541449</v>
      </c>
      <c r="AO32" s="15"/>
      <c r="AP32" s="13">
        <f>AVERAGE(AP11:AR11)</f>
        <v>8.9733333333333345</v>
      </c>
      <c r="AQ32" s="14">
        <f>STDEV(AP11:AR11)</f>
        <v>0.28307831660749538</v>
      </c>
      <c r="AR32" s="15"/>
    </row>
    <row r="33" spans="2:44" s="2" customFormat="1" ht="15.6" x14ac:dyDescent="0.3">
      <c r="B33" s="52" t="s">
        <v>6</v>
      </c>
      <c r="C33" s="54">
        <f>C12</f>
        <v>398</v>
      </c>
      <c r="D33" s="53">
        <f>AVERAGE(D12:F12)</f>
        <v>401.66666666666669</v>
      </c>
      <c r="E33" s="53">
        <f>STDEV(D12:F12)</f>
        <v>1.5275252316519465</v>
      </c>
      <c r="F33" s="14"/>
      <c r="G33" s="4">
        <f>AVERAGE(G12:I12)</f>
        <v>399.66666666666669</v>
      </c>
      <c r="H33" s="54">
        <f>STDEV(G12:I12)</f>
        <v>1.1547005383792517</v>
      </c>
      <c r="I33" s="12"/>
      <c r="J33" s="54">
        <f>J12</f>
        <v>402</v>
      </c>
      <c r="K33" s="53">
        <f>AVERAGE(K12:M12)</f>
        <v>409.66666666666669</v>
      </c>
      <c r="L33" s="53">
        <f>STDEV(K12:M12)</f>
        <v>1.5275252316519465</v>
      </c>
      <c r="M33" s="15"/>
      <c r="N33" s="53">
        <f>AVERAGE(N12:P12)</f>
        <v>406.66666666666669</v>
      </c>
      <c r="O33" s="53">
        <f>STDEV(N12:P12)</f>
        <v>1.5275252316519465</v>
      </c>
      <c r="P33" s="15"/>
      <c r="Q33" s="11"/>
      <c r="R33" s="10">
        <f>AVERAGE(R12:T12)</f>
        <v>410.66666666666669</v>
      </c>
      <c r="S33" s="11">
        <f>STDEV(R12:T12)</f>
        <v>8.3864970836060841</v>
      </c>
      <c r="T33" s="12"/>
      <c r="U33" s="13">
        <f>AVERAGE(U12:W12)</f>
        <v>409.33333333333331</v>
      </c>
      <c r="V33" s="14">
        <f>STDEV(U12:W12)</f>
        <v>2.3094010767585029</v>
      </c>
      <c r="W33" s="15"/>
      <c r="X33" s="23"/>
      <c r="Y33" s="13">
        <f>AVERAGE(Y12:AA12)</f>
        <v>358.33333333333331</v>
      </c>
      <c r="Z33" s="14">
        <f>STDEV(Y12:AA12)</f>
        <v>2.0816659994661326</v>
      </c>
      <c r="AA33" s="15"/>
      <c r="AB33" s="13">
        <f>AVERAGE(AB12:AD12)</f>
        <v>380.33333333333331</v>
      </c>
      <c r="AC33" s="14">
        <f>STDEV(AB12:AD12)</f>
        <v>28.728615235220325</v>
      </c>
      <c r="AD33" s="15"/>
      <c r="AE33" s="23"/>
      <c r="AF33" s="13">
        <f>AVERAGE(AF12:AH12)</f>
        <v>359</v>
      </c>
      <c r="AG33" s="14">
        <f>STDEV(AF12:AH12)</f>
        <v>1</v>
      </c>
      <c r="AH33" s="15"/>
      <c r="AI33" s="13">
        <f>AVERAGE(AI12:AK12)</f>
        <v>364</v>
      </c>
      <c r="AJ33" s="14">
        <f>STDEV(AI12:AK12)</f>
        <v>5.196152422706632</v>
      </c>
      <c r="AK33" s="15"/>
      <c r="AL33" s="23"/>
      <c r="AM33" s="13">
        <f>AVERAGE(AM12:AO12)</f>
        <v>363</v>
      </c>
      <c r="AN33" s="14">
        <f>STDEV(AM12:AO12)</f>
        <v>1</v>
      </c>
      <c r="AO33" s="15"/>
      <c r="AP33" s="13">
        <f>AVERAGE(AP12:AR12)</f>
        <v>389.33333333333331</v>
      </c>
      <c r="AQ33" s="14">
        <f>STDEV(AP12:AR12)</f>
        <v>41.283572196859772</v>
      </c>
      <c r="AR33" s="15"/>
    </row>
    <row r="34" spans="2:44" s="2" customFormat="1" ht="15.6" x14ac:dyDescent="0.3">
      <c r="B34" s="52" t="s">
        <v>7</v>
      </c>
      <c r="C34" s="54">
        <f>C13</f>
        <v>7.3</v>
      </c>
      <c r="D34" s="53">
        <f>AVERAGE(D13:F13)</f>
        <v>7.8</v>
      </c>
      <c r="E34" s="53">
        <f>STDEV(D13:F13)</f>
        <v>1.4525839046333948</v>
      </c>
      <c r="F34" s="14"/>
      <c r="G34" s="4">
        <f>AVERAGE(G13:I13)</f>
        <v>7.3166666666666673</v>
      </c>
      <c r="H34" s="54">
        <f>STDEV(G13:I13)</f>
        <v>1.5283433296655933</v>
      </c>
      <c r="I34" s="12"/>
      <c r="J34" s="54">
        <f>J13</f>
        <v>7.5</v>
      </c>
      <c r="K34" s="53">
        <f>AVERAGE(K13:M13)</f>
        <v>3.2100000000000004</v>
      </c>
      <c r="L34" s="53">
        <f>STDEV(K13:M13)</f>
        <v>1.1307961796893369</v>
      </c>
      <c r="M34" s="15"/>
      <c r="N34" s="53">
        <f>AVERAGE(N13:P13)</f>
        <v>6.1733333333333329</v>
      </c>
      <c r="O34" s="53">
        <f>STDEV(N13:P13)</f>
        <v>0.18583146486355129</v>
      </c>
      <c r="P34" s="15"/>
      <c r="Q34" s="11"/>
      <c r="R34" s="10">
        <f>AVERAGE(R13:T13)</f>
        <v>3.0700000000000003</v>
      </c>
      <c r="S34" s="11">
        <f>STDEV(R13:T13)</f>
        <v>1.1882339836917639</v>
      </c>
      <c r="T34" s="12"/>
      <c r="U34" s="13">
        <f>AVERAGE(U13:W13)</f>
        <v>3.1733333333333338</v>
      </c>
      <c r="V34" s="14">
        <f>STDEV(U13:W13)</f>
        <v>9.865765724632504E-2</v>
      </c>
      <c r="W34" s="15"/>
      <c r="X34" s="23"/>
      <c r="Y34" s="13">
        <f>AVERAGE(Y13:AA13)</f>
        <v>3.0833333333333335</v>
      </c>
      <c r="Z34" s="14">
        <f>STDEV(Y13:AA13)</f>
        <v>0.31390019645316147</v>
      </c>
      <c r="AA34" s="15"/>
      <c r="AB34" s="13">
        <f>AVERAGE(AB13:AD13)</f>
        <v>4.1466666666666674</v>
      </c>
      <c r="AC34" s="14">
        <f>STDEV(AB13:AD13)</f>
        <v>1.090886489664862</v>
      </c>
      <c r="AD34" s="15"/>
      <c r="AE34" s="23"/>
      <c r="AF34" s="13">
        <f>AVERAGE(AF13:AH13)</f>
        <v>4.0066666666666668</v>
      </c>
      <c r="AG34" s="14">
        <f>STDEV(AF13:AH13)</f>
        <v>0.68369096332577939</v>
      </c>
      <c r="AH34" s="15"/>
      <c r="AI34" s="13">
        <f>AVERAGE(AI13:AK13)</f>
        <v>4.0166666666666666</v>
      </c>
      <c r="AJ34" s="14">
        <f>STDEV(AI13:AK13)</f>
        <v>0.28536526301099319</v>
      </c>
      <c r="AK34" s="15"/>
      <c r="AL34" s="23"/>
      <c r="AM34" s="13">
        <f>AVERAGE(AM13:AO13)</f>
        <v>3.7366666666666668</v>
      </c>
      <c r="AN34" s="14">
        <f>STDEV(AM13:AO13)</f>
        <v>0.25890796305508523</v>
      </c>
      <c r="AO34" s="15"/>
      <c r="AP34" s="13">
        <f>AVERAGE(AP13:AR13)</f>
        <v>5.0766666666666671</v>
      </c>
      <c r="AQ34" s="14">
        <f>STDEV(AP13:AR13)</f>
        <v>1.0920775308252308</v>
      </c>
      <c r="AR34" s="15"/>
    </row>
    <row r="35" spans="2:44" s="2" customFormat="1" ht="15.6" x14ac:dyDescent="0.3">
      <c r="B35" s="52" t="s">
        <v>30</v>
      </c>
      <c r="C35" s="54" t="e">
        <f>#REF!</f>
        <v>#REF!</v>
      </c>
      <c r="D35" s="53" t="e">
        <f>AVERAGE(#REF!)</f>
        <v>#REF!</v>
      </c>
      <c r="E35" s="53" t="e">
        <f>STDEV(#REF!)</f>
        <v>#REF!</v>
      </c>
      <c r="F35" s="14"/>
      <c r="G35" s="4" t="e">
        <f>AVERAGE(#REF!)</f>
        <v>#REF!</v>
      </c>
      <c r="H35" s="54" t="e">
        <f>STDEV(#REF!)</f>
        <v>#REF!</v>
      </c>
      <c r="I35" s="12"/>
      <c r="J35" s="54" t="e">
        <f>#REF!</f>
        <v>#REF!</v>
      </c>
      <c r="K35" s="53" t="e">
        <f>AVERAGE(#REF!)</f>
        <v>#REF!</v>
      </c>
      <c r="L35" s="53" t="e">
        <f>STDEV(#REF!)</f>
        <v>#REF!</v>
      </c>
      <c r="M35" s="15"/>
      <c r="N35" s="53" t="e">
        <f>AVERAGE(#REF!)</f>
        <v>#REF!</v>
      </c>
      <c r="O35" s="53" t="e">
        <f>STDEV(#REF!)</f>
        <v>#REF!</v>
      </c>
      <c r="P35" s="15"/>
      <c r="Q35" s="11"/>
      <c r="R35" s="10" t="e">
        <f>AVERAGE(#REF!)</f>
        <v>#REF!</v>
      </c>
      <c r="S35" s="11" t="e">
        <f>STDEV(#REF!)</f>
        <v>#REF!</v>
      </c>
      <c r="T35" s="12"/>
      <c r="U35" s="13" t="e">
        <f>AVERAGE(#REF!)</f>
        <v>#REF!</v>
      </c>
      <c r="V35" s="14" t="e">
        <f>STDEV(#REF!)</f>
        <v>#REF!</v>
      </c>
      <c r="W35" s="15"/>
      <c r="X35" s="23"/>
      <c r="Y35" s="13" t="e">
        <f>AVERAGE(#REF!)</f>
        <v>#REF!</v>
      </c>
      <c r="Z35" s="14" t="e">
        <f>STDEV(#REF!)</f>
        <v>#REF!</v>
      </c>
      <c r="AA35" s="15"/>
      <c r="AB35" s="13" t="e">
        <f>AVERAGE(#REF!)</f>
        <v>#REF!</v>
      </c>
      <c r="AC35" s="14" t="e">
        <f>STDEV(#REF!)</f>
        <v>#REF!</v>
      </c>
      <c r="AD35" s="15"/>
      <c r="AE35" s="23"/>
      <c r="AF35" s="13" t="e">
        <f>AVERAGE(#REF!)</f>
        <v>#REF!</v>
      </c>
      <c r="AG35" s="14" t="e">
        <f>STDEV(#REF!)</f>
        <v>#REF!</v>
      </c>
      <c r="AH35" s="15"/>
      <c r="AI35" s="13" t="e">
        <f>AVERAGE(#REF!)</f>
        <v>#REF!</v>
      </c>
      <c r="AJ35" s="14" t="e">
        <f>STDEV(#REF!)</f>
        <v>#REF!</v>
      </c>
      <c r="AK35" s="15"/>
      <c r="AL35" s="23"/>
      <c r="AM35" s="13" t="e">
        <f>AVERAGE(#REF!)</f>
        <v>#REF!</v>
      </c>
      <c r="AN35" s="14" t="e">
        <f>STDEV(#REF!)</f>
        <v>#REF!</v>
      </c>
      <c r="AO35" s="15"/>
      <c r="AP35" s="13" t="e">
        <f>AVERAGE(#REF!)</f>
        <v>#REF!</v>
      </c>
      <c r="AQ35" s="14" t="e">
        <f>STDEV(#REF!)</f>
        <v>#REF!</v>
      </c>
      <c r="AR35" s="15"/>
    </row>
    <row r="36" spans="2:44" s="2" customFormat="1" ht="15.6" x14ac:dyDescent="0.3">
      <c r="B36" s="52" t="s">
        <v>31</v>
      </c>
      <c r="C36" s="54" t="e">
        <f>#REF!</f>
        <v>#REF!</v>
      </c>
      <c r="D36" s="53" t="e">
        <f>AVERAGE(#REF!)</f>
        <v>#REF!</v>
      </c>
      <c r="E36" s="53" t="e">
        <f>STDEV(#REF!)</f>
        <v>#REF!</v>
      </c>
      <c r="F36" s="14"/>
      <c r="G36" s="4" t="e">
        <f>AVERAGE(#REF!)</f>
        <v>#REF!</v>
      </c>
      <c r="H36" s="54" t="e">
        <f>STDEV(#REF!)</f>
        <v>#REF!</v>
      </c>
      <c r="I36" s="12"/>
      <c r="J36" s="54" t="e">
        <f>#REF!</f>
        <v>#REF!</v>
      </c>
      <c r="K36" s="53" t="e">
        <f>AVERAGE(#REF!)</f>
        <v>#REF!</v>
      </c>
      <c r="L36" s="53" t="e">
        <f>STDEV(#REF!)</f>
        <v>#REF!</v>
      </c>
      <c r="M36" s="15"/>
      <c r="N36" s="53" t="e">
        <f>AVERAGE(#REF!)</f>
        <v>#REF!</v>
      </c>
      <c r="O36" s="53" t="e">
        <f>STDEV(#REF!)</f>
        <v>#REF!</v>
      </c>
      <c r="P36" s="15"/>
      <c r="Q36" s="11"/>
      <c r="R36" s="10"/>
      <c r="S36" s="11"/>
      <c r="T36" s="12"/>
      <c r="U36" s="13"/>
      <c r="V36" s="14"/>
      <c r="W36" s="15"/>
      <c r="X36" s="23"/>
      <c r="Y36" s="13"/>
      <c r="Z36" s="14"/>
      <c r="AA36" s="15"/>
      <c r="AB36" s="13"/>
      <c r="AC36" s="14"/>
      <c r="AD36" s="15"/>
      <c r="AE36" s="23"/>
      <c r="AF36" s="13"/>
      <c r="AG36" s="14"/>
      <c r="AH36" s="15"/>
      <c r="AI36" s="13"/>
      <c r="AJ36" s="14"/>
      <c r="AK36" s="15"/>
      <c r="AL36" s="23"/>
      <c r="AM36" s="13"/>
      <c r="AN36" s="14"/>
      <c r="AO36" s="15"/>
      <c r="AP36" s="13"/>
      <c r="AQ36" s="14"/>
      <c r="AR36" s="15"/>
    </row>
    <row r="37" spans="2:44" s="2" customFormat="1" ht="15.6" x14ac:dyDescent="0.3">
      <c r="B37" s="52" t="s">
        <v>33</v>
      </c>
      <c r="C37" s="54" t="e">
        <f>#REF!</f>
        <v>#REF!</v>
      </c>
      <c r="D37" s="53" t="e">
        <f>AVERAGE(#REF!)</f>
        <v>#REF!</v>
      </c>
      <c r="E37" s="53" t="e">
        <f>STDEV(#REF!)</f>
        <v>#REF!</v>
      </c>
      <c r="F37" s="14"/>
      <c r="G37" s="4" t="e">
        <f>AVERAGE(#REF!)</f>
        <v>#REF!</v>
      </c>
      <c r="H37" s="54" t="e">
        <f>STDEV(#REF!)</f>
        <v>#REF!</v>
      </c>
      <c r="I37" s="12"/>
      <c r="J37" s="54" t="e">
        <f>#REF!</f>
        <v>#REF!</v>
      </c>
      <c r="K37" s="53" t="e">
        <f>AVERAGE(#REF!)</f>
        <v>#REF!</v>
      </c>
      <c r="L37" s="53" t="e">
        <f>STDEV(#REF!)</f>
        <v>#REF!</v>
      </c>
      <c r="M37" s="15"/>
      <c r="N37" s="53" t="e">
        <f>AVERAGE(#REF!)</f>
        <v>#REF!</v>
      </c>
      <c r="O37" s="53" t="e">
        <f>STDEV(#REF!)</f>
        <v>#REF!</v>
      </c>
      <c r="P37" s="15"/>
      <c r="Q37" s="11"/>
      <c r="R37" s="10"/>
      <c r="S37" s="11"/>
      <c r="T37" s="12"/>
      <c r="U37" s="13"/>
      <c r="V37" s="14"/>
      <c r="W37" s="15"/>
      <c r="X37" s="23"/>
      <c r="Y37" s="13"/>
      <c r="Z37" s="14"/>
      <c r="AA37" s="15"/>
      <c r="AB37" s="13"/>
      <c r="AC37" s="14"/>
      <c r="AD37" s="15"/>
      <c r="AE37" s="23"/>
      <c r="AF37" s="13"/>
      <c r="AG37" s="14"/>
      <c r="AH37" s="15"/>
      <c r="AI37" s="13"/>
      <c r="AJ37" s="14"/>
      <c r="AK37" s="15"/>
      <c r="AL37" s="23"/>
      <c r="AM37" s="13"/>
      <c r="AN37" s="14"/>
      <c r="AO37" s="15"/>
      <c r="AP37" s="13"/>
      <c r="AQ37" s="14"/>
      <c r="AR37" s="15"/>
    </row>
    <row r="38" spans="2:44" s="2" customFormat="1" ht="15.6" x14ac:dyDescent="0.3">
      <c r="B38" s="52" t="s">
        <v>32</v>
      </c>
      <c r="C38" s="54" t="e">
        <f>#REF!</f>
        <v>#REF!</v>
      </c>
      <c r="D38" s="53" t="e">
        <f>AVERAGE(#REF!)</f>
        <v>#REF!</v>
      </c>
      <c r="E38" s="53" t="e">
        <f>STDEV(#REF!)</f>
        <v>#REF!</v>
      </c>
      <c r="F38" s="14"/>
      <c r="G38" s="4" t="e">
        <f>AVERAGE(#REF!)</f>
        <v>#REF!</v>
      </c>
      <c r="H38" s="54" t="e">
        <f>STDEV(#REF!)</f>
        <v>#REF!</v>
      </c>
      <c r="I38" s="12"/>
      <c r="J38" s="54" t="e">
        <f>#REF!</f>
        <v>#REF!</v>
      </c>
      <c r="K38" s="53" t="e">
        <f>AVERAGE(#REF!)</f>
        <v>#REF!</v>
      </c>
      <c r="L38" s="53" t="e">
        <f>STDEV(#REF!)</f>
        <v>#REF!</v>
      </c>
      <c r="M38" s="15"/>
      <c r="N38" s="53" t="e">
        <f>AVERAGE(#REF!)</f>
        <v>#REF!</v>
      </c>
      <c r="O38" s="53" t="e">
        <f>STDEV(#REF!)</f>
        <v>#REF!</v>
      </c>
      <c r="P38" s="15"/>
      <c r="Q38" s="11"/>
      <c r="R38" s="10"/>
      <c r="S38" s="11"/>
      <c r="T38" s="12"/>
      <c r="U38" s="13"/>
      <c r="V38" s="14"/>
      <c r="W38" s="15"/>
      <c r="X38" s="23"/>
      <c r="Y38" s="13"/>
      <c r="Z38" s="14"/>
      <c r="AA38" s="15"/>
      <c r="AB38" s="13"/>
      <c r="AC38" s="14"/>
      <c r="AD38" s="15"/>
      <c r="AE38" s="23"/>
      <c r="AF38" s="13"/>
      <c r="AG38" s="14"/>
      <c r="AH38" s="15"/>
      <c r="AI38" s="13"/>
      <c r="AJ38" s="14"/>
      <c r="AK38" s="15"/>
      <c r="AL38" s="23"/>
      <c r="AM38" s="13"/>
      <c r="AN38" s="14"/>
      <c r="AO38" s="15"/>
      <c r="AP38" s="13"/>
      <c r="AQ38" s="14"/>
      <c r="AR38" s="15"/>
    </row>
    <row r="39" spans="2:44" s="2" customFormat="1" ht="15.6" x14ac:dyDescent="0.3">
      <c r="B39" s="52" t="s">
        <v>34</v>
      </c>
      <c r="C39" s="54">
        <f>C14</f>
        <v>0.34699999999999998</v>
      </c>
      <c r="D39" s="53">
        <f>AVERAGE(D14:F14)</f>
        <v>0.34933333333333333</v>
      </c>
      <c r="E39" s="53">
        <f>STDEV(D14:F14)</f>
        <v>2.8867513459481312E-3</v>
      </c>
      <c r="F39" s="14"/>
      <c r="G39" s="4">
        <f>AVERAGE(G14:I14)</f>
        <v>0.34866666666666662</v>
      </c>
      <c r="H39" s="54">
        <f>STDEV(G14:I14)</f>
        <v>4.6188021535170107E-3</v>
      </c>
      <c r="I39" s="12"/>
      <c r="J39" s="54">
        <f>J14</f>
        <v>0.34</v>
      </c>
      <c r="K39" s="53">
        <f>AVERAGE(K14:M14)</f>
        <v>0.33833333333333332</v>
      </c>
      <c r="L39" s="53">
        <f>STDEV(K14:M14)</f>
        <v>6.6583281184793668E-3</v>
      </c>
      <c r="M39" s="15"/>
      <c r="N39" s="53">
        <f>AVERAGE(N14:P14)</f>
        <v>0.34433333333333332</v>
      </c>
      <c r="O39" s="53">
        <f>STDEV(N14:P14)</f>
        <v>1.5275252316519238E-3</v>
      </c>
      <c r="P39" s="15"/>
      <c r="Q39" s="14"/>
      <c r="R39" s="30" t="e">
        <f>AVERAGE(#REF!)</f>
        <v>#REF!</v>
      </c>
      <c r="S39" s="31" t="e">
        <f>STDEV(#REF!)</f>
        <v>#REF!</v>
      </c>
      <c r="T39" s="32"/>
      <c r="U39" s="16" t="e">
        <f>AVERAGE(#REF!)</f>
        <v>#REF!</v>
      </c>
      <c r="V39" s="17" t="e">
        <f>STDEV(#REF!)</f>
        <v>#REF!</v>
      </c>
      <c r="W39" s="18"/>
      <c r="X39" s="24"/>
      <c r="Y39" s="16" t="e">
        <f>AVERAGE(#REF!)</f>
        <v>#REF!</v>
      </c>
      <c r="Z39" s="17" t="e">
        <f>STDEV(#REF!)</f>
        <v>#REF!</v>
      </c>
      <c r="AA39" s="18"/>
      <c r="AB39" s="16" t="e">
        <f>AVERAGE(#REF!)</f>
        <v>#REF!</v>
      </c>
      <c r="AC39" s="17" t="e">
        <f>STDEV(#REF!)</f>
        <v>#REF!</v>
      </c>
      <c r="AD39" s="18"/>
      <c r="AE39" s="29"/>
      <c r="AF39" s="16" t="e">
        <f>AVERAGE(#REF!)</f>
        <v>#REF!</v>
      </c>
      <c r="AG39" s="17" t="e">
        <f>STDEV(#REF!)</f>
        <v>#REF!</v>
      </c>
      <c r="AH39" s="18"/>
      <c r="AI39" s="16" t="e">
        <f>AVERAGE(#REF!)</f>
        <v>#REF!</v>
      </c>
      <c r="AJ39" s="17" t="e">
        <f>STDEV(#REF!)</f>
        <v>#REF!</v>
      </c>
      <c r="AK39" s="18"/>
      <c r="AL39" s="29"/>
      <c r="AM39" s="16" t="e">
        <f>AVERAGE(#REF!)</f>
        <v>#REF!</v>
      </c>
      <c r="AN39" s="17" t="e">
        <f>STDEV(#REF!)</f>
        <v>#REF!</v>
      </c>
      <c r="AO39" s="18"/>
      <c r="AP39" s="16" t="e">
        <f>AVERAGE(#REF!)</f>
        <v>#REF!</v>
      </c>
      <c r="AQ39" s="17" t="e">
        <f>STDEV(#REF!)</f>
        <v>#REF!</v>
      </c>
      <c r="AR39" s="18"/>
    </row>
    <row r="40" spans="2:44" s="2" customFormat="1" ht="15.6" x14ac:dyDescent="0.3">
      <c r="B40" s="52" t="s">
        <v>8</v>
      </c>
      <c r="C40" s="54">
        <f>C16</f>
        <v>0.77990000000000004</v>
      </c>
      <c r="D40" s="53">
        <f>AVERAGE(D16:F16)</f>
        <v>0.83886666666666665</v>
      </c>
      <c r="E40" s="53">
        <f>STDEV(D16:F16)</f>
        <v>8.8030525008847574E-2</v>
      </c>
      <c r="F40" s="14"/>
      <c r="G40" s="4">
        <f>AVERAGE(G16:I16)</f>
        <v>0.76913333333333334</v>
      </c>
      <c r="H40" s="54">
        <f>STDEV(G16:I16)</f>
        <v>3.1747808323305315E-2</v>
      </c>
      <c r="I40" s="12"/>
      <c r="J40" s="54">
        <f>J16</f>
        <v>0.74329999999999996</v>
      </c>
      <c r="K40" s="53">
        <f>AVERAGE(K16:M16)</f>
        <v>0.75863333333333338</v>
      </c>
      <c r="L40" s="53">
        <f>STDEV(K16:M16)</f>
        <v>5.3003144560802825E-3</v>
      </c>
      <c r="M40" s="15"/>
      <c r="N40" s="53">
        <f>AVERAGE(N16:P16)</f>
        <v>0.77303333333333335</v>
      </c>
      <c r="O40" s="53">
        <f>STDEV(N16:P16)</f>
        <v>3.084482668671255E-2</v>
      </c>
      <c r="P40" s="15"/>
      <c r="Q40" s="19"/>
      <c r="R40" s="33"/>
      <c r="S40" s="34"/>
      <c r="T40" s="34"/>
      <c r="U40" s="1"/>
      <c r="V40" s="1"/>
      <c r="W40" s="1"/>
      <c r="X40" s="19"/>
      <c r="Y40" s="26"/>
      <c r="Z40" s="1"/>
      <c r="AA40" s="1"/>
      <c r="AB40" s="1"/>
      <c r="AC40" s="1"/>
      <c r="AD40" s="1"/>
      <c r="AE40" s="19"/>
      <c r="AF40" s="26"/>
      <c r="AG40" s="1"/>
      <c r="AH40" s="1"/>
      <c r="AI40" s="1"/>
      <c r="AJ40" s="1"/>
      <c r="AK40" s="1"/>
      <c r="AL40" s="19"/>
      <c r="AM40" s="51"/>
      <c r="AN40" s="50"/>
      <c r="AO40" s="50"/>
      <c r="AP40" s="50"/>
      <c r="AQ40" s="50"/>
      <c r="AR40" s="50"/>
    </row>
    <row r="41" spans="2:44" s="2" customFormat="1" ht="15.6" x14ac:dyDescent="0.3">
      <c r="B41" s="52" t="s">
        <v>9</v>
      </c>
      <c r="C41" s="54">
        <f>C17</f>
        <v>0.49099999999999999</v>
      </c>
      <c r="D41" s="53">
        <f>AVERAGE(D17:F17)</f>
        <v>0.75200000000000011</v>
      </c>
      <c r="E41" s="53">
        <f>STDEV(D17:F17)</f>
        <v>0.32313223299448168</v>
      </c>
      <c r="F41" s="14"/>
      <c r="G41" s="4">
        <f>AVERAGE(G17:I17)</f>
        <v>0.81763333333333332</v>
      </c>
      <c r="H41" s="54">
        <f>STDEV(G17:I17)</f>
        <v>0.2744691300189025</v>
      </c>
      <c r="I41" s="12"/>
      <c r="J41" s="54">
        <f>J17</f>
        <v>0.3826</v>
      </c>
      <c r="K41" s="53">
        <f>AVERAGE(K17:M17)</f>
        <v>0.41503333333333331</v>
      </c>
      <c r="L41" s="53">
        <f>STDEV(K17:M17)</f>
        <v>5.4495534985293748E-2</v>
      </c>
      <c r="M41" s="15"/>
      <c r="N41" s="53">
        <f>AVERAGE(N17:P17)</f>
        <v>0.70933333333333337</v>
      </c>
      <c r="O41" s="53">
        <f>STDEV(N17:P17)</f>
        <v>4.0384444199881395E-2</v>
      </c>
      <c r="P41" s="15"/>
      <c r="Q41" s="19"/>
      <c r="R41" s="26"/>
      <c r="S41" s="1"/>
      <c r="T41" s="20"/>
      <c r="U41" s="1"/>
      <c r="V41" s="1"/>
      <c r="W41" s="1"/>
      <c r="X41" s="19"/>
      <c r="Y41" s="26"/>
      <c r="Z41" s="1"/>
      <c r="AA41" s="20"/>
      <c r="AB41" s="1"/>
      <c r="AC41" s="1"/>
      <c r="AD41" s="1"/>
      <c r="AE41" s="19"/>
      <c r="AF41" s="26"/>
      <c r="AG41" s="1"/>
      <c r="AH41" s="20"/>
      <c r="AI41" s="1"/>
      <c r="AJ41" s="1"/>
      <c r="AK41" s="1"/>
      <c r="AL41" s="19"/>
      <c r="AM41" s="51"/>
      <c r="AN41" s="50"/>
      <c r="AO41" s="20"/>
      <c r="AP41" s="50"/>
      <c r="AQ41" s="50"/>
      <c r="AR41" s="50"/>
    </row>
    <row r="42" spans="2:44" s="2" customFormat="1" ht="15.6" x14ac:dyDescent="0.3">
      <c r="B42" s="52" t="s">
        <v>10</v>
      </c>
      <c r="C42" s="54" t="e">
        <f>#REF!</f>
        <v>#REF!</v>
      </c>
      <c r="D42" s="53" t="e">
        <f>AVERAGE(#REF!)</f>
        <v>#REF!</v>
      </c>
      <c r="E42" s="53" t="e">
        <f>STDEV(#REF!)</f>
        <v>#REF!</v>
      </c>
      <c r="F42" s="14"/>
      <c r="G42" s="4" t="e">
        <f>AVERAGE(#REF!)</f>
        <v>#REF!</v>
      </c>
      <c r="H42" s="54" t="e">
        <f>STDEV(#REF!)</f>
        <v>#REF!</v>
      </c>
      <c r="I42" s="12"/>
      <c r="J42" s="54" t="e">
        <f>#REF!</f>
        <v>#REF!</v>
      </c>
      <c r="K42" s="53" t="e">
        <f>AVERAGE(#REF!)</f>
        <v>#REF!</v>
      </c>
      <c r="L42" s="53" t="e">
        <f>STDEV(#REF!)</f>
        <v>#REF!</v>
      </c>
      <c r="M42" s="15"/>
      <c r="N42" s="53" t="e">
        <f>AVERAGE(#REF!)</f>
        <v>#REF!</v>
      </c>
      <c r="O42" s="53" t="e">
        <f>STDEV(#REF!)</f>
        <v>#REF!</v>
      </c>
      <c r="P42" s="15"/>
      <c r="Q42" s="19"/>
      <c r="R42" s="26"/>
      <c r="S42" s="1"/>
      <c r="T42" s="1"/>
      <c r="U42" s="1"/>
      <c r="V42" s="1"/>
      <c r="W42" s="1"/>
      <c r="X42" s="19"/>
      <c r="Y42" s="26"/>
      <c r="Z42" s="1"/>
      <c r="AA42" s="1"/>
      <c r="AB42" s="1"/>
      <c r="AC42" s="1"/>
      <c r="AD42" s="1"/>
      <c r="AE42" s="19"/>
      <c r="AF42" s="26"/>
      <c r="AG42" s="1"/>
      <c r="AH42" s="1"/>
      <c r="AI42" s="1"/>
      <c r="AJ42" s="1"/>
      <c r="AK42" s="1"/>
      <c r="AL42" s="19"/>
      <c r="AM42" s="51"/>
      <c r="AN42" s="50"/>
      <c r="AO42" s="50"/>
      <c r="AP42" s="50"/>
      <c r="AQ42" s="50"/>
      <c r="AR42" s="50"/>
    </row>
    <row r="43" spans="2:44" s="2" customFormat="1" ht="15.6" x14ac:dyDescent="0.3">
      <c r="B43" s="52" t="s">
        <v>11</v>
      </c>
      <c r="C43" s="54">
        <f>C18</f>
        <v>0.40260000000000001</v>
      </c>
      <c r="D43" s="53">
        <f>AVERAGE(D18:F18)</f>
        <v>0.69436666666666669</v>
      </c>
      <c r="E43" s="53">
        <f>STDEV(D18:F18)</f>
        <v>0.25074172635070802</v>
      </c>
      <c r="F43" s="14"/>
      <c r="G43" s="4">
        <f>AVERAGE(G18:I18)</f>
        <v>0.54626666666666657</v>
      </c>
      <c r="H43" s="54">
        <f>STDEV(G18:I18)</f>
        <v>0.1021505914487696</v>
      </c>
      <c r="I43" s="12"/>
      <c r="J43" s="54">
        <f>J18</f>
        <v>0.6472</v>
      </c>
      <c r="K43" s="53">
        <f>AVERAGE(K18:M18)</f>
        <v>0.93390000000000006</v>
      </c>
      <c r="L43" s="53">
        <f>STDEV(K18:M18)</f>
        <v>0.18424367017620896</v>
      </c>
      <c r="M43" s="15"/>
      <c r="N43" s="53">
        <f>AVERAGE(N18:P18)</f>
        <v>0.80343333333333333</v>
      </c>
      <c r="O43" s="53">
        <f>STDEV(N18:P18)</f>
        <v>0.12438707060355331</v>
      </c>
      <c r="P43" s="15"/>
      <c r="Q43" s="19"/>
      <c r="R43" s="26"/>
      <c r="S43" s="1"/>
      <c r="T43" s="1"/>
      <c r="U43" s="1"/>
      <c r="V43" s="1"/>
      <c r="W43" s="1"/>
      <c r="X43" s="19"/>
      <c r="Y43" s="26"/>
      <c r="Z43" s="1"/>
      <c r="AA43" s="1"/>
      <c r="AB43" s="1"/>
      <c r="AC43" s="1"/>
      <c r="AD43" s="1"/>
      <c r="AE43" s="19"/>
      <c r="AF43" s="26"/>
      <c r="AG43" s="1"/>
      <c r="AH43" s="1"/>
      <c r="AI43" s="1"/>
      <c r="AJ43" s="1"/>
      <c r="AK43" s="1"/>
      <c r="AL43" s="19"/>
      <c r="AM43" s="51"/>
      <c r="AN43" s="50"/>
      <c r="AO43" s="50"/>
      <c r="AP43" s="50"/>
      <c r="AQ43" s="50"/>
      <c r="AR43" s="50"/>
    </row>
    <row r="44" spans="2:44" s="2" customFormat="1" ht="15.6" x14ac:dyDescent="0.3">
      <c r="B44" s="52" t="s">
        <v>12</v>
      </c>
      <c r="C44" s="54">
        <f>C19</f>
        <v>4.8554000000000004</v>
      </c>
      <c r="D44" s="53">
        <f>AVERAGE(D19:F19)</f>
        <v>4.7367333333333335</v>
      </c>
      <c r="E44" s="53">
        <f>STDEV(D19:F19)</f>
        <v>8.3091535870588804E-2</v>
      </c>
      <c r="F44" s="14"/>
      <c r="G44" s="4">
        <f>AVERAGE(G19:I19)</f>
        <v>4.8458666666666659</v>
      </c>
      <c r="H44" s="54">
        <f>STDEV(G19:I19)</f>
        <v>0.33777880829521179</v>
      </c>
      <c r="I44" s="12"/>
      <c r="J44" s="54">
        <f>J19</f>
        <v>4.7453000000000003</v>
      </c>
      <c r="K44" s="53">
        <f>AVERAGE(K19:M19)</f>
        <v>4.599733333333333</v>
      </c>
      <c r="L44" s="53">
        <f>STDEV(K19:M19)</f>
        <v>0.21956712716919483</v>
      </c>
      <c r="M44" s="15"/>
      <c r="N44" s="53">
        <f>AVERAGE(N19:P19)</f>
        <v>4.4746333333333332</v>
      </c>
      <c r="O44" s="53">
        <f>STDEV(N19:P19)</f>
        <v>0.31806015678379645</v>
      </c>
      <c r="P44" s="15"/>
      <c r="Q44" s="19"/>
      <c r="R44" s="26"/>
      <c r="S44" s="1"/>
      <c r="T44" s="1"/>
      <c r="U44" s="1"/>
      <c r="V44" s="1"/>
      <c r="W44" s="1"/>
      <c r="X44" s="19"/>
      <c r="Y44" s="26"/>
      <c r="Z44" s="1"/>
      <c r="AA44" s="1"/>
      <c r="AB44" s="1"/>
      <c r="AC44" s="1"/>
      <c r="AD44" s="1"/>
      <c r="AE44" s="19"/>
      <c r="AF44" s="26"/>
      <c r="AG44" s="1"/>
      <c r="AH44" s="1"/>
      <c r="AI44" s="1"/>
      <c r="AJ44" s="1"/>
      <c r="AK44" s="1"/>
      <c r="AL44" s="19"/>
      <c r="AM44" s="51"/>
      <c r="AN44" s="50"/>
      <c r="AO44" s="50"/>
      <c r="AP44" s="50"/>
      <c r="AQ44" s="50"/>
      <c r="AR44" s="50"/>
    </row>
    <row r="45" spans="2:44" s="2" customFormat="1" ht="15.6" x14ac:dyDescent="0.3">
      <c r="B45" s="52" t="s">
        <v>13</v>
      </c>
      <c r="C45" s="54">
        <f>C20</f>
        <v>1.8975</v>
      </c>
      <c r="D45" s="53">
        <f>AVERAGE(D20:F20)</f>
        <v>1.7438</v>
      </c>
      <c r="E45" s="53">
        <f>STDEV(D20:F20)</f>
        <v>0.24744601431423444</v>
      </c>
      <c r="F45" s="14"/>
      <c r="G45" s="4">
        <f>AVERAGE(G20:I20)</f>
        <v>2.0901333333333336</v>
      </c>
      <c r="H45" s="54">
        <f>STDEV(G20:I20)</f>
        <v>0.32282915502372694</v>
      </c>
      <c r="I45" s="12"/>
      <c r="J45" s="54">
        <f>J20</f>
        <v>1.0264</v>
      </c>
      <c r="K45" s="53">
        <f>AVERAGE(K20:M20)</f>
        <v>1.4879333333333333</v>
      </c>
      <c r="L45" s="53">
        <f>STDEV(K20:M20)</f>
        <v>0.16941692162630437</v>
      </c>
      <c r="M45" s="15"/>
      <c r="N45" s="53">
        <f>AVERAGE(N20:P20)</f>
        <v>1.5829000000000002</v>
      </c>
      <c r="O45" s="53">
        <f>STDEV(N20:P20)</f>
        <v>0.25765048030228827</v>
      </c>
      <c r="P45" s="15"/>
      <c r="Q45" s="19"/>
      <c r="R45" s="26"/>
      <c r="S45" s="1"/>
      <c r="T45" s="1"/>
      <c r="U45" s="1"/>
      <c r="V45" s="1"/>
      <c r="W45" s="1"/>
      <c r="X45" s="19"/>
      <c r="Y45" s="26"/>
      <c r="Z45" s="1"/>
      <c r="AA45" s="1"/>
      <c r="AB45" s="1"/>
      <c r="AC45" s="1"/>
      <c r="AD45" s="1"/>
      <c r="AE45" s="19"/>
      <c r="AF45" s="26"/>
      <c r="AG45" s="1"/>
      <c r="AH45" s="1"/>
      <c r="AI45" s="1"/>
      <c r="AJ45" s="1"/>
      <c r="AK45" s="1"/>
      <c r="AL45" s="19"/>
      <c r="AM45" s="51"/>
      <c r="AN45" s="50"/>
      <c r="AO45" s="50"/>
      <c r="AP45" s="50"/>
      <c r="AQ45" s="50"/>
      <c r="AR45" s="50"/>
    </row>
    <row r="46" spans="2:44" s="2" customFormat="1" ht="15.6" x14ac:dyDescent="0.3">
      <c r="B46" s="52" t="s">
        <v>14</v>
      </c>
      <c r="C46" s="54">
        <f>C21</f>
        <v>60.1539</v>
      </c>
      <c r="D46" s="53">
        <f>AVERAGE(D21:F21)</f>
        <v>58.208599999999997</v>
      </c>
      <c r="E46" s="53">
        <f>STDEV(D21:F21)</f>
        <v>1.5956932161289648</v>
      </c>
      <c r="F46" s="14"/>
      <c r="G46" s="55">
        <f>AVERAGE(G21:I21)</f>
        <v>59.708599999999997</v>
      </c>
      <c r="H46" s="54">
        <f>STDEV(G21:I21)</f>
        <v>2.2150121692667994</v>
      </c>
      <c r="I46" s="12"/>
      <c r="J46" s="54">
        <f>J21</f>
        <v>61.524500000000003</v>
      </c>
      <c r="K46" s="53">
        <f>AVERAGE(K21:M21)</f>
        <v>60.694433333333336</v>
      </c>
      <c r="L46" s="53">
        <f>STDEV(K21:M21)</f>
        <v>1.6990507418359613</v>
      </c>
      <c r="M46" s="15"/>
      <c r="N46" s="53">
        <f>AVERAGE(N21:P21)</f>
        <v>60.271266666666662</v>
      </c>
      <c r="O46" s="53">
        <f>STDEV(N21:P21)</f>
        <v>1.6487612936181317</v>
      </c>
      <c r="P46" s="15"/>
      <c r="Q46" s="19"/>
      <c r="R46" s="26"/>
      <c r="S46" s="1"/>
      <c r="T46" s="1"/>
      <c r="U46" s="1"/>
      <c r="V46" s="1"/>
      <c r="W46" s="1"/>
      <c r="X46" s="19"/>
      <c r="Y46" s="26"/>
      <c r="Z46" s="1"/>
      <c r="AA46" s="1"/>
      <c r="AB46" s="1"/>
      <c r="AC46" s="1"/>
      <c r="AD46" s="1"/>
      <c r="AE46" s="19"/>
      <c r="AF46" s="26"/>
      <c r="AG46" s="1"/>
      <c r="AH46" s="1"/>
      <c r="AI46" s="1"/>
      <c r="AJ46" s="1"/>
      <c r="AK46" s="1"/>
      <c r="AL46" s="19"/>
      <c r="AM46" s="51"/>
      <c r="AN46" s="50"/>
      <c r="AO46" s="50"/>
      <c r="AP46" s="50"/>
      <c r="AQ46" s="50"/>
      <c r="AR46" s="50"/>
    </row>
    <row r="47" spans="2:44" s="2" customFormat="1" x14ac:dyDescent="0.3"/>
    <row r="48" spans="2:44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</sheetData>
  <mergeCells count="49">
    <mergeCell ref="AL26:AL27"/>
    <mergeCell ref="AM26:AO26"/>
    <mergeCell ref="AP26:AR26"/>
    <mergeCell ref="C2:AR2"/>
    <mergeCell ref="AM3:AR3"/>
    <mergeCell ref="AL4:AL5"/>
    <mergeCell ref="AM4:AO4"/>
    <mergeCell ref="AP4:AR4"/>
    <mergeCell ref="AM25:AR25"/>
    <mergeCell ref="C3:I3"/>
    <mergeCell ref="K3:P3"/>
    <mergeCell ref="K4:M4"/>
    <mergeCell ref="N4:P4"/>
    <mergeCell ref="G4:I4"/>
    <mergeCell ref="AE4:AE5"/>
    <mergeCell ref="R3:W3"/>
    <mergeCell ref="R4:T4"/>
    <mergeCell ref="U4:W4"/>
    <mergeCell ref="Y3:AD3"/>
    <mergeCell ref="Y4:AA4"/>
    <mergeCell ref="AB4:AD4"/>
    <mergeCell ref="C26:C27"/>
    <mergeCell ref="J26:J27"/>
    <mergeCell ref="Q26:Q27"/>
    <mergeCell ref="AF3:AK3"/>
    <mergeCell ref="AF4:AH4"/>
    <mergeCell ref="AI4:AK4"/>
    <mergeCell ref="C25:I25"/>
    <mergeCell ref="K25:P25"/>
    <mergeCell ref="R25:W25"/>
    <mergeCell ref="Y25:AD25"/>
    <mergeCell ref="AF25:AK25"/>
    <mergeCell ref="C4:C5"/>
    <mergeCell ref="D4:F4"/>
    <mergeCell ref="J4:J5"/>
    <mergeCell ref="Q4:Q5"/>
    <mergeCell ref="X4:X5"/>
    <mergeCell ref="G26:I26"/>
    <mergeCell ref="K26:M26"/>
    <mergeCell ref="N26:P26"/>
    <mergeCell ref="R26:T26"/>
    <mergeCell ref="D26:F26"/>
    <mergeCell ref="U26:W26"/>
    <mergeCell ref="Y26:AA26"/>
    <mergeCell ref="AB26:AD26"/>
    <mergeCell ref="AF26:AH26"/>
    <mergeCell ref="AI26:AK26"/>
    <mergeCell ref="X26:X27"/>
    <mergeCell ref="AE26:AE27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"/>
  <sheetViews>
    <sheetView workbookViewId="0">
      <pane xSplit="1" topLeftCell="AG1" activePane="topRight" state="frozen"/>
      <selection pane="topRight" activeCell="AN8" sqref="AN8"/>
    </sheetView>
  </sheetViews>
  <sheetFormatPr defaultRowHeight="14.4" x14ac:dyDescent="0.3"/>
  <cols>
    <col min="1" max="1" width="18.88671875" bestFit="1" customWidth="1"/>
    <col min="3" max="3" width="10.88671875" bestFit="1" customWidth="1"/>
    <col min="4" max="4" width="14.6640625" bestFit="1" customWidth="1"/>
    <col min="5" max="9" width="15.33203125" bestFit="1" customWidth="1"/>
    <col min="10" max="10" width="10.88671875" bestFit="1" customWidth="1"/>
    <col min="11" max="12" width="15.33203125" bestFit="1" customWidth="1"/>
    <col min="14" max="14" width="15.33203125" bestFit="1" customWidth="1"/>
    <col min="16" max="16" width="15.33203125" bestFit="1" customWidth="1"/>
    <col min="17" max="17" width="10.88671875" bestFit="1" customWidth="1"/>
    <col min="18" max="23" width="15.33203125" bestFit="1" customWidth="1"/>
    <col min="24" max="24" width="10.88671875" bestFit="1" customWidth="1"/>
    <col min="25" max="30" width="15.33203125" bestFit="1" customWidth="1"/>
    <col min="31" max="31" width="10.88671875" bestFit="1" customWidth="1"/>
    <col min="32" max="35" width="15.33203125" bestFit="1" customWidth="1"/>
    <col min="39" max="40" width="15.33203125" bestFit="1" customWidth="1"/>
  </cols>
  <sheetData>
    <row r="1" spans="1:44" ht="15.6" x14ac:dyDescent="0.3">
      <c r="A1" s="63"/>
      <c r="B1" s="43"/>
      <c r="C1" s="124" t="s">
        <v>15</v>
      </c>
      <c r="D1" s="121"/>
      <c r="E1" s="121"/>
      <c r="F1" s="121"/>
      <c r="G1" s="121"/>
      <c r="H1" s="121"/>
      <c r="I1" s="121"/>
      <c r="J1" s="64"/>
      <c r="K1" s="121" t="s">
        <v>16</v>
      </c>
      <c r="L1" s="121"/>
      <c r="M1" s="121"/>
      <c r="N1" s="121"/>
      <c r="O1" s="121"/>
      <c r="P1" s="122"/>
      <c r="Q1" s="64"/>
      <c r="R1" s="121" t="s">
        <v>29</v>
      </c>
      <c r="S1" s="121"/>
      <c r="T1" s="121"/>
      <c r="U1" s="121"/>
      <c r="V1" s="121"/>
      <c r="W1" s="122"/>
      <c r="X1" s="64"/>
      <c r="Y1" s="121" t="s">
        <v>35</v>
      </c>
      <c r="Z1" s="121"/>
      <c r="AA1" s="121"/>
      <c r="AB1" s="121"/>
      <c r="AC1" s="121"/>
      <c r="AD1" s="122"/>
      <c r="AE1" s="64"/>
      <c r="AF1" s="121" t="s">
        <v>36</v>
      </c>
      <c r="AG1" s="121"/>
      <c r="AH1" s="121"/>
      <c r="AI1" s="121"/>
      <c r="AJ1" s="121"/>
      <c r="AK1" s="122"/>
      <c r="AL1" s="64"/>
      <c r="AM1" s="121" t="s">
        <v>37</v>
      </c>
      <c r="AN1" s="121"/>
      <c r="AO1" s="121"/>
      <c r="AP1" s="121"/>
      <c r="AQ1" s="121"/>
      <c r="AR1" s="122"/>
    </row>
    <row r="2" spans="1:44" ht="18" x14ac:dyDescent="0.3">
      <c r="A2" s="126"/>
      <c r="B2" s="113"/>
      <c r="C2" s="123" t="s">
        <v>23</v>
      </c>
      <c r="D2" s="123" t="s">
        <v>24</v>
      </c>
      <c r="E2" s="123"/>
      <c r="F2" s="123"/>
      <c r="G2" s="123" t="s">
        <v>0</v>
      </c>
      <c r="H2" s="123"/>
      <c r="I2" s="123"/>
      <c r="J2" s="123" t="s">
        <v>23</v>
      </c>
      <c r="K2" s="123" t="s">
        <v>24</v>
      </c>
      <c r="L2" s="123"/>
      <c r="M2" s="123"/>
      <c r="N2" s="123" t="s">
        <v>0</v>
      </c>
      <c r="O2" s="123"/>
      <c r="P2" s="123"/>
      <c r="Q2" s="123" t="s">
        <v>23</v>
      </c>
      <c r="R2" s="123" t="s">
        <v>24</v>
      </c>
      <c r="S2" s="123"/>
      <c r="T2" s="123"/>
      <c r="U2" s="123" t="s">
        <v>0</v>
      </c>
      <c r="V2" s="123"/>
      <c r="W2" s="123"/>
      <c r="X2" s="123" t="s">
        <v>23</v>
      </c>
      <c r="Y2" s="123" t="s">
        <v>24</v>
      </c>
      <c r="Z2" s="123"/>
      <c r="AA2" s="123"/>
      <c r="AB2" s="123" t="s">
        <v>0</v>
      </c>
      <c r="AC2" s="123"/>
      <c r="AD2" s="123"/>
      <c r="AE2" s="123" t="s">
        <v>23</v>
      </c>
      <c r="AF2" s="123" t="s">
        <v>24</v>
      </c>
      <c r="AG2" s="123"/>
      <c r="AH2" s="123"/>
      <c r="AI2" s="123" t="s">
        <v>0</v>
      </c>
      <c r="AJ2" s="123"/>
      <c r="AK2" s="123"/>
      <c r="AL2" s="123" t="s">
        <v>23</v>
      </c>
      <c r="AM2" s="123" t="s">
        <v>24</v>
      </c>
      <c r="AN2" s="123"/>
      <c r="AO2" s="123"/>
      <c r="AP2" s="123" t="s">
        <v>0</v>
      </c>
      <c r="AQ2" s="123"/>
      <c r="AR2" s="123"/>
    </row>
    <row r="3" spans="1:44" ht="15.6" x14ac:dyDescent="0.3">
      <c r="A3" s="127"/>
      <c r="B3" s="114"/>
      <c r="C3" s="123"/>
      <c r="D3" s="62" t="s">
        <v>19</v>
      </c>
      <c r="E3" s="62" t="s">
        <v>18</v>
      </c>
      <c r="F3" s="62" t="s">
        <v>17</v>
      </c>
      <c r="G3" s="62" t="s">
        <v>20</v>
      </c>
      <c r="H3" s="62" t="s">
        <v>21</v>
      </c>
      <c r="I3" s="62" t="s">
        <v>22</v>
      </c>
      <c r="J3" s="123"/>
      <c r="K3" s="62" t="s">
        <v>19</v>
      </c>
      <c r="L3" s="62" t="s">
        <v>18</v>
      </c>
      <c r="M3" s="62" t="s">
        <v>17</v>
      </c>
      <c r="N3" s="62" t="s">
        <v>20</v>
      </c>
      <c r="O3" s="62" t="s">
        <v>21</v>
      </c>
      <c r="P3" s="62" t="s">
        <v>22</v>
      </c>
      <c r="Q3" s="123"/>
      <c r="R3" s="62" t="s">
        <v>19</v>
      </c>
      <c r="S3" s="62" t="s">
        <v>18</v>
      </c>
      <c r="T3" s="62" t="s">
        <v>17</v>
      </c>
      <c r="U3" s="62" t="s">
        <v>20</v>
      </c>
      <c r="V3" s="62" t="s">
        <v>21</v>
      </c>
      <c r="W3" s="62" t="s">
        <v>22</v>
      </c>
      <c r="X3" s="123"/>
      <c r="Y3" s="62" t="s">
        <v>19</v>
      </c>
      <c r="Z3" s="62" t="s">
        <v>18</v>
      </c>
      <c r="AA3" s="62" t="s">
        <v>17</v>
      </c>
      <c r="AB3" s="62" t="s">
        <v>20</v>
      </c>
      <c r="AC3" s="62" t="s">
        <v>21</v>
      </c>
      <c r="AD3" s="62" t="s">
        <v>22</v>
      </c>
      <c r="AE3" s="123"/>
      <c r="AF3" s="62" t="s">
        <v>19</v>
      </c>
      <c r="AG3" s="62" t="s">
        <v>18</v>
      </c>
      <c r="AH3" s="62" t="s">
        <v>17</v>
      </c>
      <c r="AI3" s="62" t="s">
        <v>20</v>
      </c>
      <c r="AJ3" s="62" t="s">
        <v>21</v>
      </c>
      <c r="AK3" s="62" t="s">
        <v>22</v>
      </c>
      <c r="AL3" s="123"/>
      <c r="AM3" s="62" t="s">
        <v>19</v>
      </c>
      <c r="AN3" s="62" t="s">
        <v>18</v>
      </c>
      <c r="AO3" s="62" t="s">
        <v>17</v>
      </c>
      <c r="AP3" s="62" t="s">
        <v>20</v>
      </c>
      <c r="AQ3" s="62" t="s">
        <v>21</v>
      </c>
      <c r="AR3" s="62" t="s">
        <v>22</v>
      </c>
    </row>
    <row r="4" spans="1:44" ht="15.6" x14ac:dyDescent="0.3">
      <c r="A4" s="125" t="s">
        <v>43</v>
      </c>
      <c r="B4" s="65" t="s">
        <v>40</v>
      </c>
      <c r="C4" s="65">
        <v>13.5</v>
      </c>
      <c r="D4" s="65">
        <v>13.8</v>
      </c>
      <c r="E4" s="65">
        <v>14</v>
      </c>
      <c r="F4" s="65">
        <v>15.9</v>
      </c>
      <c r="G4" s="65">
        <v>17.600000000000001</v>
      </c>
      <c r="H4" s="65">
        <v>13.4</v>
      </c>
      <c r="I4" s="65">
        <v>16.5</v>
      </c>
      <c r="J4" s="65">
        <v>13.5</v>
      </c>
      <c r="K4" s="65">
        <v>15.6</v>
      </c>
      <c r="L4" s="65">
        <v>17</v>
      </c>
      <c r="M4" s="65">
        <v>17.3</v>
      </c>
      <c r="N4" s="65">
        <v>16.600000000000001</v>
      </c>
      <c r="O4" s="65">
        <v>15</v>
      </c>
      <c r="P4" s="65">
        <v>18.8</v>
      </c>
      <c r="Q4" s="65">
        <v>17.100000000000001</v>
      </c>
      <c r="R4" s="65">
        <v>13.6</v>
      </c>
      <c r="S4" s="65">
        <v>14.6</v>
      </c>
      <c r="T4" s="65">
        <v>15</v>
      </c>
      <c r="U4" s="77">
        <v>18.7</v>
      </c>
      <c r="V4" s="65">
        <v>15.9</v>
      </c>
      <c r="W4" s="65">
        <v>16.600000000000001</v>
      </c>
      <c r="X4" s="65">
        <v>13.5</v>
      </c>
      <c r="Y4" s="65">
        <v>15.6</v>
      </c>
      <c r="Z4" s="65">
        <v>17</v>
      </c>
      <c r="AA4" s="65">
        <v>17.3</v>
      </c>
      <c r="AB4" s="65">
        <v>16.600000000000001</v>
      </c>
      <c r="AC4" s="65">
        <v>15</v>
      </c>
      <c r="AD4" s="65">
        <v>18.8</v>
      </c>
      <c r="AE4" s="65">
        <v>12.8</v>
      </c>
      <c r="AF4" s="65">
        <v>15</v>
      </c>
      <c r="AG4" s="65">
        <v>14</v>
      </c>
      <c r="AH4" s="65">
        <v>12.7</v>
      </c>
      <c r="AI4" s="65">
        <v>14.7</v>
      </c>
      <c r="AJ4" s="65">
        <v>16.899999999999999</v>
      </c>
      <c r="AK4" s="65">
        <v>18.2</v>
      </c>
      <c r="AL4" s="65">
        <v>10.6</v>
      </c>
      <c r="AM4" s="65">
        <v>11.9</v>
      </c>
      <c r="AN4" s="65">
        <v>9.5500000000000007</v>
      </c>
      <c r="AO4" s="65">
        <v>8.2200000000000006</v>
      </c>
      <c r="AP4" s="65">
        <v>11</v>
      </c>
      <c r="AQ4" s="65">
        <v>10.5</v>
      </c>
      <c r="AR4" s="65">
        <v>12.1</v>
      </c>
    </row>
    <row r="5" spans="1:44" ht="15.6" x14ac:dyDescent="0.3">
      <c r="A5" s="125"/>
      <c r="B5" s="65" t="s">
        <v>42</v>
      </c>
      <c r="C5" s="65">
        <v>35.200000000000003</v>
      </c>
      <c r="D5" s="65">
        <v>36.9</v>
      </c>
      <c r="E5" s="65">
        <v>37.6</v>
      </c>
      <c r="F5" s="65">
        <v>41.6</v>
      </c>
      <c r="G5" s="65">
        <v>37.799999999999997</v>
      </c>
      <c r="H5" s="65">
        <v>36.6</v>
      </c>
      <c r="I5" s="65">
        <v>40.799999999999997</v>
      </c>
      <c r="J5" s="65">
        <v>30.3</v>
      </c>
      <c r="K5" s="65">
        <v>33</v>
      </c>
      <c r="L5" s="65">
        <v>35.299999999999997</v>
      </c>
      <c r="M5" s="65">
        <v>36</v>
      </c>
      <c r="N5" s="65">
        <v>32.9</v>
      </c>
      <c r="O5" s="65">
        <v>31.3</v>
      </c>
      <c r="P5" s="65">
        <v>36.299999999999997</v>
      </c>
      <c r="Q5" s="65">
        <v>35.5</v>
      </c>
      <c r="R5" s="65">
        <v>33.299999999999997</v>
      </c>
      <c r="S5" s="65">
        <v>34.299999999999997</v>
      </c>
      <c r="T5" s="65">
        <v>33.299999999999997</v>
      </c>
      <c r="U5" s="77">
        <v>36.4</v>
      </c>
      <c r="V5" s="65">
        <v>32.4</v>
      </c>
      <c r="W5" s="65">
        <v>34.6</v>
      </c>
      <c r="X5" s="65">
        <v>30.3</v>
      </c>
      <c r="Y5" s="65">
        <v>33</v>
      </c>
      <c r="Z5" s="65">
        <v>35.299999999999997</v>
      </c>
      <c r="AA5" s="65">
        <v>36</v>
      </c>
      <c r="AB5" s="65">
        <v>32.9</v>
      </c>
      <c r="AC5" s="65">
        <v>31.3</v>
      </c>
      <c r="AD5" s="65">
        <v>36.299999999999997</v>
      </c>
      <c r="AE5" s="65">
        <v>30</v>
      </c>
      <c r="AF5" s="65">
        <v>33</v>
      </c>
      <c r="AG5" s="65">
        <v>31.7</v>
      </c>
      <c r="AH5" s="65">
        <v>30.6</v>
      </c>
      <c r="AI5" s="65">
        <v>31.5</v>
      </c>
      <c r="AJ5" s="65">
        <v>34.299999999999997</v>
      </c>
      <c r="AK5" s="65">
        <v>35.9</v>
      </c>
      <c r="AL5" s="65">
        <v>22.4</v>
      </c>
      <c r="AM5" s="65">
        <v>25</v>
      </c>
      <c r="AN5" s="65">
        <v>22.4</v>
      </c>
      <c r="AO5" s="65">
        <v>20.9</v>
      </c>
      <c r="AP5" s="65">
        <v>23.4</v>
      </c>
      <c r="AQ5" s="65">
        <v>23.2</v>
      </c>
      <c r="AR5" s="65">
        <v>23.8</v>
      </c>
    </row>
    <row r="6" spans="1:44" ht="15.6" x14ac:dyDescent="0.3">
      <c r="A6" s="125"/>
      <c r="B6" s="65" t="s">
        <v>41</v>
      </c>
      <c r="C6" s="65">
        <v>21.7</v>
      </c>
      <c r="D6" s="65">
        <v>23.1</v>
      </c>
      <c r="E6" s="65">
        <v>23.6</v>
      </c>
      <c r="F6" s="65">
        <v>25.7</v>
      </c>
      <c r="G6" s="65">
        <v>20.2</v>
      </c>
      <c r="H6" s="65">
        <v>23.2</v>
      </c>
      <c r="I6" s="65">
        <v>24.3</v>
      </c>
      <c r="J6" s="65">
        <v>16.8</v>
      </c>
      <c r="K6" s="65">
        <v>17.399999999999999</v>
      </c>
      <c r="L6" s="65">
        <v>18.3</v>
      </c>
      <c r="M6" s="65">
        <v>18.7</v>
      </c>
      <c r="N6" s="65">
        <v>16.3</v>
      </c>
      <c r="O6" s="65">
        <v>16.399999999999999</v>
      </c>
      <c r="P6" s="65">
        <v>17.5</v>
      </c>
      <c r="Q6" s="65">
        <v>18.5</v>
      </c>
      <c r="R6" s="65">
        <v>19.7</v>
      </c>
      <c r="S6" s="65">
        <v>19.7</v>
      </c>
      <c r="T6" s="65">
        <v>18.2</v>
      </c>
      <c r="U6" s="77">
        <v>17.7</v>
      </c>
      <c r="V6" s="65">
        <v>16.399999999999999</v>
      </c>
      <c r="W6" s="65">
        <v>18.100000000000001</v>
      </c>
      <c r="X6" s="65">
        <v>16.8</v>
      </c>
      <c r="Y6" s="65">
        <v>17.399999999999999</v>
      </c>
      <c r="Z6" s="65">
        <v>18.3</v>
      </c>
      <c r="AA6" s="65">
        <v>18.7</v>
      </c>
      <c r="AB6" s="65">
        <v>16.3</v>
      </c>
      <c r="AC6" s="65">
        <v>16.399999999999999</v>
      </c>
      <c r="AD6" s="65">
        <v>17.5</v>
      </c>
      <c r="AE6" s="65">
        <v>17.2</v>
      </c>
      <c r="AF6" s="65">
        <v>18</v>
      </c>
      <c r="AG6" s="65">
        <v>17.7</v>
      </c>
      <c r="AH6" s="65">
        <v>17.899999999999999</v>
      </c>
      <c r="AI6" s="65">
        <v>16.899999999999999</v>
      </c>
      <c r="AJ6" s="65">
        <v>17.399999999999999</v>
      </c>
      <c r="AK6" s="65">
        <v>17.8</v>
      </c>
      <c r="AL6" s="65">
        <v>11.9</v>
      </c>
      <c r="AM6" s="65">
        <v>13.1</v>
      </c>
      <c r="AN6" s="65">
        <v>12.9</v>
      </c>
      <c r="AO6" s="65">
        <v>12.7</v>
      </c>
      <c r="AP6" s="65">
        <v>12.4</v>
      </c>
      <c r="AQ6" s="65">
        <v>12.7</v>
      </c>
      <c r="AR6" s="65">
        <v>11.7</v>
      </c>
    </row>
    <row r="7" spans="1:44" ht="15.6" x14ac:dyDescent="0.3">
      <c r="A7" s="125" t="s">
        <v>44</v>
      </c>
      <c r="B7" s="65" t="s">
        <v>40</v>
      </c>
      <c r="C7" s="65"/>
      <c r="D7" s="65"/>
      <c r="E7" s="65"/>
      <c r="F7" s="65"/>
      <c r="G7" s="65"/>
      <c r="H7" s="65"/>
      <c r="I7" s="65"/>
      <c r="J7" s="65">
        <v>16.899999999999999</v>
      </c>
      <c r="K7" s="65">
        <v>17.2</v>
      </c>
      <c r="L7" s="65">
        <v>18.5</v>
      </c>
      <c r="M7" s="65">
        <v>17.5</v>
      </c>
      <c r="N7" s="65">
        <v>24.8</v>
      </c>
      <c r="O7" s="65">
        <v>18.7</v>
      </c>
      <c r="P7" s="65">
        <v>21.2</v>
      </c>
      <c r="Q7" s="65">
        <v>17.600000000000001</v>
      </c>
      <c r="R7" s="65">
        <v>15</v>
      </c>
      <c r="S7" s="65">
        <v>15.7</v>
      </c>
      <c r="T7" s="65">
        <v>15.1</v>
      </c>
      <c r="U7" s="65">
        <v>19.600000000000001</v>
      </c>
      <c r="V7" s="65">
        <v>17.899999999999999</v>
      </c>
      <c r="W7" s="65">
        <v>18.100000000000001</v>
      </c>
      <c r="X7" s="65">
        <v>16.899999999999999</v>
      </c>
      <c r="Y7" s="65">
        <v>17.2</v>
      </c>
      <c r="Z7" s="65">
        <v>18.5</v>
      </c>
      <c r="AA7" s="65">
        <v>17.5</v>
      </c>
      <c r="AB7" s="65">
        <v>24.8</v>
      </c>
      <c r="AC7" s="65">
        <v>18.7</v>
      </c>
      <c r="AD7" s="65">
        <v>21.2</v>
      </c>
      <c r="AE7" s="65">
        <v>15.9</v>
      </c>
      <c r="AF7" s="65">
        <v>16.3</v>
      </c>
      <c r="AG7" s="65">
        <v>16.7</v>
      </c>
      <c r="AH7" s="65">
        <v>16.7</v>
      </c>
      <c r="AI7" s="65">
        <v>18.3</v>
      </c>
      <c r="AJ7" s="65">
        <v>17.600000000000001</v>
      </c>
      <c r="AK7" s="65">
        <v>19.100000000000001</v>
      </c>
      <c r="AL7" s="65">
        <v>11.2</v>
      </c>
      <c r="AM7" s="65">
        <v>10.5</v>
      </c>
      <c r="AN7" s="65">
        <v>9.7799999999999994</v>
      </c>
      <c r="AO7" s="65">
        <v>10.8</v>
      </c>
      <c r="AP7" s="65">
        <v>12.1</v>
      </c>
      <c r="AQ7" s="65">
        <v>11.4</v>
      </c>
      <c r="AR7" s="65">
        <v>14.6</v>
      </c>
    </row>
    <row r="8" spans="1:44" ht="15.6" x14ac:dyDescent="0.3">
      <c r="A8" s="125"/>
      <c r="B8" s="65" t="s">
        <v>42</v>
      </c>
      <c r="C8" s="65"/>
      <c r="D8" s="65"/>
      <c r="E8" s="65"/>
      <c r="F8" s="65"/>
      <c r="G8" s="65"/>
      <c r="H8" s="65"/>
      <c r="I8" s="65"/>
      <c r="J8" s="65">
        <v>35.200000000000003</v>
      </c>
      <c r="K8" s="65">
        <v>35.1</v>
      </c>
      <c r="L8" s="65">
        <v>36.299999999999997</v>
      </c>
      <c r="M8" s="65">
        <v>35.4</v>
      </c>
      <c r="N8" s="65">
        <v>41.3</v>
      </c>
      <c r="O8" s="65">
        <v>35.200000000000003</v>
      </c>
      <c r="P8" s="65">
        <v>37.799999999999997</v>
      </c>
      <c r="Q8" s="65">
        <v>36.6</v>
      </c>
      <c r="R8" s="65">
        <v>34.200000000000003</v>
      </c>
      <c r="S8" s="65">
        <v>35</v>
      </c>
      <c r="T8" s="65">
        <v>34.9</v>
      </c>
      <c r="U8" s="65">
        <v>37.799999999999997</v>
      </c>
      <c r="V8" s="65">
        <v>37.200000000000003</v>
      </c>
      <c r="W8" s="65">
        <v>36</v>
      </c>
      <c r="X8" s="65">
        <v>35.200000000000003</v>
      </c>
      <c r="Y8" s="65">
        <v>35.1</v>
      </c>
      <c r="Z8" s="65">
        <v>36.299999999999997</v>
      </c>
      <c r="AA8" s="65">
        <v>35.4</v>
      </c>
      <c r="AB8" s="65">
        <v>41.3</v>
      </c>
      <c r="AC8" s="65">
        <v>35.200000000000003</v>
      </c>
      <c r="AD8" s="65">
        <v>37.799999999999997</v>
      </c>
      <c r="AE8" s="65">
        <v>34.799999999999997</v>
      </c>
      <c r="AF8" s="65">
        <v>34.700000000000003</v>
      </c>
      <c r="AG8" s="65">
        <v>35.1</v>
      </c>
      <c r="AH8" s="65">
        <v>34.799999999999997</v>
      </c>
      <c r="AI8" s="65">
        <v>35.299999999999997</v>
      </c>
      <c r="AJ8" s="65">
        <v>34.700000000000003</v>
      </c>
      <c r="AK8" s="65">
        <v>37.4</v>
      </c>
      <c r="AL8" s="65">
        <v>23.8</v>
      </c>
      <c r="AM8" s="65">
        <v>23.5</v>
      </c>
      <c r="AN8" s="65">
        <v>22.4</v>
      </c>
      <c r="AO8" s="65">
        <v>23.4</v>
      </c>
      <c r="AP8" s="65">
        <v>25.4</v>
      </c>
      <c r="AQ8" s="65">
        <v>24.3</v>
      </c>
      <c r="AR8" s="65">
        <v>27.1</v>
      </c>
    </row>
    <row r="9" spans="1:44" ht="15.6" x14ac:dyDescent="0.3">
      <c r="A9" s="125"/>
      <c r="B9" s="65" t="s">
        <v>41</v>
      </c>
      <c r="C9" s="65"/>
      <c r="D9" s="65"/>
      <c r="E9" s="65"/>
      <c r="F9" s="65"/>
      <c r="G9" s="65"/>
      <c r="H9" s="65"/>
      <c r="I9" s="65"/>
      <c r="J9" s="65">
        <v>18.3</v>
      </c>
      <c r="K9" s="65">
        <v>17.899999999999999</v>
      </c>
      <c r="L9" s="65">
        <v>17.899999999999999</v>
      </c>
      <c r="M9" s="65">
        <v>17.899999999999999</v>
      </c>
      <c r="N9" s="65">
        <v>16.5</v>
      </c>
      <c r="O9" s="65">
        <v>16.5</v>
      </c>
      <c r="P9" s="65">
        <v>16.5</v>
      </c>
      <c r="Q9" s="65">
        <v>19</v>
      </c>
      <c r="R9" s="65">
        <v>19.2</v>
      </c>
      <c r="S9" s="65">
        <v>19.3</v>
      </c>
      <c r="T9" s="65">
        <v>19.8</v>
      </c>
      <c r="U9" s="65">
        <v>18.2</v>
      </c>
      <c r="V9" s="65">
        <v>19.3</v>
      </c>
      <c r="W9" s="65">
        <v>17.899999999999999</v>
      </c>
      <c r="X9" s="65">
        <v>18.3</v>
      </c>
      <c r="Y9" s="65">
        <v>17.899999999999999</v>
      </c>
      <c r="Z9" s="65">
        <v>17.899999999999999</v>
      </c>
      <c r="AA9" s="65">
        <v>17.899999999999999</v>
      </c>
      <c r="AB9" s="65">
        <v>16.5</v>
      </c>
      <c r="AC9" s="65">
        <v>16.5</v>
      </c>
      <c r="AD9" s="65">
        <v>16.5</v>
      </c>
      <c r="AE9" s="65">
        <v>18.899999999999999</v>
      </c>
      <c r="AF9" s="65">
        <v>18.399999999999999</v>
      </c>
      <c r="AG9" s="65">
        <v>18.399999999999999</v>
      </c>
      <c r="AH9" s="65">
        <v>18.100000000000001</v>
      </c>
      <c r="AI9" s="65">
        <v>17</v>
      </c>
      <c r="AJ9" s="65">
        <v>17.100000000000001</v>
      </c>
      <c r="AK9" s="65">
        <v>18.3</v>
      </c>
      <c r="AL9" s="65">
        <v>12.6</v>
      </c>
      <c r="AM9" s="65">
        <v>12.9</v>
      </c>
      <c r="AN9" s="65">
        <v>12.6</v>
      </c>
      <c r="AO9" s="65">
        <v>12.5</v>
      </c>
      <c r="AP9" s="65">
        <v>13.3</v>
      </c>
      <c r="AQ9" s="65">
        <v>12.9</v>
      </c>
      <c r="AR9" s="65">
        <v>12.5</v>
      </c>
    </row>
  </sheetData>
  <mergeCells count="28">
    <mergeCell ref="A4:A6"/>
    <mergeCell ref="A7:A9"/>
    <mergeCell ref="B2:B3"/>
    <mergeCell ref="A2:A3"/>
    <mergeCell ref="AE2:AE3"/>
    <mergeCell ref="Q2:Q3"/>
    <mergeCell ref="R2:T2"/>
    <mergeCell ref="U2:W2"/>
    <mergeCell ref="X2:X3"/>
    <mergeCell ref="Y2:AA2"/>
    <mergeCell ref="AB2:AD2"/>
    <mergeCell ref="C2:C3"/>
    <mergeCell ref="D2:F2"/>
    <mergeCell ref="G2:I2"/>
    <mergeCell ref="J2:J3"/>
    <mergeCell ref="K2:M2"/>
    <mergeCell ref="AF1:AK1"/>
    <mergeCell ref="AM1:AR1"/>
    <mergeCell ref="N2:P2"/>
    <mergeCell ref="C1:I1"/>
    <mergeCell ref="K1:P1"/>
    <mergeCell ref="R1:W1"/>
    <mergeCell ref="Y1:AD1"/>
    <mergeCell ref="AF2:AH2"/>
    <mergeCell ref="AI2:AK2"/>
    <mergeCell ref="AL2:AL3"/>
    <mergeCell ref="AM2:AO2"/>
    <mergeCell ref="AP2:AR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abSelected="1" workbookViewId="0"/>
  </sheetViews>
  <sheetFormatPr defaultRowHeight="14.4" x14ac:dyDescent="0.3"/>
  <cols>
    <col min="1" max="1" width="11.77734375" customWidth="1"/>
    <col min="2" max="2" width="12.6640625" bestFit="1" customWidth="1"/>
    <col min="3" max="3" width="12.6640625" style="89" customWidth="1"/>
    <col min="4" max="4" width="18.6640625" style="27" bestFit="1" customWidth="1"/>
    <col min="5" max="5" width="14.33203125" bestFit="1" customWidth="1"/>
    <col min="6" max="6" width="15.88671875" bestFit="1" customWidth="1"/>
    <col min="7" max="7" width="18" bestFit="1" customWidth="1"/>
    <col min="9" max="9" width="20.88671875" style="78" bestFit="1" customWidth="1"/>
    <col min="10" max="10" width="25.5546875" style="78" bestFit="1" customWidth="1"/>
    <col min="11" max="11" width="25.33203125" style="78" bestFit="1" customWidth="1"/>
    <col min="12" max="12" width="14.109375" style="78" bestFit="1" customWidth="1"/>
    <col min="13" max="13" width="14.5546875" style="78" bestFit="1" customWidth="1"/>
    <col min="14" max="14" width="23.44140625" style="78" bestFit="1" customWidth="1"/>
    <col min="15" max="15" width="14.33203125" style="78" bestFit="1" customWidth="1"/>
    <col min="16" max="16" width="15.88671875" style="78" bestFit="1" customWidth="1"/>
    <col min="17" max="17" width="16.109375" style="78" bestFit="1" customWidth="1"/>
    <col min="18" max="18" width="28.6640625" bestFit="1" customWidth="1"/>
    <col min="19" max="19" width="30.44140625" style="80" bestFit="1" customWidth="1"/>
    <col min="20" max="20" width="20.44140625" style="80" bestFit="1" customWidth="1"/>
    <col min="21" max="21" width="30.6640625" style="106" bestFit="1" customWidth="1"/>
  </cols>
  <sheetData>
    <row r="1" spans="1:21" x14ac:dyDescent="0.3">
      <c r="A1" s="81" t="s">
        <v>75</v>
      </c>
      <c r="B1" s="81" t="s">
        <v>112</v>
      </c>
      <c r="C1" s="81" t="s">
        <v>110</v>
      </c>
      <c r="D1" s="83" t="s">
        <v>113</v>
      </c>
      <c r="E1" s="81" t="s">
        <v>114</v>
      </c>
      <c r="F1" s="81" t="s">
        <v>42</v>
      </c>
      <c r="G1" s="81" t="s">
        <v>115</v>
      </c>
      <c r="H1" s="81" t="s">
        <v>5</v>
      </c>
      <c r="I1" s="84" t="s">
        <v>116</v>
      </c>
      <c r="J1" s="84" t="s">
        <v>117</v>
      </c>
      <c r="K1" s="84" t="s">
        <v>118</v>
      </c>
      <c r="L1" s="84" t="s">
        <v>119</v>
      </c>
      <c r="M1" s="84" t="s">
        <v>120</v>
      </c>
      <c r="N1" s="84" t="s">
        <v>121</v>
      </c>
      <c r="O1" s="84" t="s">
        <v>122</v>
      </c>
      <c r="P1" s="84" t="s">
        <v>123</v>
      </c>
      <c r="Q1" s="84" t="s">
        <v>124</v>
      </c>
      <c r="R1" s="81" t="s">
        <v>40</v>
      </c>
      <c r="S1" s="84" t="s">
        <v>125</v>
      </c>
      <c r="T1" s="84" t="s">
        <v>42</v>
      </c>
      <c r="U1" s="81" t="s">
        <v>126</v>
      </c>
    </row>
    <row r="2" spans="1:21" x14ac:dyDescent="0.3">
      <c r="A2" s="109" t="s">
        <v>93</v>
      </c>
      <c r="B2" s="44" t="s">
        <v>68</v>
      </c>
      <c r="C2" s="106" t="str">
        <f>IF(B2="Raw water","Raw water","-")</f>
        <v>Raw water</v>
      </c>
      <c r="D2" s="82">
        <f>FQ!C6</f>
        <v>59</v>
      </c>
      <c r="E2" s="82">
        <f>FQ!C7</f>
        <v>4.93</v>
      </c>
      <c r="F2" s="82">
        <f>FQ!C9</f>
        <v>80.76570000000001</v>
      </c>
      <c r="G2" s="82">
        <f>FQ!C10</f>
        <v>28.3</v>
      </c>
      <c r="H2" s="82">
        <f>FQ!C11</f>
        <v>8.58</v>
      </c>
      <c r="I2" s="85">
        <f>FQ!C12</f>
        <v>398</v>
      </c>
      <c r="J2" s="85">
        <f>FQ!C13</f>
        <v>7.3</v>
      </c>
      <c r="K2" s="80">
        <f>FQ!C15</f>
        <v>0.26100000000000001</v>
      </c>
      <c r="L2" s="80">
        <f>FQ!C16</f>
        <v>0.77990000000000004</v>
      </c>
      <c r="M2" s="80">
        <f>FQ!C17</f>
        <v>0.49099999999999999</v>
      </c>
      <c r="N2" s="80">
        <f>FQ!C18</f>
        <v>0.40260000000000001</v>
      </c>
      <c r="O2" s="80">
        <f>FQ!C19</f>
        <v>4.8554000000000004</v>
      </c>
      <c r="P2" s="80">
        <f>FQ!C20</f>
        <v>1.8975</v>
      </c>
      <c r="Q2" s="80">
        <f>FQ!C21</f>
        <v>60.1539</v>
      </c>
      <c r="R2" s="107">
        <v>17</v>
      </c>
      <c r="S2" s="80">
        <f>Carbono!C4</f>
        <v>13.5</v>
      </c>
      <c r="U2" s="106">
        <f>Carbono!C5</f>
        <v>35.200000000000003</v>
      </c>
    </row>
    <row r="3" spans="1:21" x14ac:dyDescent="0.3">
      <c r="A3" s="109" t="s">
        <v>93</v>
      </c>
      <c r="B3" s="44" t="s">
        <v>72</v>
      </c>
      <c r="C3" s="106" t="s">
        <v>67</v>
      </c>
      <c r="D3" s="82">
        <f>FQ!D6</f>
        <v>49</v>
      </c>
      <c r="E3" s="82">
        <f>FQ!D7</f>
        <v>6.71</v>
      </c>
      <c r="F3" s="82">
        <f>FQ!D9</f>
        <v>65.725299999999976</v>
      </c>
      <c r="G3" s="82">
        <f>FQ!D10</f>
        <v>30.2</v>
      </c>
      <c r="H3" s="82">
        <f>FQ!D11</f>
        <v>8.6999999999999993</v>
      </c>
      <c r="I3" s="85">
        <f>FQ!D12</f>
        <v>403</v>
      </c>
      <c r="J3" s="85">
        <f>FQ!D13</f>
        <v>6.3</v>
      </c>
      <c r="K3" s="80">
        <f>FQ!D15</f>
        <v>0.26</v>
      </c>
      <c r="L3" s="80">
        <f>FQ!D16</f>
        <v>0.87139999999999995</v>
      </c>
      <c r="M3" s="80">
        <f>FQ!D17</f>
        <v>0.57899999999999996</v>
      </c>
      <c r="N3" s="80">
        <f>FQ!D18</f>
        <v>0.70409999999999995</v>
      </c>
      <c r="O3" s="80">
        <f>FQ!D19</f>
        <v>4.7336999999999998</v>
      </c>
      <c r="P3" s="80">
        <f>FQ!D20</f>
        <v>1.5610999999999999</v>
      </c>
      <c r="Q3" s="80">
        <f>FQ!D21</f>
        <v>56.581400000000002</v>
      </c>
      <c r="R3" s="107">
        <v>17.2</v>
      </c>
      <c r="S3" s="80">
        <f>Carbono!D4</f>
        <v>13.8</v>
      </c>
      <c r="U3" s="106">
        <f>Carbono!D5</f>
        <v>36.9</v>
      </c>
    </row>
    <row r="4" spans="1:21" x14ac:dyDescent="0.3">
      <c r="A4" s="109" t="s">
        <v>93</v>
      </c>
      <c r="B4" s="44" t="s">
        <v>73</v>
      </c>
      <c r="C4" s="106" t="s">
        <v>67</v>
      </c>
      <c r="D4" s="82">
        <f>FQ!E6</f>
        <v>47</v>
      </c>
      <c r="E4" s="82">
        <f>FQ!E7</f>
        <v>7.74</v>
      </c>
      <c r="F4" s="82">
        <f>FQ!E9</f>
        <v>77.005599999999987</v>
      </c>
      <c r="G4" s="82">
        <f>FQ!E10</f>
        <v>28.8</v>
      </c>
      <c r="H4" s="82">
        <f>FQ!E11</f>
        <v>8.8800000000000008</v>
      </c>
      <c r="I4" s="85">
        <f>FQ!E12</f>
        <v>400</v>
      </c>
      <c r="J4" s="85">
        <f>FQ!E13</f>
        <v>7.9</v>
      </c>
      <c r="K4" s="80">
        <f>FQ!E15</f>
        <v>0.26500000000000001</v>
      </c>
      <c r="L4" s="80">
        <f>FQ!E16</f>
        <v>0.90600000000000003</v>
      </c>
      <c r="M4" s="80">
        <f>FQ!E17</f>
        <v>0.55220000000000002</v>
      </c>
      <c r="N4" s="80">
        <f>FQ!E18</f>
        <v>0.43890000000000001</v>
      </c>
      <c r="O4" s="80">
        <f>FQ!E19</f>
        <v>4.6551999999999998</v>
      </c>
      <c r="P4" s="80">
        <f>FQ!E20</f>
        <v>2.0253999999999999</v>
      </c>
      <c r="Q4" s="80">
        <f>FQ!E21</f>
        <v>58.273600000000002</v>
      </c>
      <c r="R4" s="107">
        <v>17</v>
      </c>
      <c r="S4" s="80">
        <f>Carbono!E4</f>
        <v>14</v>
      </c>
      <c r="U4" s="106">
        <f>Carbono!E5</f>
        <v>37.6</v>
      </c>
    </row>
    <row r="5" spans="1:21" x14ac:dyDescent="0.3">
      <c r="A5" s="109" t="s">
        <v>93</v>
      </c>
      <c r="B5" s="44" t="s">
        <v>38</v>
      </c>
      <c r="C5" s="106" t="s">
        <v>67</v>
      </c>
      <c r="D5" s="82">
        <f>FQ!F6</f>
        <v>46</v>
      </c>
      <c r="E5" s="82">
        <f>FQ!F7</f>
        <v>6.66</v>
      </c>
      <c r="F5" s="82">
        <f>FQ!F9</f>
        <v>65.725299999999976</v>
      </c>
      <c r="G5" s="82">
        <f>FQ!F10</f>
        <v>28.6</v>
      </c>
      <c r="H5" s="82">
        <f>FQ!F11</f>
        <v>8.7899999999999991</v>
      </c>
      <c r="I5" s="85">
        <f>FQ!F12</f>
        <v>402</v>
      </c>
      <c r="J5" s="85">
        <f>FQ!F13</f>
        <v>9.1999999999999993</v>
      </c>
      <c r="K5" s="80">
        <f>FQ!F15</f>
        <v>0.26500000000000001</v>
      </c>
      <c r="L5" s="80">
        <f>FQ!F16</f>
        <v>0.73919999999999997</v>
      </c>
      <c r="M5" s="80">
        <f>FQ!F17</f>
        <v>1.1248</v>
      </c>
      <c r="N5" s="80">
        <f>FQ!F18</f>
        <v>0.94010000000000005</v>
      </c>
      <c r="O5" s="80">
        <f>FQ!F19</f>
        <v>4.8212999999999999</v>
      </c>
      <c r="P5" s="80">
        <f>FQ!F20</f>
        <v>1.6449</v>
      </c>
      <c r="Q5" s="80">
        <f>FQ!F21</f>
        <v>59.770800000000001</v>
      </c>
      <c r="R5" s="107">
        <v>17.399999999999999</v>
      </c>
      <c r="S5" s="80">
        <f>Carbono!F4</f>
        <v>15.9</v>
      </c>
      <c r="U5" s="106">
        <f>Carbono!F5</f>
        <v>41.6</v>
      </c>
    </row>
    <row r="6" spans="1:21" x14ac:dyDescent="0.3">
      <c r="A6" s="109" t="s">
        <v>93</v>
      </c>
      <c r="B6" s="44" t="s">
        <v>39</v>
      </c>
      <c r="C6" s="106" t="s">
        <v>111</v>
      </c>
      <c r="D6" s="82">
        <f>FQ!G6</f>
        <v>50</v>
      </c>
      <c r="E6" s="82">
        <f>FQ!G7</f>
        <v>6.55</v>
      </c>
      <c r="F6" s="82">
        <f>FQ!G9</f>
        <v>65.725299999999976</v>
      </c>
      <c r="G6" s="82">
        <f>FQ!G10</f>
        <v>28.6</v>
      </c>
      <c r="H6" s="82">
        <f>FQ!G11</f>
        <v>8.7799999999999994</v>
      </c>
      <c r="I6" s="85">
        <f>FQ!G12</f>
        <v>399</v>
      </c>
      <c r="J6" s="85">
        <f>FQ!G13</f>
        <v>5.85</v>
      </c>
      <c r="K6" s="80">
        <f>FQ!G15</f>
        <v>0.26</v>
      </c>
      <c r="L6" s="80">
        <f>FQ!G16</f>
        <v>0.80249999999999999</v>
      </c>
      <c r="M6" s="80">
        <f>FQ!G17</f>
        <v>1.0615000000000001</v>
      </c>
      <c r="N6" s="80">
        <f>FQ!G18</f>
        <v>0.53520000000000001</v>
      </c>
      <c r="O6" s="80">
        <f>FQ!G19</f>
        <v>4.8273999999999999</v>
      </c>
      <c r="P6" s="80">
        <f>FQ!G20</f>
        <v>2.1755</v>
      </c>
      <c r="Q6" s="80">
        <f>FQ!G21</f>
        <v>58.375599999999999</v>
      </c>
      <c r="R6" s="107">
        <v>17.600000000000001</v>
      </c>
      <c r="S6" s="80">
        <f>Carbono!G4</f>
        <v>17.600000000000001</v>
      </c>
      <c r="U6" s="106">
        <f>Carbono!G5</f>
        <v>37.799999999999997</v>
      </c>
    </row>
    <row r="7" spans="1:21" x14ac:dyDescent="0.3">
      <c r="A7" s="109" t="s">
        <v>93</v>
      </c>
      <c r="B7" s="44" t="s">
        <v>45</v>
      </c>
      <c r="C7" s="106" t="s">
        <v>111</v>
      </c>
      <c r="D7" s="82">
        <f>FQ!H6</f>
        <v>49</v>
      </c>
      <c r="E7" s="82">
        <f>FQ!H7</f>
        <v>6.5</v>
      </c>
      <c r="F7" s="82">
        <f>FQ!H9</f>
        <v>65.725299999999976</v>
      </c>
      <c r="G7" s="82">
        <f>FQ!H10</f>
        <v>28.8</v>
      </c>
      <c r="H7" s="82">
        <f>FQ!H11</f>
        <v>8.84</v>
      </c>
      <c r="I7" s="85">
        <f>FQ!H12</f>
        <v>399</v>
      </c>
      <c r="J7" s="85">
        <f>FQ!H13</f>
        <v>7.2</v>
      </c>
      <c r="K7" s="80">
        <f>FQ!H15</f>
        <v>0.26</v>
      </c>
      <c r="L7" s="80">
        <f>FQ!H16</f>
        <v>0.76559999999999995</v>
      </c>
      <c r="M7" s="80">
        <f>FQ!H17</f>
        <v>0.871</v>
      </c>
      <c r="N7" s="80">
        <f>FQ!H18</f>
        <v>0.65349999999999997</v>
      </c>
      <c r="O7" s="80">
        <f>FQ!H19</f>
        <v>4.5176999999999996</v>
      </c>
      <c r="P7" s="80">
        <f>FQ!H20</f>
        <v>2.3616999999999999</v>
      </c>
      <c r="Q7" s="80">
        <f>FQ!H21</f>
        <v>58.484699999999997</v>
      </c>
      <c r="R7" s="107">
        <v>17.2</v>
      </c>
      <c r="S7" s="80">
        <f>Carbono!H4</f>
        <v>13.4</v>
      </c>
      <c r="U7" s="106">
        <f>Carbono!H5</f>
        <v>36.6</v>
      </c>
    </row>
    <row r="8" spans="1:21" x14ac:dyDescent="0.3">
      <c r="A8" s="109" t="s">
        <v>93</v>
      </c>
      <c r="B8" s="44" t="s">
        <v>74</v>
      </c>
      <c r="C8" s="106" t="s">
        <v>111</v>
      </c>
      <c r="D8" s="82">
        <f>FQ!I6</f>
        <v>54</v>
      </c>
      <c r="E8" s="82">
        <f>FQ!I7</f>
        <v>6.95</v>
      </c>
      <c r="F8" s="82">
        <f>FQ!I9</f>
        <v>65.725299999999976</v>
      </c>
      <c r="G8" s="82">
        <f>FQ!I10</f>
        <v>28.7</v>
      </c>
      <c r="H8" s="82">
        <f>FQ!I11</f>
        <v>8.92</v>
      </c>
      <c r="I8" s="85">
        <f>FQ!I12</f>
        <v>401</v>
      </c>
      <c r="J8" s="85">
        <f>FQ!I13</f>
        <v>8.9</v>
      </c>
      <c r="K8" s="80">
        <f>FQ!I15</f>
        <v>0.26800000000000002</v>
      </c>
      <c r="L8" s="80">
        <f>FQ!I16</f>
        <v>0.73929999999999996</v>
      </c>
      <c r="M8" s="80">
        <f>FQ!I17</f>
        <v>0.52039999999999997</v>
      </c>
      <c r="N8" s="80">
        <f>FQ!I18</f>
        <v>0.4501</v>
      </c>
      <c r="O8" s="80">
        <f>FQ!I19</f>
        <v>5.1924999999999999</v>
      </c>
      <c r="P8" s="80">
        <f>FQ!I20</f>
        <v>1.7332000000000001</v>
      </c>
      <c r="Q8" s="80">
        <f>FQ!I21</f>
        <v>62.265500000000003</v>
      </c>
      <c r="R8" s="107">
        <v>17.5</v>
      </c>
      <c r="S8" s="80">
        <f>Carbono!I4</f>
        <v>16.5</v>
      </c>
      <c r="U8" s="106">
        <f>Carbono!I5</f>
        <v>40.799999999999997</v>
      </c>
    </row>
    <row r="9" spans="1:21" x14ac:dyDescent="0.3">
      <c r="A9" s="109" t="s">
        <v>109</v>
      </c>
      <c r="B9" s="44" t="s">
        <v>68</v>
      </c>
      <c r="C9" s="106" t="str">
        <f t="shared" ref="C9" si="0">IF(B9="Raw water","Raw water","-")</f>
        <v>Raw water</v>
      </c>
      <c r="D9" s="82">
        <f>FQ!J6</f>
        <v>55</v>
      </c>
      <c r="E9" s="82">
        <f>FQ!J7</f>
        <v>4.41</v>
      </c>
      <c r="F9" s="82">
        <f>FQ!J9</f>
        <v>69.485399999999998</v>
      </c>
      <c r="G9" s="82">
        <f>FQ!J10</f>
        <v>29.2</v>
      </c>
      <c r="H9" s="82">
        <f>FQ!J11</f>
        <v>9.1999999999999993</v>
      </c>
      <c r="I9" s="85">
        <f>FQ!J12</f>
        <v>402</v>
      </c>
      <c r="J9" s="85">
        <f>FQ!J13</f>
        <v>7.5</v>
      </c>
      <c r="K9" s="80">
        <f>FQ!J15</f>
        <v>0.254</v>
      </c>
      <c r="L9" s="80">
        <f>FQ!J16</f>
        <v>0.74329999999999996</v>
      </c>
      <c r="M9" s="80">
        <f>FQ!J17</f>
        <v>0.3826</v>
      </c>
      <c r="N9" s="80">
        <f>FQ!J18</f>
        <v>0.6472</v>
      </c>
      <c r="O9" s="80">
        <f>FQ!J19</f>
        <v>4.7453000000000003</v>
      </c>
      <c r="P9" s="80">
        <f>FQ!J20</f>
        <v>1.0264</v>
      </c>
      <c r="Q9" s="80">
        <f>FQ!J21</f>
        <v>61.524500000000003</v>
      </c>
      <c r="R9" s="107">
        <f>Carbono!J7</f>
        <v>16.899999999999999</v>
      </c>
      <c r="S9" s="80">
        <f>Carbono!J4</f>
        <v>13.5</v>
      </c>
      <c r="T9" s="80">
        <f>Carbono!J8</f>
        <v>35.200000000000003</v>
      </c>
      <c r="U9" s="106">
        <f>Carbono!J5</f>
        <v>30.3</v>
      </c>
    </row>
    <row r="10" spans="1:21" x14ac:dyDescent="0.3">
      <c r="A10" s="109" t="s">
        <v>108</v>
      </c>
      <c r="B10" s="44" t="s">
        <v>72</v>
      </c>
      <c r="C10" s="106" t="s">
        <v>67</v>
      </c>
      <c r="D10" s="82">
        <f>FQ!K6</f>
        <v>98</v>
      </c>
      <c r="E10" s="82">
        <f>FQ!K7</f>
        <v>3.59</v>
      </c>
      <c r="F10" s="82">
        <f>FQ!K9</f>
        <v>61.965199999999982</v>
      </c>
      <c r="G10" s="82">
        <f>FQ!K10</f>
        <v>30.2</v>
      </c>
      <c r="H10" s="82">
        <f>FQ!K11</f>
        <v>9.82</v>
      </c>
      <c r="I10" s="85">
        <f>FQ!K12</f>
        <v>408</v>
      </c>
      <c r="J10" s="85">
        <f>FQ!K13</f>
        <v>2.39</v>
      </c>
      <c r="K10" s="80">
        <f>FQ!K15</f>
        <v>0.24800000000000003</v>
      </c>
      <c r="L10" s="80">
        <f>FQ!K16</f>
        <v>0.76390000000000002</v>
      </c>
      <c r="M10" s="80">
        <f>FQ!K17</f>
        <v>0.46479999999999999</v>
      </c>
      <c r="N10" s="80">
        <f>FQ!K18</f>
        <v>0.80900000000000005</v>
      </c>
      <c r="O10" s="80">
        <f>FQ!K19</f>
        <v>4.4001000000000001</v>
      </c>
      <c r="P10" s="80">
        <f>FQ!K20</f>
        <v>1.4032</v>
      </c>
      <c r="Q10" s="80">
        <f>FQ!K21</f>
        <v>59.817100000000003</v>
      </c>
      <c r="R10" s="107">
        <f>Carbono!K7</f>
        <v>17.2</v>
      </c>
      <c r="S10" s="80">
        <f>Carbono!K4</f>
        <v>15.6</v>
      </c>
      <c r="T10" s="80">
        <f>Carbono!K8</f>
        <v>35.1</v>
      </c>
      <c r="U10" s="106">
        <f>Carbono!K5</f>
        <v>33</v>
      </c>
    </row>
    <row r="11" spans="1:21" x14ac:dyDescent="0.3">
      <c r="A11" s="109" t="s">
        <v>108</v>
      </c>
      <c r="B11" s="44" t="s">
        <v>73</v>
      </c>
      <c r="C11" s="106" t="s">
        <v>67</v>
      </c>
      <c r="D11" s="82">
        <f>FQ!L6</f>
        <v>92</v>
      </c>
      <c r="E11" s="82">
        <f>FQ!L7</f>
        <v>4.3099999999999996</v>
      </c>
      <c r="F11" s="82">
        <f>FQ!L9</f>
        <v>80.76570000000001</v>
      </c>
      <c r="G11" s="82">
        <f>FQ!L10</f>
        <v>29.4</v>
      </c>
      <c r="H11" s="82">
        <f>FQ!L11</f>
        <v>9.52</v>
      </c>
      <c r="I11" s="85">
        <f>FQ!L12</f>
        <v>411</v>
      </c>
      <c r="J11" s="85">
        <f>FQ!L13</f>
        <v>4.5</v>
      </c>
      <c r="K11" s="80">
        <f>FQ!L15</f>
        <v>0.26</v>
      </c>
      <c r="L11" s="80">
        <f>FQ!L16</f>
        <v>0.75870000000000004</v>
      </c>
      <c r="M11" s="80">
        <f>FQ!L17</f>
        <v>0.35680000000000001</v>
      </c>
      <c r="N11" s="80">
        <f>FQ!L18</f>
        <v>0.84719999999999995</v>
      </c>
      <c r="O11" s="80">
        <f>FQ!L19</f>
        <v>4.8349000000000002</v>
      </c>
      <c r="P11" s="80">
        <f>FQ!L20</f>
        <v>1.6830000000000001</v>
      </c>
      <c r="Q11" s="80">
        <f>FQ!L21</f>
        <v>62.652799999999999</v>
      </c>
      <c r="R11" s="107">
        <f>Carbono!L7</f>
        <v>18.5</v>
      </c>
      <c r="S11" s="108">
        <f>Carbono!L4</f>
        <v>17</v>
      </c>
      <c r="T11" s="80">
        <f>Carbono!L8</f>
        <v>36.299999999999997</v>
      </c>
      <c r="U11" s="106">
        <f>Carbono!L5</f>
        <v>35.299999999999997</v>
      </c>
    </row>
    <row r="12" spans="1:21" x14ac:dyDescent="0.3">
      <c r="A12" s="109" t="s">
        <v>108</v>
      </c>
      <c r="B12" s="44" t="s">
        <v>38</v>
      </c>
      <c r="C12" s="106" t="s">
        <v>67</v>
      </c>
      <c r="D12" s="82">
        <f>FQ!M6</f>
        <v>95</v>
      </c>
      <c r="E12" s="82">
        <f>FQ!M7</f>
        <v>3.59</v>
      </c>
      <c r="F12" s="82">
        <f>FQ!M9</f>
        <v>61.965199999999982</v>
      </c>
      <c r="G12" s="82">
        <f>FQ!M10</f>
        <v>29.3</v>
      </c>
      <c r="H12" s="82">
        <f>FQ!M11</f>
        <v>9.5500000000000007</v>
      </c>
      <c r="I12" s="85">
        <f>FQ!M12</f>
        <v>410</v>
      </c>
      <c r="J12" s="85">
        <f>FQ!M13</f>
        <v>2.74</v>
      </c>
      <c r="K12" s="80">
        <f>FQ!M15</f>
        <v>0.24900000000000003</v>
      </c>
      <c r="L12" s="80">
        <f>FQ!M16</f>
        <v>0.75329999999999997</v>
      </c>
      <c r="M12" s="80">
        <f>FQ!M17</f>
        <v>0.42349999999999999</v>
      </c>
      <c r="N12" s="80">
        <f>FQ!M18</f>
        <v>1.1455</v>
      </c>
      <c r="O12" s="80">
        <f>FQ!M19</f>
        <v>4.5641999999999996</v>
      </c>
      <c r="P12" s="80">
        <f>FQ!M20</f>
        <v>1.3775999999999999</v>
      </c>
      <c r="Q12" s="80">
        <f>FQ!M21</f>
        <v>59.613399999999999</v>
      </c>
      <c r="R12" s="107">
        <f>Carbono!M7</f>
        <v>17.5</v>
      </c>
      <c r="S12" s="108">
        <f>Carbono!M4</f>
        <v>17.3</v>
      </c>
      <c r="T12" s="80">
        <f>Carbono!M8</f>
        <v>35.4</v>
      </c>
      <c r="U12" s="106">
        <f>Carbono!M5</f>
        <v>36</v>
      </c>
    </row>
    <row r="13" spans="1:21" x14ac:dyDescent="0.3">
      <c r="A13" s="109" t="s">
        <v>108</v>
      </c>
      <c r="B13" s="44" t="s">
        <v>39</v>
      </c>
      <c r="C13" s="106" t="s">
        <v>111</v>
      </c>
      <c r="D13" s="82">
        <f>FQ!N6</f>
        <v>47</v>
      </c>
      <c r="E13" s="82">
        <f>FQ!N7</f>
        <v>6.25</v>
      </c>
      <c r="F13" s="82">
        <f>FQ!N9</f>
        <v>65.725299999999976</v>
      </c>
      <c r="G13" s="82">
        <f>FQ!N10</f>
        <v>29.9</v>
      </c>
      <c r="H13" s="82">
        <f>FQ!N11</f>
        <v>9.9700000000000006</v>
      </c>
      <c r="I13" s="85">
        <f>FQ!N12</f>
        <v>405</v>
      </c>
      <c r="J13" s="85">
        <f>FQ!N13</f>
        <v>5.96</v>
      </c>
      <c r="K13" s="80">
        <f>FQ!N15</f>
        <v>0.25800000000000001</v>
      </c>
      <c r="L13" s="80">
        <f>FQ!N16</f>
        <v>0.76500000000000001</v>
      </c>
      <c r="M13" s="80">
        <f>FQ!N17</f>
        <v>0.70109999999999995</v>
      </c>
      <c r="N13" s="80">
        <f>FQ!N18</f>
        <v>0.70620000000000005</v>
      </c>
      <c r="O13" s="80">
        <f>FQ!N19</f>
        <v>4.5880999999999998</v>
      </c>
      <c r="P13" s="80">
        <f>FQ!N20</f>
        <v>1.3360000000000001</v>
      </c>
      <c r="Q13" s="80">
        <f>FQ!N21</f>
        <v>60.860700000000001</v>
      </c>
      <c r="R13" s="107">
        <f>Carbono!N7</f>
        <v>24.8</v>
      </c>
      <c r="S13" s="80">
        <f>Carbono!N4</f>
        <v>16.600000000000001</v>
      </c>
      <c r="T13" s="80">
        <f>Carbono!N8</f>
        <v>41.3</v>
      </c>
      <c r="U13" s="106">
        <f>Carbono!N5</f>
        <v>32.9</v>
      </c>
    </row>
    <row r="14" spans="1:21" x14ac:dyDescent="0.3">
      <c r="A14" s="109" t="s">
        <v>108</v>
      </c>
      <c r="B14" s="44" t="s">
        <v>45</v>
      </c>
      <c r="C14" s="106" t="s">
        <v>111</v>
      </c>
      <c r="D14" s="82">
        <f>FQ!O6</f>
        <v>54</v>
      </c>
      <c r="E14" s="82">
        <f>FQ!O7</f>
        <v>5.91</v>
      </c>
      <c r="F14" s="82">
        <f>FQ!O9</f>
        <v>69.485399999999998</v>
      </c>
      <c r="G14" s="82">
        <f>FQ!O10</f>
        <v>29.4</v>
      </c>
      <c r="H14" s="82">
        <f>FQ!O11</f>
        <v>9.64</v>
      </c>
      <c r="I14" s="85">
        <f>FQ!O12</f>
        <v>407</v>
      </c>
      <c r="J14" s="85">
        <f>FQ!O13</f>
        <v>6.26</v>
      </c>
      <c r="K14" s="80">
        <f>FQ!O15</f>
        <v>0.25700000000000001</v>
      </c>
      <c r="L14" s="80">
        <f>FQ!O16</f>
        <v>0.80710000000000004</v>
      </c>
      <c r="M14" s="80">
        <f>FQ!O17</f>
        <v>0.67369999999999997</v>
      </c>
      <c r="N14" s="80">
        <f>FQ!O18</f>
        <v>0.76049999999999995</v>
      </c>
      <c r="O14" s="80">
        <f>FQ!O19</f>
        <v>4.1154000000000002</v>
      </c>
      <c r="P14" s="80">
        <f>FQ!O20</f>
        <v>1.5626</v>
      </c>
      <c r="Q14" s="80">
        <f>FQ!O21</f>
        <v>58.408799999999999</v>
      </c>
      <c r="R14" s="107">
        <f>Carbono!O7</f>
        <v>18.7</v>
      </c>
      <c r="S14" s="80">
        <f>Carbono!O4</f>
        <v>15</v>
      </c>
      <c r="T14" s="80">
        <f>Carbono!O8</f>
        <v>35.200000000000003</v>
      </c>
      <c r="U14" s="106">
        <f>Carbono!O5</f>
        <v>31.3</v>
      </c>
    </row>
    <row r="15" spans="1:21" x14ac:dyDescent="0.3">
      <c r="A15" s="109" t="s">
        <v>108</v>
      </c>
      <c r="B15" s="44" t="s">
        <v>74</v>
      </c>
      <c r="C15" s="106" t="s">
        <v>111</v>
      </c>
      <c r="D15" s="82">
        <f>FQ!P6</f>
        <v>56</v>
      </c>
      <c r="E15" s="82">
        <f>FQ!P7</f>
        <v>5.97</v>
      </c>
      <c r="F15" s="82">
        <f>FQ!P9</f>
        <v>80.76570000000001</v>
      </c>
      <c r="G15" s="82">
        <f>FQ!P10</f>
        <v>29.3</v>
      </c>
      <c r="H15" s="82">
        <f>FQ!P11</f>
        <v>9.58</v>
      </c>
      <c r="I15" s="85">
        <f>FQ!P12</f>
        <v>408</v>
      </c>
      <c r="J15" s="85">
        <f>FQ!P13</f>
        <v>6.3</v>
      </c>
      <c r="K15" s="80">
        <f>FQ!P15</f>
        <v>0.26</v>
      </c>
      <c r="L15" s="80">
        <f>FQ!P16</f>
        <v>0.747</v>
      </c>
      <c r="M15" s="80">
        <f>FQ!P17</f>
        <v>0.75319999999999998</v>
      </c>
      <c r="N15" s="80">
        <f>FQ!P18</f>
        <v>0.94359999999999999</v>
      </c>
      <c r="O15" s="80">
        <f>FQ!P19</f>
        <v>4.7203999999999997</v>
      </c>
      <c r="P15" s="80">
        <f>FQ!P20</f>
        <v>1.8501000000000001</v>
      </c>
      <c r="Q15" s="80">
        <f>FQ!P21</f>
        <v>61.5443</v>
      </c>
      <c r="R15" s="107">
        <f>Carbono!P7</f>
        <v>21.2</v>
      </c>
      <c r="S15" s="80">
        <f>Carbono!P4</f>
        <v>18.8</v>
      </c>
      <c r="T15" s="80">
        <f>Carbono!P8</f>
        <v>37.799999999999997</v>
      </c>
      <c r="U15" s="106">
        <f>Carbono!P5</f>
        <v>36.299999999999997</v>
      </c>
    </row>
    <row r="16" spans="1:21" x14ac:dyDescent="0.3">
      <c r="A16" s="109" t="s">
        <v>94</v>
      </c>
      <c r="B16" s="44" t="s">
        <v>68</v>
      </c>
      <c r="C16" s="106" t="str">
        <f t="shared" ref="C16" si="1">IF(B16="Raw water","Raw water","-")</f>
        <v>Raw water</v>
      </c>
      <c r="D16" s="82">
        <f>FQ!Q6</f>
        <v>55</v>
      </c>
      <c r="E16" s="82">
        <f>FQ!Q7</f>
        <v>6.58</v>
      </c>
      <c r="F16" s="82">
        <f>FQ!Q9</f>
        <v>77.005599999999987</v>
      </c>
      <c r="G16" s="82">
        <f>FQ!Q10</f>
        <v>29.4</v>
      </c>
      <c r="H16" s="82">
        <f>FQ!Q11</f>
        <v>8.4</v>
      </c>
      <c r="I16" s="85">
        <f>FQ!Q12</f>
        <v>405</v>
      </c>
      <c r="J16" s="85">
        <f>FQ!Q13</f>
        <v>6.42</v>
      </c>
      <c r="K16" s="80">
        <f>FQ!Q15</f>
        <v>0.25900000000000001</v>
      </c>
      <c r="L16" s="80">
        <f>FQ!Q16</f>
        <v>0.76849999999999996</v>
      </c>
      <c r="M16" s="80">
        <f>FQ!Q17</f>
        <v>0.62809999999999999</v>
      </c>
      <c r="N16" s="80">
        <f>FQ!Q18</f>
        <v>0.72750000000000004</v>
      </c>
      <c r="O16" s="80">
        <f>FQ!Q19</f>
        <v>3.9011999999999998</v>
      </c>
      <c r="P16" s="80">
        <f>FQ!Q20</f>
        <v>1.5860000000000001</v>
      </c>
      <c r="Q16" s="80">
        <f>FQ!Q21</f>
        <v>58.224499999999999</v>
      </c>
      <c r="R16" s="107">
        <f>Carbono!Q7</f>
        <v>17.600000000000001</v>
      </c>
      <c r="S16" s="80">
        <f>Carbono!Q4</f>
        <v>17.100000000000001</v>
      </c>
      <c r="T16" s="80">
        <f>Carbono!Q8</f>
        <v>36.6</v>
      </c>
      <c r="U16" s="106">
        <f>Carbono!Q5</f>
        <v>35.5</v>
      </c>
    </row>
    <row r="17" spans="1:21" x14ac:dyDescent="0.3">
      <c r="A17" s="109" t="s">
        <v>94</v>
      </c>
      <c r="B17" s="44" t="s">
        <v>72</v>
      </c>
      <c r="C17" s="106" t="s">
        <v>67</v>
      </c>
      <c r="D17" s="82">
        <f>FQ!R6</f>
        <v>80</v>
      </c>
      <c r="E17" s="82">
        <f>FQ!R7</f>
        <v>2.95</v>
      </c>
      <c r="F17" s="82">
        <f>FQ!R9</f>
        <v>122.1268</v>
      </c>
      <c r="G17" s="82">
        <f>FQ!R10</f>
        <v>29.9</v>
      </c>
      <c r="H17" s="82">
        <f>FQ!R11</f>
        <v>8.14</v>
      </c>
      <c r="I17" s="85">
        <f>FQ!R12</f>
        <v>401</v>
      </c>
      <c r="J17" s="85">
        <f>FQ!R13</f>
        <v>4.4400000000000004</v>
      </c>
      <c r="K17" s="80">
        <f>FQ!R15</f>
        <v>0.27</v>
      </c>
      <c r="L17" s="80">
        <f>FQ!R16</f>
        <v>0.745</v>
      </c>
      <c r="M17" s="80">
        <f>FQ!R17</f>
        <v>0.71679999999999999</v>
      </c>
      <c r="N17" s="80">
        <f>FQ!R18</f>
        <v>0.72719999999999996</v>
      </c>
      <c r="O17" s="80">
        <f>FQ!R19</f>
        <v>4.0073999999999996</v>
      </c>
      <c r="P17" s="80">
        <f>FQ!R20</f>
        <v>1.6102000000000001</v>
      </c>
      <c r="Q17" s="80">
        <f>FQ!R21</f>
        <v>59.7072</v>
      </c>
      <c r="R17" s="107">
        <f>Carbono!R7</f>
        <v>15</v>
      </c>
      <c r="S17" s="80">
        <f>Carbono!R4</f>
        <v>13.6</v>
      </c>
      <c r="T17" s="80">
        <f>Carbono!R8</f>
        <v>34.200000000000003</v>
      </c>
      <c r="U17" s="106">
        <f>Carbono!R5</f>
        <v>33.299999999999997</v>
      </c>
    </row>
    <row r="18" spans="1:21" x14ac:dyDescent="0.3">
      <c r="A18" s="109" t="s">
        <v>94</v>
      </c>
      <c r="B18" s="44" t="s">
        <v>73</v>
      </c>
      <c r="C18" s="106" t="s">
        <v>67</v>
      </c>
      <c r="D18" s="82">
        <f>FQ!S6</f>
        <v>115</v>
      </c>
      <c r="E18" s="82">
        <f>FQ!S7</f>
        <v>2.67</v>
      </c>
      <c r="F18" s="82">
        <f>FQ!S9</f>
        <v>46.924800000000005</v>
      </c>
      <c r="G18" s="82">
        <f>FQ!S10</f>
        <v>29.1</v>
      </c>
      <c r="H18" s="82">
        <f>FQ!S11</f>
        <v>8.16</v>
      </c>
      <c r="I18" s="85">
        <f>FQ!S12</f>
        <v>416</v>
      </c>
      <c r="J18" s="85">
        <f>FQ!S13</f>
        <v>2.3199999999999998</v>
      </c>
      <c r="K18" s="80">
        <f>FQ!S15</f>
        <v>0.23900000000000002</v>
      </c>
      <c r="L18" s="80">
        <f>FQ!S16</f>
        <v>0.77880000000000005</v>
      </c>
      <c r="M18" s="80">
        <f>FQ!S17</f>
        <v>0.47549999999999998</v>
      </c>
      <c r="N18" s="80">
        <f>FQ!S18</f>
        <v>0.75960000000000005</v>
      </c>
      <c r="O18" s="80">
        <f>FQ!S19</f>
        <v>4.3411999999999997</v>
      </c>
      <c r="P18" s="80">
        <f>FQ!S20</f>
        <v>1.6574</v>
      </c>
      <c r="Q18" s="80">
        <f>FQ!S21</f>
        <v>60.132100000000001</v>
      </c>
      <c r="R18" s="107">
        <f>Carbono!S7</f>
        <v>15.7</v>
      </c>
      <c r="S18" s="80">
        <f>Carbono!S4</f>
        <v>14.6</v>
      </c>
      <c r="T18" s="80">
        <f>Carbono!S8</f>
        <v>35</v>
      </c>
      <c r="U18" s="106">
        <f>Carbono!S5</f>
        <v>34.299999999999997</v>
      </c>
    </row>
    <row r="19" spans="1:21" x14ac:dyDescent="0.3">
      <c r="A19" s="109" t="s">
        <v>94</v>
      </c>
      <c r="B19" s="44" t="s">
        <v>38</v>
      </c>
      <c r="C19" s="106" t="s">
        <v>67</v>
      </c>
      <c r="D19" s="82">
        <f>FQ!T6</f>
        <v>94</v>
      </c>
      <c r="E19" s="82">
        <f>FQ!T7</f>
        <v>1.49</v>
      </c>
      <c r="F19" s="82">
        <f>FQ!T9</f>
        <v>125.88690000000003</v>
      </c>
      <c r="G19" s="82">
        <f>FQ!T10</f>
        <v>29.2</v>
      </c>
      <c r="H19" s="82">
        <f>FQ!T11</f>
        <v>8.3699999999999992</v>
      </c>
      <c r="I19" s="85">
        <f>FQ!T12</f>
        <v>415</v>
      </c>
      <c r="J19" s="85">
        <f>FQ!T13</f>
        <v>2.4500000000000002</v>
      </c>
      <c r="K19" s="80">
        <f>FQ!T15</f>
        <v>0.26700000000000002</v>
      </c>
      <c r="L19" s="80">
        <f>FQ!T16</f>
        <v>0.77290000000000003</v>
      </c>
      <c r="M19" s="80">
        <f>FQ!T17</f>
        <v>0.63370000000000004</v>
      </c>
      <c r="N19" s="80">
        <f>FQ!T18</f>
        <v>0.76259999999999994</v>
      </c>
      <c r="O19" s="80">
        <f>FQ!T19</f>
        <v>4.1786000000000003</v>
      </c>
      <c r="P19" s="80"/>
      <c r="Q19" s="80">
        <f>FQ!T21</f>
        <v>58.345599999999997</v>
      </c>
      <c r="R19" s="107">
        <f>Carbono!T7</f>
        <v>15.1</v>
      </c>
      <c r="S19" s="80">
        <f>Carbono!T4</f>
        <v>15</v>
      </c>
      <c r="T19" s="80">
        <f>Carbono!T8</f>
        <v>34.9</v>
      </c>
      <c r="U19" s="106">
        <f>Carbono!T5</f>
        <v>33.299999999999997</v>
      </c>
    </row>
    <row r="20" spans="1:21" x14ac:dyDescent="0.3">
      <c r="A20" s="109" t="s">
        <v>94</v>
      </c>
      <c r="B20" s="44" t="s">
        <v>39</v>
      </c>
      <c r="C20" s="106" t="s">
        <v>111</v>
      </c>
      <c r="D20" s="82">
        <f>FQ!U6</f>
        <v>51</v>
      </c>
      <c r="E20" s="82">
        <f>FQ!U7</f>
        <v>4.59</v>
      </c>
      <c r="F20" s="82">
        <f>FQ!U9</f>
        <v>95.806099999999986</v>
      </c>
      <c r="G20" s="82">
        <f>FQ!U10</f>
        <v>28.9</v>
      </c>
      <c r="H20" s="82">
        <f>FQ!U11</f>
        <v>8.6300000000000008</v>
      </c>
      <c r="I20" s="85">
        <f>FQ!U12</f>
        <v>408</v>
      </c>
      <c r="J20" s="85">
        <f>FQ!U13</f>
        <v>3.22</v>
      </c>
      <c r="K20" s="80">
        <f>FQ!U15</f>
        <v>0.27300000000000002</v>
      </c>
      <c r="L20" s="80">
        <f>FQ!U16</f>
        <v>0.79769999999999996</v>
      </c>
      <c r="M20" s="80">
        <f>FQ!U17</f>
        <v>0.60460000000000003</v>
      </c>
      <c r="N20" s="80">
        <f>FQ!U18</f>
        <v>0.65229999999999999</v>
      </c>
      <c r="O20" s="80">
        <f>FQ!U19</f>
        <v>4.1092000000000004</v>
      </c>
      <c r="P20" s="80">
        <f>FQ!U20</f>
        <v>1.6512</v>
      </c>
      <c r="Q20" s="80">
        <f>FQ!U21</f>
        <v>48.6389</v>
      </c>
      <c r="R20" s="107">
        <f>Carbono!U7</f>
        <v>19.600000000000001</v>
      </c>
      <c r="S20" s="80">
        <f>Carbono!U4</f>
        <v>18.7</v>
      </c>
      <c r="T20" s="80">
        <f>Carbono!U8</f>
        <v>37.799999999999997</v>
      </c>
      <c r="U20" s="106">
        <f>Carbono!U5</f>
        <v>36.4</v>
      </c>
    </row>
    <row r="21" spans="1:21" x14ac:dyDescent="0.3">
      <c r="A21" s="109" t="s">
        <v>94</v>
      </c>
      <c r="B21" s="44" t="s">
        <v>45</v>
      </c>
      <c r="C21" s="106" t="s">
        <v>111</v>
      </c>
      <c r="D21" s="82">
        <f>FQ!V6</f>
        <v>53</v>
      </c>
      <c r="E21" s="82">
        <f>FQ!V7</f>
        <v>3.59</v>
      </c>
      <c r="F21" s="82">
        <f>FQ!V9</f>
        <v>69.485399999999998</v>
      </c>
      <c r="G21" s="82">
        <f>FQ!V10</f>
        <v>28.9</v>
      </c>
      <c r="H21" s="82">
        <f>FQ!V11</f>
        <v>8.49</v>
      </c>
      <c r="I21" s="85">
        <f>FQ!V12</f>
        <v>408</v>
      </c>
      <c r="J21" s="85">
        <f>FQ!V13</f>
        <v>3.24</v>
      </c>
      <c r="K21" s="80">
        <f>FQ!V15</f>
        <v>0.25600000000000001</v>
      </c>
      <c r="L21" s="80">
        <f>FQ!V16</f>
        <v>0.79600000000000004</v>
      </c>
      <c r="M21" s="80">
        <f>FQ!V17</f>
        <v>0.65920000000000001</v>
      </c>
      <c r="N21" s="80">
        <f>FQ!V18</f>
        <v>0.67879999999999996</v>
      </c>
      <c r="O21" s="80">
        <f>FQ!V19</f>
        <v>5.1631999999999998</v>
      </c>
      <c r="P21" s="80">
        <f>FQ!V20</f>
        <v>1.5498000000000001</v>
      </c>
      <c r="Q21" s="80">
        <f>FQ!V21</f>
        <v>51.985799999999998</v>
      </c>
      <c r="R21" s="107">
        <f>Carbono!V7</f>
        <v>17.899999999999999</v>
      </c>
      <c r="S21" s="80">
        <f>Carbono!V4</f>
        <v>15.9</v>
      </c>
      <c r="T21" s="80">
        <f>Carbono!V8</f>
        <v>37.200000000000003</v>
      </c>
      <c r="U21" s="106">
        <f>Carbono!V5</f>
        <v>32.4</v>
      </c>
    </row>
    <row r="22" spans="1:21" x14ac:dyDescent="0.3">
      <c r="A22" s="109" t="s">
        <v>94</v>
      </c>
      <c r="B22" s="44" t="s">
        <v>74</v>
      </c>
      <c r="C22" s="106" t="s">
        <v>111</v>
      </c>
      <c r="D22" s="82">
        <f>FQ!W6</f>
        <v>56</v>
      </c>
      <c r="E22" s="82">
        <f>FQ!W7</f>
        <v>3.83</v>
      </c>
      <c r="F22" s="82">
        <f>FQ!W9</f>
        <v>92.045999999999992</v>
      </c>
      <c r="G22" s="82">
        <f>FQ!W10</f>
        <v>29</v>
      </c>
      <c r="H22" s="82">
        <f>FQ!W11</f>
        <v>8.7200000000000006</v>
      </c>
      <c r="I22" s="85">
        <f>FQ!W12</f>
        <v>412</v>
      </c>
      <c r="J22" s="85">
        <f>FQ!W13</f>
        <v>3.06</v>
      </c>
      <c r="K22" s="80">
        <f>FQ!W15</f>
        <v>0.26100000000000001</v>
      </c>
      <c r="L22" s="80">
        <f>FQ!W16</f>
        <v>0.75970000000000004</v>
      </c>
      <c r="M22" s="80">
        <f>FQ!W17</f>
        <v>0.58220000000000005</v>
      </c>
      <c r="N22" s="80">
        <f>FQ!W18</f>
        <v>0.6784</v>
      </c>
      <c r="O22" s="80">
        <f>FQ!W19</f>
        <v>4.5148999999999999</v>
      </c>
      <c r="P22" s="80">
        <f>FQ!W20</f>
        <v>1.9637</v>
      </c>
      <c r="Q22" s="80">
        <f>FQ!W21</f>
        <v>63.304600000000001</v>
      </c>
      <c r="R22" s="107">
        <f>Carbono!W7</f>
        <v>18.100000000000001</v>
      </c>
      <c r="S22" s="80">
        <f>Carbono!W4</f>
        <v>16.600000000000001</v>
      </c>
      <c r="T22" s="80">
        <f>Carbono!W8</f>
        <v>36</v>
      </c>
      <c r="U22" s="106">
        <f>Carbono!W5</f>
        <v>34.6</v>
      </c>
    </row>
    <row r="23" spans="1:21" x14ac:dyDescent="0.3">
      <c r="A23" s="109" t="s">
        <v>95</v>
      </c>
      <c r="B23" s="44" t="s">
        <v>68</v>
      </c>
      <c r="C23" s="106" t="str">
        <f t="shared" ref="C23" si="2">IF(B23="Raw water","Raw water","-")</f>
        <v>Raw water</v>
      </c>
      <c r="D23" s="82">
        <f>FQ!X6</f>
        <v>62.5</v>
      </c>
      <c r="E23" s="82">
        <f>FQ!X7</f>
        <v>4.88</v>
      </c>
      <c r="F23" s="82">
        <f>FQ!X9</f>
        <v>61.965199999999982</v>
      </c>
      <c r="G23" s="82">
        <f>FQ!X10</f>
        <v>29.3</v>
      </c>
      <c r="H23" s="82">
        <f>FQ!X11</f>
        <v>8.4</v>
      </c>
      <c r="I23" s="85">
        <f>FQ!X12</f>
        <v>355</v>
      </c>
      <c r="J23" s="85">
        <f>FQ!X13</f>
        <v>5.0199999999999996</v>
      </c>
      <c r="K23" s="80">
        <f>FQ!X15</f>
        <v>0.24700000000000003</v>
      </c>
      <c r="L23" s="80">
        <f>FQ!X16</f>
        <v>0.79139999999999999</v>
      </c>
      <c r="M23" s="80">
        <f>FQ!X17</f>
        <v>0.3952</v>
      </c>
      <c r="N23" s="80">
        <f>FQ!X18</f>
        <v>0.54479999999999995</v>
      </c>
      <c r="O23" s="80">
        <f>FQ!X19</f>
        <v>4.2346000000000004</v>
      </c>
      <c r="P23" s="80">
        <f>FQ!X20</f>
        <v>1.0511999999999999</v>
      </c>
      <c r="Q23" s="80">
        <f>FQ!X21</f>
        <v>63.035299999999999</v>
      </c>
      <c r="R23" s="80">
        <f>Carbono!X7</f>
        <v>16.899999999999999</v>
      </c>
      <c r="S23" s="80">
        <f>Carbono!X4</f>
        <v>13.5</v>
      </c>
      <c r="T23" s="80">
        <f>Carbono!X8</f>
        <v>35.200000000000003</v>
      </c>
      <c r="U23" s="106">
        <f>Carbono!X5</f>
        <v>30.3</v>
      </c>
    </row>
    <row r="24" spans="1:21" x14ac:dyDescent="0.3">
      <c r="A24" s="109" t="s">
        <v>95</v>
      </c>
      <c r="B24" s="44" t="s">
        <v>72</v>
      </c>
      <c r="C24" s="106" t="s">
        <v>67</v>
      </c>
      <c r="D24" s="82">
        <f>FQ!Y6</f>
        <v>51.5</v>
      </c>
      <c r="E24" s="82">
        <f>FQ!Y7</f>
        <v>4.8099999999999996</v>
      </c>
      <c r="F24" s="82">
        <f>FQ!Y9</f>
        <v>69.485399999999998</v>
      </c>
      <c r="G24" s="82">
        <f>FQ!Y10</f>
        <v>30.6</v>
      </c>
      <c r="H24" s="82">
        <f>FQ!Y11</f>
        <v>8.9</v>
      </c>
      <c r="I24" s="85">
        <f>FQ!Z12</f>
        <v>359</v>
      </c>
      <c r="J24" s="85">
        <f>FQ!Y13</f>
        <v>3.19</v>
      </c>
      <c r="K24" s="80">
        <f>FQ!Y15</f>
        <v>0.252</v>
      </c>
      <c r="L24" s="80">
        <f>FQ!Y16</f>
        <v>0.83840000000000003</v>
      </c>
      <c r="M24" s="80">
        <f>FQ!Y17</f>
        <v>0.4763</v>
      </c>
      <c r="N24" s="80">
        <f>FQ!Y18</f>
        <v>0.31490000000000001</v>
      </c>
      <c r="O24" s="80">
        <f>FQ!Y19</f>
        <v>5.1814</v>
      </c>
      <c r="P24" s="80">
        <f>FQ!Y20</f>
        <v>1.3855</v>
      </c>
      <c r="Q24" s="80">
        <f>FQ!Y21</f>
        <v>70.697199999999995</v>
      </c>
      <c r="R24" s="80">
        <f>Carbono!Y7</f>
        <v>17.2</v>
      </c>
      <c r="S24" s="80">
        <f>Carbono!Y4</f>
        <v>15.6</v>
      </c>
      <c r="T24" s="80">
        <f>Carbono!Y8</f>
        <v>35.1</v>
      </c>
      <c r="U24" s="106">
        <f>Carbono!Y5</f>
        <v>33</v>
      </c>
    </row>
    <row r="25" spans="1:21" x14ac:dyDescent="0.3">
      <c r="A25" s="109" t="s">
        <v>95</v>
      </c>
      <c r="B25" s="44" t="s">
        <v>73</v>
      </c>
      <c r="C25" s="106" t="s">
        <v>67</v>
      </c>
      <c r="D25" s="82">
        <f>FQ!Z6</f>
        <v>67</v>
      </c>
      <c r="E25" s="82">
        <f>FQ!Z7</f>
        <v>4.2300000000000004</v>
      </c>
      <c r="F25" s="82">
        <f>FQ!Z9</f>
        <v>69.485399999999998</v>
      </c>
      <c r="G25" s="82">
        <f>FQ!Z10</f>
        <v>29.4</v>
      </c>
      <c r="H25" s="82">
        <f>FQ!Z11</f>
        <v>8.75</v>
      </c>
      <c r="I25" s="85">
        <f>FQ!Z12</f>
        <v>359</v>
      </c>
      <c r="J25" s="85">
        <f>FQ!Z13</f>
        <v>3.33</v>
      </c>
      <c r="K25" s="80">
        <f>FQ!Z15</f>
        <v>0.25</v>
      </c>
      <c r="L25" s="80">
        <f>FQ!Z16</f>
        <v>0.85519999999999996</v>
      </c>
      <c r="M25" s="80">
        <f>FQ!Z17</f>
        <v>0.55669999999999997</v>
      </c>
      <c r="N25" s="80">
        <f>FQ!Z18</f>
        <v>0.1042</v>
      </c>
      <c r="O25" s="80">
        <f>FQ!Z19</f>
        <v>5.4695</v>
      </c>
      <c r="P25" s="80">
        <f>FQ!Z20</f>
        <v>1.4240999999999999</v>
      </c>
      <c r="Q25" s="80">
        <f>FQ!Z21</f>
        <v>72.051100000000005</v>
      </c>
      <c r="R25" s="80">
        <f>Carbono!Z7</f>
        <v>18.5</v>
      </c>
      <c r="S25" s="80">
        <f>Carbono!Z4</f>
        <v>17</v>
      </c>
      <c r="T25" s="80">
        <f>Carbono!Z8</f>
        <v>36.299999999999997</v>
      </c>
      <c r="U25" s="106">
        <f>Carbono!Z5</f>
        <v>35.299999999999997</v>
      </c>
    </row>
    <row r="26" spans="1:21" x14ac:dyDescent="0.3">
      <c r="A26" s="109" t="s">
        <v>95</v>
      </c>
      <c r="B26" s="44" t="s">
        <v>38</v>
      </c>
      <c r="C26" s="106" t="s">
        <v>67</v>
      </c>
      <c r="D26" s="82">
        <f>FQ!AA6</f>
        <v>57</v>
      </c>
      <c r="E26" s="82">
        <f>FQ!AA7</f>
        <v>5.07</v>
      </c>
      <c r="F26" s="82">
        <f>FQ!AA9</f>
        <v>69.485399999999998</v>
      </c>
      <c r="G26" s="82">
        <f>FQ!AA10</f>
        <v>29.2</v>
      </c>
      <c r="H26" s="82">
        <f>FQ!AA11</f>
        <v>8.85</v>
      </c>
      <c r="I26" s="85">
        <f>FQ!AA12</f>
        <v>360</v>
      </c>
      <c r="J26" s="85">
        <f>FQ!AA13</f>
        <v>2.73</v>
      </c>
      <c r="K26" s="80">
        <f>FQ!AA15</f>
        <v>0.24800000000000003</v>
      </c>
      <c r="L26" s="80">
        <f>FQ!AA16</f>
        <v>0.95409999999999995</v>
      </c>
      <c r="M26" s="80">
        <f>FQ!AA17</f>
        <v>0.52569999999999995</v>
      </c>
      <c r="N26" s="80">
        <f>FQ!AA18</f>
        <v>1.1122000000000001</v>
      </c>
      <c r="O26" s="80">
        <f>FQ!AA19</f>
        <v>5.5541</v>
      </c>
      <c r="P26" s="80">
        <f>FQ!AA20</f>
        <v>1.8016000000000001</v>
      </c>
      <c r="Q26" s="80">
        <f>FQ!AA21</f>
        <v>61.953400000000002</v>
      </c>
      <c r="R26" s="80">
        <f>Carbono!AA7</f>
        <v>17.5</v>
      </c>
      <c r="S26" s="80">
        <f>Carbono!AA4</f>
        <v>17.3</v>
      </c>
      <c r="T26" s="80">
        <f>Carbono!AA8</f>
        <v>35.4</v>
      </c>
      <c r="U26" s="106">
        <f>Carbono!AA5</f>
        <v>36</v>
      </c>
    </row>
    <row r="27" spans="1:21" x14ac:dyDescent="0.3">
      <c r="A27" s="109" t="s">
        <v>95</v>
      </c>
      <c r="B27" s="44" t="s">
        <v>39</v>
      </c>
      <c r="C27" s="106" t="s">
        <v>111</v>
      </c>
      <c r="D27" s="82">
        <f>FQ!AB6</f>
        <v>56</v>
      </c>
      <c r="E27" s="82">
        <f>FQ!AB7</f>
        <v>5.99</v>
      </c>
      <c r="F27" s="82">
        <f>FQ!AB9</f>
        <v>73.245499999999993</v>
      </c>
      <c r="G27" s="82">
        <f>FQ!AB10</f>
        <v>29.4</v>
      </c>
      <c r="H27" s="82">
        <f>FQ!AB11</f>
        <v>8.91</v>
      </c>
      <c r="I27" s="85">
        <f>FQ!AB12</f>
        <v>413</v>
      </c>
      <c r="J27" s="85">
        <f>FQ!AB13</f>
        <v>4.8499999999999996</v>
      </c>
      <c r="K27" s="80">
        <f>FQ!AB15</f>
        <v>0.26500000000000001</v>
      </c>
      <c r="L27" s="80">
        <f>FQ!AB16</f>
        <v>0.77170000000000005</v>
      </c>
      <c r="M27" s="80">
        <f>FQ!AB17</f>
        <v>0.89119999999999999</v>
      </c>
      <c r="N27" s="80">
        <f>FQ!AB18</f>
        <v>0.25879999999999997</v>
      </c>
      <c r="O27" s="80">
        <f>FQ!AB19</f>
        <v>4.3441000000000001</v>
      </c>
      <c r="P27" s="80">
        <f>FQ!AB20</f>
        <v>1.4597</v>
      </c>
      <c r="Q27" s="80">
        <f>FQ!AB21</f>
        <v>59.087299999999999</v>
      </c>
      <c r="R27" s="80">
        <f>Carbono!AB7</f>
        <v>24.8</v>
      </c>
      <c r="S27" s="80">
        <f>Carbono!AB4</f>
        <v>16.600000000000001</v>
      </c>
      <c r="T27" s="80">
        <f>Carbono!AB8</f>
        <v>41.3</v>
      </c>
      <c r="U27" s="106">
        <f>Carbono!AB5</f>
        <v>32.9</v>
      </c>
    </row>
    <row r="28" spans="1:21" x14ac:dyDescent="0.3">
      <c r="A28" s="109" t="s">
        <v>95</v>
      </c>
      <c r="B28" s="44" t="s">
        <v>45</v>
      </c>
      <c r="C28" s="106" t="s">
        <v>111</v>
      </c>
      <c r="D28" s="82">
        <f>FQ!AC6</f>
        <v>58</v>
      </c>
      <c r="E28" s="82">
        <f>FQ!AC7</f>
        <v>5.51</v>
      </c>
      <c r="F28" s="82">
        <f>FQ!AC9</f>
        <v>84.525800000000004</v>
      </c>
      <c r="G28" s="82">
        <f>FQ!AC10</f>
        <v>29.2</v>
      </c>
      <c r="H28" s="82">
        <f>FQ!AC11</f>
        <v>8.81</v>
      </c>
      <c r="I28" s="85">
        <f>FQ!AC12</f>
        <v>359</v>
      </c>
      <c r="J28" s="85">
        <f>FQ!AC13</f>
        <v>4.7</v>
      </c>
      <c r="K28" s="80">
        <f>FQ!AC15</f>
        <v>0.26600000000000001</v>
      </c>
      <c r="L28" s="80">
        <f>FQ!AC16</f>
        <v>0.78569999999999995</v>
      </c>
      <c r="M28" s="80">
        <f>FQ!AC17</f>
        <v>0.93930000000000002</v>
      </c>
      <c r="N28" s="80">
        <f>FQ!AC18</f>
        <v>0.2104</v>
      </c>
      <c r="O28" s="80">
        <f>FQ!AC19</f>
        <v>4.0427</v>
      </c>
      <c r="P28" s="80">
        <f>FQ!AC20</f>
        <v>1.5509999999999999</v>
      </c>
      <c r="Q28" s="80">
        <f>FQ!AC21</f>
        <v>59.497300000000003</v>
      </c>
      <c r="R28" s="80">
        <f>Carbono!AC7</f>
        <v>18.7</v>
      </c>
      <c r="S28" s="80">
        <f>Carbono!AC4</f>
        <v>15</v>
      </c>
      <c r="T28" s="80">
        <f>Carbono!AC8</f>
        <v>35.200000000000003</v>
      </c>
      <c r="U28" s="106">
        <f>Carbono!AC5</f>
        <v>31.3</v>
      </c>
    </row>
    <row r="29" spans="1:21" x14ac:dyDescent="0.3">
      <c r="A29" s="109" t="s">
        <v>95</v>
      </c>
      <c r="B29" s="44" t="s">
        <v>74</v>
      </c>
      <c r="C29" s="106" t="s">
        <v>111</v>
      </c>
      <c r="D29" s="82">
        <f>FQ!AD6</f>
        <v>54</v>
      </c>
      <c r="E29" s="82">
        <f>FQ!AD7</f>
        <v>5.31</v>
      </c>
      <c r="F29" s="82">
        <f>FQ!AD9</f>
        <v>84.525800000000004</v>
      </c>
      <c r="G29" s="82">
        <f>FQ!AD10</f>
        <v>29</v>
      </c>
      <c r="H29" s="82">
        <f>FQ!AD11</f>
        <v>8.9600000000000009</v>
      </c>
      <c r="I29" s="85">
        <f>FQ!AD12</f>
        <v>369</v>
      </c>
      <c r="J29" s="85">
        <f>FQ!AD13</f>
        <v>2.89</v>
      </c>
      <c r="K29" s="80">
        <f>FQ!AD15</f>
        <v>0.26100000000000001</v>
      </c>
      <c r="L29" s="80">
        <f>FQ!AD16</f>
        <v>0.78029999999999999</v>
      </c>
      <c r="M29" s="80">
        <f>FQ!AD17</f>
        <v>0.52110000000000001</v>
      </c>
      <c r="N29" s="80">
        <f>FQ!AD18</f>
        <v>0.36599999999999999</v>
      </c>
      <c r="O29" s="80">
        <f>FQ!AD19</f>
        <v>5.5282</v>
      </c>
      <c r="P29" s="80">
        <f>FQ!AD20</f>
        <v>1.4242999999999999</v>
      </c>
      <c r="Q29" s="80">
        <f>FQ!AD21</f>
        <v>69.312600000000003</v>
      </c>
      <c r="R29" s="80">
        <f>Carbono!AD7</f>
        <v>21.2</v>
      </c>
      <c r="S29" s="80">
        <f>Carbono!AD4</f>
        <v>18.8</v>
      </c>
      <c r="T29" s="80">
        <f>Carbono!AD8</f>
        <v>37.799999999999997</v>
      </c>
      <c r="U29" s="106">
        <f>Carbono!AD5</f>
        <v>36.299999999999997</v>
      </c>
    </row>
    <row r="30" spans="1:21" x14ac:dyDescent="0.3">
      <c r="A30" s="109" t="s">
        <v>96</v>
      </c>
      <c r="B30" s="44" t="s">
        <v>68</v>
      </c>
      <c r="C30" s="106" t="str">
        <f t="shared" ref="C30" si="3">IF(B30="Raw water","Raw water","-")</f>
        <v>Raw water</v>
      </c>
      <c r="D30" s="82">
        <f>FQ!AE6</f>
        <v>51</v>
      </c>
      <c r="E30" s="82">
        <f>FQ!AE7</f>
        <v>6.22</v>
      </c>
      <c r="F30" s="82">
        <f>FQ!AE9</f>
        <v>65.725299999999976</v>
      </c>
      <c r="G30" s="82">
        <f>FQ!AE10</f>
        <v>29.9</v>
      </c>
      <c r="H30" s="82">
        <f>FQ!AE11</f>
        <v>8.6300000000000008</v>
      </c>
      <c r="I30" s="85">
        <f>FQ!AE12</f>
        <v>410</v>
      </c>
      <c r="J30" s="85">
        <f>FQ!AE13</f>
        <v>5.59</v>
      </c>
      <c r="K30" s="80">
        <f>FQ!AE15</f>
        <v>0.253</v>
      </c>
      <c r="L30" s="80">
        <f>FQ!AE16</f>
        <v>0.79649999999999999</v>
      </c>
      <c r="M30" s="80">
        <f>FQ!AE17</f>
        <v>0.9113</v>
      </c>
      <c r="N30" s="80">
        <f>FQ!AE18</f>
        <v>0.25979999999999998</v>
      </c>
      <c r="O30" s="80">
        <f>FQ!AE19</f>
        <v>4.5345000000000004</v>
      </c>
      <c r="P30" s="80">
        <f>FQ!AE20</f>
        <v>1.0965</v>
      </c>
      <c r="Q30" s="80">
        <f>FQ!AE21</f>
        <v>59.707700000000003</v>
      </c>
      <c r="R30" s="80">
        <f>Carbono!AE7</f>
        <v>15.9</v>
      </c>
      <c r="S30" s="80">
        <f>Carbono!AE4</f>
        <v>12.8</v>
      </c>
      <c r="T30" s="80">
        <f>Carbono!AE8</f>
        <v>34.799999999999997</v>
      </c>
      <c r="U30" s="106">
        <f>Carbono!AE5</f>
        <v>30</v>
      </c>
    </row>
    <row r="31" spans="1:21" x14ac:dyDescent="0.3">
      <c r="A31" s="109" t="s">
        <v>96</v>
      </c>
      <c r="B31" s="44" t="s">
        <v>72</v>
      </c>
      <c r="C31" s="106" t="s">
        <v>67</v>
      </c>
      <c r="D31" s="82">
        <f>FQ!AF6</f>
        <v>52</v>
      </c>
      <c r="E31" s="82">
        <f>FQ!AF7</f>
        <v>5.19</v>
      </c>
      <c r="F31" s="82">
        <f>FQ!AF9</f>
        <v>69.485399999999998</v>
      </c>
      <c r="G31" s="82">
        <f>FQ!AF10</f>
        <v>29</v>
      </c>
      <c r="H31" s="82">
        <f>FQ!AF11</f>
        <v>8.6999999999999993</v>
      </c>
      <c r="I31" s="85">
        <f>FQ!AF12</f>
        <v>358</v>
      </c>
      <c r="J31" s="85">
        <f>FQ!AF13</f>
        <v>4.79</v>
      </c>
      <c r="K31" s="80">
        <f>FQ!AF15</f>
        <v>0.251</v>
      </c>
      <c r="L31" s="80">
        <f>FQ!AF16</f>
        <v>0.78849999999999998</v>
      </c>
      <c r="M31" s="80">
        <f>FQ!AF17</f>
        <v>0.67730000000000001</v>
      </c>
      <c r="N31" s="80">
        <f>FQ!AF18</f>
        <v>0.45760000000000001</v>
      </c>
      <c r="O31" s="80">
        <f>FQ!AF19</f>
        <v>4.7939999999999996</v>
      </c>
      <c r="P31" s="80">
        <f>FQ!AF20</f>
        <v>1.3775999999999999</v>
      </c>
      <c r="Q31" s="80">
        <f>FQ!AF21</f>
        <v>62.449300000000001</v>
      </c>
      <c r="R31" s="80">
        <f>Carbono!AF7</f>
        <v>16.3</v>
      </c>
      <c r="S31" s="80">
        <f>Carbono!AF4</f>
        <v>15</v>
      </c>
      <c r="T31" s="80">
        <f>Carbono!AF8</f>
        <v>34.700000000000003</v>
      </c>
      <c r="U31" s="106">
        <f>Carbono!AF5</f>
        <v>33</v>
      </c>
    </row>
    <row r="32" spans="1:21" x14ac:dyDescent="0.3">
      <c r="A32" s="109" t="s">
        <v>96</v>
      </c>
      <c r="B32" s="44" t="s">
        <v>73</v>
      </c>
      <c r="C32" s="106" t="s">
        <v>67</v>
      </c>
      <c r="D32" s="82">
        <f>FQ!AG6</f>
        <v>62</v>
      </c>
      <c r="E32" s="82">
        <f>FQ!AG7</f>
        <v>4.12</v>
      </c>
      <c r="F32" s="82">
        <f>FQ!AG9</f>
        <v>77.005599999999987</v>
      </c>
      <c r="G32" s="82">
        <f>FQ!AG10</f>
        <v>29.1</v>
      </c>
      <c r="H32" s="82">
        <f>FQ!AG11</f>
        <v>8.85</v>
      </c>
      <c r="I32" s="85">
        <f>FQ!AG12</f>
        <v>360</v>
      </c>
      <c r="J32" s="85">
        <f>FQ!AG13</f>
        <v>3.53</v>
      </c>
      <c r="K32" s="80">
        <f>FQ!AG15</f>
        <v>0.246</v>
      </c>
      <c r="L32" s="80">
        <f>FQ!AG16</f>
        <v>0.76400000000000001</v>
      </c>
      <c r="M32" s="80">
        <f>FQ!AG17</f>
        <v>0.79310000000000003</v>
      </c>
      <c r="N32" s="80">
        <f>FQ!AG18</f>
        <v>0.62749999999999995</v>
      </c>
      <c r="O32" s="80">
        <f>FQ!AG19</f>
        <v>4.1638000000000002</v>
      </c>
      <c r="P32" s="80">
        <f>FQ!AG20</f>
        <v>1.1994</v>
      </c>
      <c r="Q32" s="80">
        <f>FQ!AG21</f>
        <v>61.288899999999998</v>
      </c>
      <c r="R32" s="80">
        <f>Carbono!AG7</f>
        <v>16.7</v>
      </c>
      <c r="S32" s="80">
        <f>Carbono!AG4</f>
        <v>14</v>
      </c>
      <c r="T32" s="80">
        <f>Carbono!AG8</f>
        <v>35.1</v>
      </c>
      <c r="U32" s="106">
        <f>Carbono!AG5</f>
        <v>31.7</v>
      </c>
    </row>
    <row r="33" spans="1:21" x14ac:dyDescent="0.3">
      <c r="A33" s="109" t="s">
        <v>96</v>
      </c>
      <c r="B33" s="44" t="s">
        <v>38</v>
      </c>
      <c r="C33" s="106" t="s">
        <v>67</v>
      </c>
      <c r="D33" s="82">
        <f>FQ!AH6</f>
        <v>58</v>
      </c>
      <c r="E33" s="82">
        <f>FQ!AH7</f>
        <v>5.78</v>
      </c>
      <c r="F33" s="82">
        <f>FQ!AH9</f>
        <v>77.005599999999987</v>
      </c>
      <c r="G33" s="82">
        <f>FQ!AH10</f>
        <v>28.5</v>
      </c>
      <c r="H33" s="82">
        <f>FQ!AH11</f>
        <v>8.8699999999999992</v>
      </c>
      <c r="I33" s="85">
        <f>FQ!AH12</f>
        <v>359</v>
      </c>
      <c r="J33" s="85">
        <f>FQ!AH13</f>
        <v>3.7</v>
      </c>
      <c r="K33" s="80">
        <f>FQ!AH15</f>
        <v>0.245</v>
      </c>
      <c r="L33" s="80">
        <f>FQ!AH16</f>
        <v>0.79159999999999997</v>
      </c>
      <c r="M33" s="80">
        <f>FQ!AH17</f>
        <v>0.68759999999999999</v>
      </c>
      <c r="N33" s="80">
        <f>FQ!AH18</f>
        <v>0.35289999999999999</v>
      </c>
      <c r="O33" s="80">
        <f>FQ!AH19</f>
        <v>4.8193000000000001</v>
      </c>
      <c r="P33" s="80">
        <f>FQ!AH20</f>
        <v>1.3369</v>
      </c>
      <c r="Q33" s="80">
        <f>FQ!AH21</f>
        <v>66.957599999999999</v>
      </c>
      <c r="R33" s="80">
        <f>Carbono!AH7</f>
        <v>16.7</v>
      </c>
      <c r="S33" s="80">
        <f>Carbono!AH4</f>
        <v>12.7</v>
      </c>
      <c r="T33" s="80">
        <f>Carbono!AH8</f>
        <v>34.799999999999997</v>
      </c>
      <c r="U33" s="106">
        <f>Carbono!AH5</f>
        <v>30.6</v>
      </c>
    </row>
    <row r="34" spans="1:21" x14ac:dyDescent="0.3">
      <c r="A34" s="109" t="s">
        <v>96</v>
      </c>
      <c r="B34" s="44" t="s">
        <v>39</v>
      </c>
      <c r="C34" s="106" t="s">
        <v>111</v>
      </c>
      <c r="D34" s="82">
        <f>FQ!AI6</f>
        <v>52.5</v>
      </c>
      <c r="E34" s="82">
        <f>FQ!AI7</f>
        <v>5.77</v>
      </c>
      <c r="F34" s="82">
        <f>FQ!AI9</f>
        <v>77.005599999999987</v>
      </c>
      <c r="G34" s="82">
        <f>FQ!AI10</f>
        <v>28.9</v>
      </c>
      <c r="H34" s="82">
        <f>FQ!AI11</f>
        <v>8.82</v>
      </c>
      <c r="I34" s="85">
        <f>FQ!AI12</f>
        <v>361</v>
      </c>
      <c r="J34" s="85">
        <f>FQ!AI13</f>
        <v>4.34</v>
      </c>
      <c r="K34" s="80">
        <f>FQ!AI15</f>
        <v>0.26299999999999996</v>
      </c>
      <c r="L34" s="80">
        <f>FQ!AI16</f>
        <v>0.7954</v>
      </c>
      <c r="M34" s="80">
        <f>FQ!AI17</f>
        <v>0.59470000000000001</v>
      </c>
      <c r="N34" s="80">
        <f>FQ!AI18</f>
        <v>0.59799999999999998</v>
      </c>
      <c r="O34" s="80">
        <f>FQ!AI19</f>
        <v>4.6154999999999999</v>
      </c>
      <c r="P34" s="80">
        <f>FQ!AI20</f>
        <v>1.3369</v>
      </c>
      <c r="Q34" s="80">
        <f>FQ!AI21</f>
        <v>57.914400000000001</v>
      </c>
      <c r="R34" s="80">
        <f>Carbono!AI7</f>
        <v>18.3</v>
      </c>
      <c r="S34" s="80">
        <f>Carbono!AI4</f>
        <v>14.7</v>
      </c>
      <c r="T34" s="80">
        <f>Carbono!AI8</f>
        <v>35.299999999999997</v>
      </c>
      <c r="U34" s="106">
        <f>Carbono!AI5</f>
        <v>31.5</v>
      </c>
    </row>
    <row r="35" spans="1:21" x14ac:dyDescent="0.3">
      <c r="A35" s="109" t="s">
        <v>96</v>
      </c>
      <c r="B35" s="44" t="s">
        <v>45</v>
      </c>
      <c r="C35" s="106" t="s">
        <v>111</v>
      </c>
      <c r="D35" s="82">
        <f>FQ!AJ6</f>
        <v>59</v>
      </c>
      <c r="E35" s="82">
        <f>FQ!AJ7</f>
        <v>4.5</v>
      </c>
      <c r="F35" s="82">
        <f>FQ!AJ9</f>
        <v>73.245499999999993</v>
      </c>
      <c r="G35" s="82">
        <f>FQ!AJ10</f>
        <v>29.2</v>
      </c>
      <c r="H35" s="82">
        <f>FQ!AJ11</f>
        <v>8.92</v>
      </c>
      <c r="I35" s="85">
        <f>FQ!AJ12</f>
        <v>361</v>
      </c>
      <c r="J35" s="85">
        <f>FQ!AJ13</f>
        <v>3.91</v>
      </c>
      <c r="K35" s="80">
        <f>FQ!AJ15</f>
        <v>0.26</v>
      </c>
      <c r="L35" s="80">
        <f>FQ!AJ16</f>
        <v>0.78139999999999998</v>
      </c>
      <c r="M35" s="80">
        <f>FQ!AJ17</f>
        <v>0.76149999999999995</v>
      </c>
      <c r="N35" s="80">
        <f>FQ!AJ18</f>
        <v>0.56989999999999996</v>
      </c>
      <c r="O35" s="80">
        <f>FQ!AJ19</f>
        <v>4.3737000000000004</v>
      </c>
      <c r="P35" s="80">
        <f>FQ!AJ20</f>
        <v>1.1738</v>
      </c>
      <c r="Q35" s="80">
        <f>FQ!AJ21</f>
        <v>50.448099999999997</v>
      </c>
      <c r="R35" s="80">
        <f>Carbono!AJ7</f>
        <v>17.600000000000001</v>
      </c>
      <c r="S35" s="80">
        <f>Carbono!AJ4</f>
        <v>16.899999999999999</v>
      </c>
      <c r="T35" s="80">
        <f>Carbono!AJ8</f>
        <v>34.700000000000003</v>
      </c>
      <c r="U35" s="106">
        <f>Carbono!AJ5</f>
        <v>34.299999999999997</v>
      </c>
    </row>
    <row r="36" spans="1:21" x14ac:dyDescent="0.3">
      <c r="A36" s="109" t="s">
        <v>96</v>
      </c>
      <c r="B36" s="44" t="s">
        <v>74</v>
      </c>
      <c r="C36" s="106" t="s">
        <v>111</v>
      </c>
      <c r="D36" s="82">
        <f>FQ!AK6</f>
        <v>49</v>
      </c>
      <c r="E36" s="82">
        <f>FQ!AK7</f>
        <v>4.26</v>
      </c>
      <c r="F36" s="82">
        <f>FQ!AK9</f>
        <v>77.005599999999987</v>
      </c>
      <c r="G36" s="82">
        <f>FQ!AK10</f>
        <v>28.8</v>
      </c>
      <c r="H36" s="82">
        <f>FQ!AK11</f>
        <v>8.91</v>
      </c>
      <c r="I36" s="85">
        <f>FQ!AK12</f>
        <v>370</v>
      </c>
      <c r="J36" s="85">
        <f>FQ!AK13</f>
        <v>3.8</v>
      </c>
      <c r="K36" s="80">
        <f>FQ!AK15</f>
        <v>0.26499999999999996</v>
      </c>
      <c r="L36" s="80">
        <f>FQ!AK16</f>
        <v>0.79949999999999999</v>
      </c>
      <c r="M36" s="80">
        <f>FQ!AK17</f>
        <v>0.28149999999999997</v>
      </c>
      <c r="N36" s="80">
        <f>FQ!AK18</f>
        <v>0.43259999999999998</v>
      </c>
      <c r="O36" s="80">
        <f>FQ!AK19</f>
        <v>4.7030000000000003</v>
      </c>
      <c r="P36" s="80">
        <f>FQ!AK20</f>
        <v>1.3601000000000001</v>
      </c>
      <c r="Q36" s="80">
        <f>FQ!AK21</f>
        <v>52.900199999999998</v>
      </c>
      <c r="R36" s="80">
        <f>Carbono!AK7</f>
        <v>19.100000000000001</v>
      </c>
      <c r="S36" s="80">
        <f>Carbono!AK4</f>
        <v>18.2</v>
      </c>
      <c r="T36" s="80">
        <f>Carbono!AK8</f>
        <v>37.4</v>
      </c>
      <c r="U36" s="106">
        <f>Carbono!AK5</f>
        <v>35.9</v>
      </c>
    </row>
    <row r="37" spans="1:21" x14ac:dyDescent="0.3">
      <c r="A37" s="109" t="s">
        <v>97</v>
      </c>
      <c r="B37" s="44" t="s">
        <v>68</v>
      </c>
      <c r="C37" s="106" t="str">
        <f t="shared" ref="C37" si="4">IF(B37="Raw water","Raw water","-")</f>
        <v>Raw water</v>
      </c>
      <c r="D37" s="82">
        <f>FQ!AL6</f>
        <v>47</v>
      </c>
      <c r="E37" s="82">
        <f>FQ!AL7</f>
        <v>10.1</v>
      </c>
      <c r="F37" s="82">
        <f>FQ!AL9</f>
        <v>84.525800000000004</v>
      </c>
      <c r="G37" s="82">
        <f>FQ!AL10</f>
        <v>29.5</v>
      </c>
      <c r="H37" s="82">
        <f>FQ!AL11</f>
        <v>8.73</v>
      </c>
      <c r="I37" s="85">
        <f>FQ!AL12</f>
        <v>362</v>
      </c>
      <c r="J37" s="85">
        <f>FQ!AL13</f>
        <v>3.86</v>
      </c>
      <c r="K37" s="80">
        <f>FQ!AL15</f>
        <v>0.45700000000000002</v>
      </c>
      <c r="L37" s="80">
        <f>FQ!AL16</f>
        <v>0.84050000000000002</v>
      </c>
      <c r="M37" s="80">
        <f>FQ!AL17</f>
        <v>1.004</v>
      </c>
      <c r="N37" s="80">
        <f>FQ!AL18</f>
        <v>0.30759999999999998</v>
      </c>
      <c r="O37" s="80">
        <f>FQ!AL19</f>
        <v>4.8726000000000003</v>
      </c>
      <c r="P37" s="80">
        <f>FQ!AL20</f>
        <v>1.5659000000000001</v>
      </c>
      <c r="Q37" s="80">
        <f>FQ!AL21</f>
        <v>69.394099999999995</v>
      </c>
      <c r="R37" s="80">
        <f>Carbono!AL7</f>
        <v>11.2</v>
      </c>
      <c r="S37" s="80">
        <f>Carbono!AL4</f>
        <v>10.6</v>
      </c>
      <c r="T37" s="80">
        <f>Carbono!AL8</f>
        <v>23.8</v>
      </c>
      <c r="U37" s="106">
        <f>Carbono!AL5</f>
        <v>22.4</v>
      </c>
    </row>
    <row r="38" spans="1:21" x14ac:dyDescent="0.3">
      <c r="A38" s="109" t="s">
        <v>97</v>
      </c>
      <c r="B38" s="44" t="s">
        <v>72</v>
      </c>
      <c r="C38" s="106" t="s">
        <v>67</v>
      </c>
      <c r="D38" s="82">
        <f>FQ!AM6</f>
        <v>61</v>
      </c>
      <c r="E38" s="82">
        <f>FQ!AM7</f>
        <v>6.06</v>
      </c>
      <c r="F38" s="82">
        <f>FQ!AM9</f>
        <v>73.245499999999993</v>
      </c>
      <c r="G38" s="82">
        <f>FQ!AM10</f>
        <v>30.2</v>
      </c>
      <c r="H38" s="82">
        <f>FQ!AM11</f>
        <v>8.7200000000000006</v>
      </c>
      <c r="I38" s="85">
        <f>FQ!AM12</f>
        <v>362</v>
      </c>
      <c r="J38" s="85">
        <f>FQ!AM13</f>
        <v>3.54</v>
      </c>
      <c r="K38" s="80">
        <f>FQ!AM15</f>
        <v>0.251</v>
      </c>
      <c r="L38" s="80">
        <f>FQ!AM16</f>
        <v>0.80589999999999995</v>
      </c>
      <c r="M38" s="80">
        <f>FQ!AM17</f>
        <v>0.79830000000000001</v>
      </c>
      <c r="N38" s="80">
        <f>FQ!AM18</f>
        <v>0.30930000000000002</v>
      </c>
      <c r="O38" s="80">
        <f>FQ!AM19</f>
        <v>4.6219000000000001</v>
      </c>
      <c r="P38" s="80">
        <f>FQ!AM20</f>
        <v>1.3446</v>
      </c>
      <c r="Q38" s="80">
        <f>FQ!AM21</f>
        <v>64.452299999999994</v>
      </c>
      <c r="R38" s="80">
        <f>Carbono!AM7</f>
        <v>10.5</v>
      </c>
      <c r="S38" s="80">
        <f>Carbono!AM4</f>
        <v>11.9</v>
      </c>
      <c r="T38" s="80">
        <f>Carbono!AM8</f>
        <v>23.5</v>
      </c>
      <c r="U38" s="106">
        <f>Carbono!AM5</f>
        <v>25</v>
      </c>
    </row>
    <row r="39" spans="1:21" x14ac:dyDescent="0.3">
      <c r="A39" s="109" t="s">
        <v>97</v>
      </c>
      <c r="B39" s="44" t="s">
        <v>73</v>
      </c>
      <c r="C39" s="106" t="s">
        <v>67</v>
      </c>
      <c r="D39" s="82">
        <f>FQ!AN6</f>
        <v>59</v>
      </c>
      <c r="E39" s="82">
        <f>FQ!AN7</f>
        <v>5.35</v>
      </c>
      <c r="F39" s="82">
        <f>FQ!AN9</f>
        <v>88.28589999999997</v>
      </c>
      <c r="G39" s="82">
        <f>FQ!AN10</f>
        <v>29.2</v>
      </c>
      <c r="H39" s="82">
        <f>FQ!AN11</f>
        <v>8.9</v>
      </c>
      <c r="I39" s="85">
        <f>FQ!AN12</f>
        <v>364</v>
      </c>
      <c r="J39" s="85">
        <f>FQ!AN13</f>
        <v>4.03</v>
      </c>
      <c r="K39" s="80">
        <f>FQ!AN15</f>
        <v>0.26</v>
      </c>
      <c r="L39" s="80">
        <f>FQ!AN17</f>
        <v>0.78339999999999999</v>
      </c>
      <c r="M39" s="80">
        <f>FQ!AN17</f>
        <v>0.78339999999999999</v>
      </c>
      <c r="N39" s="80">
        <f>FQ!AN18</f>
        <v>0.44359999999999999</v>
      </c>
      <c r="O39" s="80">
        <f>FQ!AN19</f>
        <v>5.7550999999999997</v>
      </c>
      <c r="P39" s="80">
        <f>FQ!AN20</f>
        <v>0.55789999999999995</v>
      </c>
      <c r="Q39" s="80">
        <f>FQ!AN21</f>
        <v>64.231399999999994</v>
      </c>
      <c r="R39" s="80">
        <f>Carbono!AN7</f>
        <v>9.7799999999999994</v>
      </c>
      <c r="S39" s="80">
        <f>Carbono!AN4</f>
        <v>9.5500000000000007</v>
      </c>
      <c r="T39" s="80">
        <f>Carbono!AN8</f>
        <v>22.4</v>
      </c>
      <c r="U39" s="106">
        <f>Carbono!AN5</f>
        <v>22.4</v>
      </c>
    </row>
    <row r="40" spans="1:21" x14ac:dyDescent="0.3">
      <c r="A40" s="109" t="s">
        <v>97</v>
      </c>
      <c r="B40" s="44" t="s">
        <v>38</v>
      </c>
      <c r="C40" s="106" t="s">
        <v>67</v>
      </c>
      <c r="D40" s="82">
        <f>FQ!AO6</f>
        <v>52.5</v>
      </c>
      <c r="E40" s="82">
        <f>FQ!AO7</f>
        <v>6.51</v>
      </c>
      <c r="F40" s="82">
        <f>FQ!AO9</f>
        <v>69.485399999999998</v>
      </c>
      <c r="G40" s="82">
        <f>FQ!AO10</f>
        <v>29</v>
      </c>
      <c r="H40" s="82">
        <f>FQ!AO11</f>
        <v>9.02</v>
      </c>
      <c r="I40" s="85">
        <f>FQ!AO12</f>
        <v>363</v>
      </c>
      <c r="J40" s="85">
        <f>FQ!AO13</f>
        <v>3.64</v>
      </c>
      <c r="K40" s="80">
        <f>FQ!AO15</f>
        <v>0.24199999999999999</v>
      </c>
      <c r="L40" s="80">
        <f>FQ!AO16</f>
        <v>0.80130000000000001</v>
      </c>
      <c r="M40" s="80">
        <f>FQ!AO17</f>
        <v>1.6014999999999999</v>
      </c>
      <c r="N40" s="80">
        <f>FQ!AO18</f>
        <v>0.57030000000000003</v>
      </c>
      <c r="O40" s="80">
        <f>FQ!AO19</f>
        <v>4.3563999999999998</v>
      </c>
      <c r="P40" s="80">
        <f>FQ!AO20</f>
        <v>1.3051999999999999</v>
      </c>
      <c r="Q40" s="80">
        <f>FQ!AO21</f>
        <v>69.578299999999999</v>
      </c>
      <c r="R40" s="80">
        <f>Carbono!AO7</f>
        <v>10.8</v>
      </c>
      <c r="S40" s="80">
        <f>Carbono!AO4</f>
        <v>8.2200000000000006</v>
      </c>
      <c r="T40" s="80">
        <f>Carbono!AO8</f>
        <v>23.4</v>
      </c>
      <c r="U40" s="106">
        <f>Carbono!AO5</f>
        <v>20.9</v>
      </c>
    </row>
    <row r="41" spans="1:21" x14ac:dyDescent="0.3">
      <c r="A41" s="109" t="s">
        <v>97</v>
      </c>
      <c r="B41" s="44" t="s">
        <v>39</v>
      </c>
      <c r="C41" s="106" t="s">
        <v>111</v>
      </c>
      <c r="D41" s="82">
        <f>FQ!AP6</f>
        <v>51</v>
      </c>
      <c r="E41" s="82">
        <f>FQ!AP7</f>
        <v>7.27</v>
      </c>
      <c r="F41" s="82">
        <f>FQ!AP9</f>
        <v>77.005599999999987</v>
      </c>
      <c r="G41" s="82">
        <f>FQ!AP10</f>
        <v>29</v>
      </c>
      <c r="H41" s="82">
        <f>FQ!AP11</f>
        <v>8.82</v>
      </c>
      <c r="I41" s="85">
        <f>FQ!AP12</f>
        <v>365</v>
      </c>
      <c r="J41" s="85">
        <f>FQ!AP13</f>
        <v>6.3</v>
      </c>
      <c r="K41" s="80">
        <f>FQ!AP15</f>
        <v>0.26100000000000001</v>
      </c>
      <c r="L41" s="80">
        <f>FQ!AP16</f>
        <v>0.77569999999999995</v>
      </c>
      <c r="M41" s="80">
        <f>FQ!AP17</f>
        <v>0.84140000000000004</v>
      </c>
      <c r="N41" s="80">
        <f>FQ!AP18</f>
        <v>0.49640000000000001</v>
      </c>
      <c r="O41" s="80">
        <f>FQ!AP19</f>
        <v>5.3734000000000002</v>
      </c>
      <c r="P41" s="80">
        <f>FQ!AP20</f>
        <v>1.5755999999999999</v>
      </c>
      <c r="Q41" s="80">
        <f>FQ!AP21</f>
        <v>76.540999999999997</v>
      </c>
      <c r="R41" s="80">
        <f>Carbono!AP7</f>
        <v>12.1</v>
      </c>
      <c r="S41" s="80">
        <f>Carbono!AP4</f>
        <v>11</v>
      </c>
      <c r="T41" s="80">
        <f>Carbono!AP8</f>
        <v>25.4</v>
      </c>
      <c r="U41" s="106">
        <f>Carbono!AP5</f>
        <v>23.4</v>
      </c>
    </row>
    <row r="42" spans="1:21" x14ac:dyDescent="0.3">
      <c r="A42" s="109" t="s">
        <v>97</v>
      </c>
      <c r="B42" s="44" t="s">
        <v>45</v>
      </c>
      <c r="C42" s="106" t="s">
        <v>111</v>
      </c>
      <c r="D42" s="82">
        <f>FQ!AQ6</f>
        <v>55</v>
      </c>
      <c r="E42" s="82">
        <f>FQ!AQ7</f>
        <v>5.17</v>
      </c>
      <c r="F42" s="82">
        <f>FQ!AQ9</f>
        <v>88.28589999999997</v>
      </c>
      <c r="G42" s="82">
        <f>FQ!AQ10</f>
        <v>29.6</v>
      </c>
      <c r="H42" s="82">
        <f>FQ!AQ11</f>
        <v>8.8000000000000007</v>
      </c>
      <c r="I42" s="85">
        <f>FQ!AQ12</f>
        <v>366</v>
      </c>
      <c r="J42" s="85">
        <f>FQ!AQ13</f>
        <v>4.7300000000000004</v>
      </c>
      <c r="K42" s="80">
        <f>FQ!AQ15</f>
        <v>0.25900000000000001</v>
      </c>
      <c r="L42" s="80">
        <f>FQ!AQ16</f>
        <v>0.99839999999999995</v>
      </c>
      <c r="M42" s="80">
        <f>FQ!AQ17</f>
        <v>0.76470000000000005</v>
      </c>
      <c r="N42" s="80">
        <f>FQ!AQ18</f>
        <v>0.51180000000000003</v>
      </c>
      <c r="O42" s="80">
        <f>FQ!AQ19</f>
        <v>4.3349000000000002</v>
      </c>
      <c r="P42" s="80">
        <f>FQ!AQ20</f>
        <v>1.4623999999999999</v>
      </c>
      <c r="Q42" s="80">
        <f>FQ!AQ21</f>
        <v>64.367900000000006</v>
      </c>
      <c r="R42" s="80">
        <f>Carbono!AQ7</f>
        <v>11.4</v>
      </c>
      <c r="S42" s="80">
        <f>Carbono!AQ4</f>
        <v>10.5</v>
      </c>
      <c r="T42" s="80">
        <f>Carbono!AQ8</f>
        <v>24.3</v>
      </c>
      <c r="U42" s="106">
        <f>Carbono!AQ5</f>
        <v>23.2</v>
      </c>
    </row>
    <row r="43" spans="1:21" x14ac:dyDescent="0.3">
      <c r="A43" s="109" t="s">
        <v>97</v>
      </c>
      <c r="B43" s="44" t="s">
        <v>74</v>
      </c>
      <c r="C43" s="106" t="s">
        <v>111</v>
      </c>
      <c r="D43" s="82">
        <f>FQ!AR6</f>
        <v>36.5</v>
      </c>
      <c r="E43" s="82">
        <f>FQ!AR7</f>
        <v>10.1</v>
      </c>
      <c r="F43" s="82">
        <f>FQ!AR9</f>
        <v>77.005599999999987</v>
      </c>
      <c r="G43" s="82">
        <f>FQ!AR10</f>
        <v>28.9</v>
      </c>
      <c r="H43" s="82">
        <f>FQ!AR11</f>
        <v>9.3000000000000007</v>
      </c>
      <c r="I43" s="85">
        <f>FQ!AR12</f>
        <v>437</v>
      </c>
      <c r="J43" s="85">
        <f>FQ!AR13</f>
        <v>4.2</v>
      </c>
      <c r="K43" s="80">
        <f>FQ!AR15</f>
        <v>0.26200000000000001</v>
      </c>
      <c r="L43" s="80">
        <f>FQ!AR16</f>
        <v>0.8377</v>
      </c>
      <c r="M43" s="80">
        <f>FQ!AR17</f>
        <v>0.98519999999999996</v>
      </c>
      <c r="N43" s="80">
        <f>FQ!AR18</f>
        <v>0.40589999999999998</v>
      </c>
      <c r="O43" s="80">
        <f>FQ!AR19</f>
        <v>5.0883000000000003</v>
      </c>
      <c r="P43" s="80">
        <f>FQ!AR20</f>
        <v>1.4414</v>
      </c>
      <c r="Q43" s="80">
        <f>FQ!AR21</f>
        <v>72.276200000000003</v>
      </c>
      <c r="R43" s="80">
        <f>Carbono!AR7</f>
        <v>14.6</v>
      </c>
      <c r="S43" s="80">
        <f>Carbono!AR4</f>
        <v>12.1</v>
      </c>
      <c r="T43" s="80">
        <f>Carbono!AR8</f>
        <v>27.1</v>
      </c>
      <c r="U43" s="106">
        <f>Carbono!AR5</f>
        <v>23.8</v>
      </c>
    </row>
  </sheetData>
  <autoFilter ref="A1:K43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workbookViewId="0">
      <selection activeCell="I72" sqref="I72"/>
    </sheetView>
  </sheetViews>
  <sheetFormatPr defaultRowHeight="14.4" x14ac:dyDescent="0.3"/>
  <cols>
    <col min="1" max="1" width="35.88671875" bestFit="1" customWidth="1"/>
    <col min="2" max="2" width="9.5546875" bestFit="1" customWidth="1"/>
    <col min="13" max="13" width="13.44140625" customWidth="1"/>
    <col min="14" max="14" width="12" customWidth="1"/>
    <col min="15" max="15" width="12.33203125" customWidth="1"/>
    <col min="16" max="16" width="14.6640625" customWidth="1"/>
    <col min="17" max="17" width="16.44140625" customWidth="1"/>
    <col min="20" max="21" width="10.5546875" bestFit="1" customWidth="1"/>
    <col min="24" max="25" width="9.5546875" bestFit="1" customWidth="1"/>
    <col min="26" max="27" width="9.6640625" bestFit="1" customWidth="1"/>
    <col min="28" max="29" width="10.6640625" bestFit="1" customWidth="1"/>
  </cols>
  <sheetData>
    <row r="1" spans="1:31" x14ac:dyDescent="0.3">
      <c r="A1" s="86" t="s">
        <v>75</v>
      </c>
      <c r="B1" s="131" t="s">
        <v>48</v>
      </c>
      <c r="C1" s="131"/>
      <c r="D1" s="128" t="str">
        <f>DATASETFQ!E1</f>
        <v xml:space="preserve">Turbidity </v>
      </c>
      <c r="E1" s="128"/>
      <c r="F1" s="128" t="str">
        <f>DATASETFQ!F1</f>
        <v>TC</v>
      </c>
      <c r="G1" s="128"/>
      <c r="H1" s="128" t="str">
        <f>DATASETFQ!G1</f>
        <v>Temperature</v>
      </c>
      <c r="I1" s="128"/>
      <c r="J1" s="128" t="str">
        <f>DATASETFQ!H1</f>
        <v>pH</v>
      </c>
      <c r="K1" s="128"/>
      <c r="L1" s="128" t="str">
        <f>DATASETFQ!I1</f>
        <v>Conductivity</v>
      </c>
      <c r="M1" s="128"/>
      <c r="N1" s="128" t="str">
        <f>DATASETFQ!J1</f>
        <v>DO</v>
      </c>
      <c r="O1" s="128"/>
      <c r="P1" s="128" t="str">
        <f>DATASETFQ!K1</f>
        <v>254um</v>
      </c>
      <c r="Q1" s="128"/>
      <c r="R1" s="128" t="str">
        <f>DATASETFQ!L1</f>
        <v>Nitrite</v>
      </c>
      <c r="S1" s="128"/>
      <c r="T1" s="128" t="str">
        <f>DATASETFQ!M1</f>
        <v>Nitrate</v>
      </c>
      <c r="U1" s="128"/>
      <c r="V1" s="128" t="str">
        <f>DATASETFQ!N1</f>
        <v>Orthophosphate</v>
      </c>
      <c r="W1" s="128"/>
      <c r="X1" s="128" t="str">
        <f>DATASETFQ!O1</f>
        <v>Sulfate</v>
      </c>
      <c r="Y1" s="128"/>
      <c r="Z1" s="128" t="str">
        <f>DATASETFQ!P1</f>
        <v>Fluoride</v>
      </c>
      <c r="AA1" s="128"/>
      <c r="AB1" s="128" t="str">
        <f>DATASETFQ!Q1</f>
        <v>Chloride</v>
      </c>
      <c r="AC1" s="128"/>
      <c r="AD1" s="129"/>
      <c r="AE1" s="129"/>
    </row>
    <row r="2" spans="1:31" x14ac:dyDescent="0.3">
      <c r="A2" s="86"/>
      <c r="B2" s="90" t="s">
        <v>67</v>
      </c>
      <c r="C2" s="90" t="s">
        <v>76</v>
      </c>
      <c r="D2" s="90" t="s">
        <v>67</v>
      </c>
      <c r="E2" s="90" t="s">
        <v>76</v>
      </c>
      <c r="F2" s="90" t="s">
        <v>67</v>
      </c>
      <c r="G2" s="90" t="s">
        <v>76</v>
      </c>
      <c r="H2" s="90" t="s">
        <v>67</v>
      </c>
      <c r="I2" s="90" t="s">
        <v>76</v>
      </c>
      <c r="J2" s="90" t="s">
        <v>67</v>
      </c>
      <c r="K2" s="90" t="s">
        <v>76</v>
      </c>
      <c r="L2" s="90" t="s">
        <v>67</v>
      </c>
      <c r="M2" s="90" t="s">
        <v>76</v>
      </c>
      <c r="N2" s="90" t="s">
        <v>67</v>
      </c>
      <c r="O2" s="90" t="s">
        <v>76</v>
      </c>
      <c r="P2" s="90" t="s">
        <v>67</v>
      </c>
      <c r="Q2" s="90" t="s">
        <v>76</v>
      </c>
      <c r="R2" s="90" t="s">
        <v>67</v>
      </c>
      <c r="S2" s="90" t="s">
        <v>76</v>
      </c>
      <c r="T2" s="90" t="s">
        <v>67</v>
      </c>
      <c r="U2" s="90" t="s">
        <v>76</v>
      </c>
      <c r="V2" s="90" t="s">
        <v>67</v>
      </c>
      <c r="W2" s="90" t="s">
        <v>76</v>
      </c>
      <c r="X2" s="90" t="s">
        <v>67</v>
      </c>
      <c r="Y2" s="90" t="s">
        <v>76</v>
      </c>
      <c r="Z2" s="90" t="s">
        <v>67</v>
      </c>
      <c r="AA2" s="90" t="s">
        <v>76</v>
      </c>
      <c r="AB2" s="90" t="s">
        <v>67</v>
      </c>
      <c r="AC2" s="90" t="s">
        <v>76</v>
      </c>
    </row>
    <row r="3" spans="1:31" x14ac:dyDescent="0.3">
      <c r="A3" s="130" t="s">
        <v>79</v>
      </c>
      <c r="B3" s="98">
        <f>DATASETFQ!D6</f>
        <v>50</v>
      </c>
      <c r="C3" s="98">
        <f>DATASETFQ!D3</f>
        <v>49</v>
      </c>
      <c r="D3" s="97">
        <f>DATASETFQ!E6</f>
        <v>6.55</v>
      </c>
      <c r="E3" s="97">
        <f>DATASETFQ!E3</f>
        <v>6.71</v>
      </c>
      <c r="F3" s="97">
        <f>DATASETFQ!F6</f>
        <v>65.725299999999976</v>
      </c>
      <c r="G3" s="98">
        <f>DATASETFQ!F3</f>
        <v>65.725299999999976</v>
      </c>
      <c r="H3" s="97">
        <f>DATASETFQ!G6</f>
        <v>28.6</v>
      </c>
      <c r="I3" s="97">
        <f>DATASETFQ!G3</f>
        <v>30.2</v>
      </c>
      <c r="J3" s="97">
        <f>DATASETFQ!H6</f>
        <v>8.7799999999999994</v>
      </c>
      <c r="K3" s="97">
        <f>DATASETFQ!H3</f>
        <v>8.6999999999999993</v>
      </c>
      <c r="L3" s="101">
        <f>DATASETFQ!I6</f>
        <v>399</v>
      </c>
      <c r="M3" s="101">
        <f>DATASETFQ!I3</f>
        <v>403</v>
      </c>
      <c r="N3" s="98">
        <f>DATASETFQ!J6</f>
        <v>5.85</v>
      </c>
      <c r="O3" s="98">
        <f>DATASETFQ!J3</f>
        <v>6.3</v>
      </c>
      <c r="P3" s="102">
        <f>DATASETFQ!K6</f>
        <v>0.26</v>
      </c>
      <c r="Q3" s="102">
        <f>DATASETFQ!K3</f>
        <v>0.26</v>
      </c>
      <c r="R3" s="27">
        <f>DATASETFQ!L6</f>
        <v>0.80249999999999999</v>
      </c>
      <c r="S3" s="27">
        <f>DATASETFQ!L3</f>
        <v>0.87139999999999995</v>
      </c>
      <c r="T3" s="96">
        <f>DATASETFQ!M6</f>
        <v>1.0615000000000001</v>
      </c>
      <c r="U3" s="96">
        <f>DATASETFQ!M3</f>
        <v>0.57899999999999996</v>
      </c>
      <c r="V3" s="96">
        <f>DATASETFQ!N6</f>
        <v>0.53520000000000001</v>
      </c>
      <c r="W3" s="96">
        <f>DATASETFQ!N3</f>
        <v>0.70409999999999995</v>
      </c>
      <c r="X3" s="96">
        <f>DATASETFQ!O6</f>
        <v>4.8273999999999999</v>
      </c>
      <c r="Y3" s="96">
        <f>DATASETFQ!O3</f>
        <v>4.7336999999999998</v>
      </c>
      <c r="Z3" s="27">
        <f>DATASETFQ!P6</f>
        <v>2.1755</v>
      </c>
      <c r="AA3" s="27">
        <f>DATASETFQ!P3</f>
        <v>1.5610999999999999</v>
      </c>
      <c r="AB3" s="27">
        <f>DATASETFQ!Q6</f>
        <v>58.375599999999999</v>
      </c>
      <c r="AC3" s="27">
        <f>DATASETFQ!Q3</f>
        <v>56.581400000000002</v>
      </c>
    </row>
    <row r="4" spans="1:31" x14ac:dyDescent="0.3">
      <c r="A4" s="130"/>
      <c r="B4" s="98">
        <f>DATASETFQ!D7</f>
        <v>49</v>
      </c>
      <c r="C4" s="98">
        <f>DATASETFQ!D4</f>
        <v>47</v>
      </c>
      <c r="D4" s="97">
        <f>DATASETFQ!E7</f>
        <v>6.5</v>
      </c>
      <c r="E4" s="97">
        <f>DATASETFQ!E4</f>
        <v>7.74</v>
      </c>
      <c r="F4" s="97">
        <f>DATASETFQ!F7</f>
        <v>65.725299999999976</v>
      </c>
      <c r="G4" s="98">
        <f>DATASETFQ!F4</f>
        <v>77.005599999999987</v>
      </c>
      <c r="H4" s="97">
        <f>DATASETFQ!G7</f>
        <v>28.8</v>
      </c>
      <c r="I4" s="97">
        <f>DATASETFQ!G4</f>
        <v>28.8</v>
      </c>
      <c r="J4" s="97">
        <f>DATASETFQ!H7</f>
        <v>8.84</v>
      </c>
      <c r="K4" s="97">
        <f>DATASETFQ!H4</f>
        <v>8.8800000000000008</v>
      </c>
      <c r="L4" s="101">
        <f>DATASETFQ!I7</f>
        <v>399</v>
      </c>
      <c r="M4" s="101">
        <f>DATASETFQ!I4</f>
        <v>400</v>
      </c>
      <c r="N4" s="98">
        <f>DATASETFQ!J7</f>
        <v>7.2</v>
      </c>
      <c r="O4" s="98">
        <f>DATASETFQ!J4</f>
        <v>7.9</v>
      </c>
      <c r="P4" s="102">
        <f>DATASETFQ!K7</f>
        <v>0.26</v>
      </c>
      <c r="Q4" s="102">
        <f>DATASETFQ!K4</f>
        <v>0.26500000000000001</v>
      </c>
      <c r="R4" s="27">
        <f>DATASETFQ!L7</f>
        <v>0.76559999999999995</v>
      </c>
      <c r="S4" s="27">
        <f>DATASETFQ!L4</f>
        <v>0.90600000000000003</v>
      </c>
      <c r="T4" s="96">
        <f>DATASETFQ!M7</f>
        <v>0.871</v>
      </c>
      <c r="U4" s="96">
        <f>DATASETFQ!M4</f>
        <v>0.55220000000000002</v>
      </c>
      <c r="V4" s="96">
        <f>DATASETFQ!N7</f>
        <v>0.65349999999999997</v>
      </c>
      <c r="W4" s="96">
        <f>DATASETFQ!N4</f>
        <v>0.43890000000000001</v>
      </c>
      <c r="X4" s="96">
        <f>DATASETFQ!O7</f>
        <v>4.5176999999999996</v>
      </c>
      <c r="Y4" s="96">
        <f>DATASETFQ!O4</f>
        <v>4.6551999999999998</v>
      </c>
      <c r="Z4" s="27">
        <f>DATASETFQ!P7</f>
        <v>2.3616999999999999</v>
      </c>
      <c r="AA4" s="27">
        <f>DATASETFQ!P4</f>
        <v>2.0253999999999999</v>
      </c>
      <c r="AB4" s="27">
        <f>DATASETFQ!Q7</f>
        <v>58.484699999999997</v>
      </c>
      <c r="AC4" s="27">
        <f>DATASETFQ!Q4</f>
        <v>58.273600000000002</v>
      </c>
    </row>
    <row r="5" spans="1:31" x14ac:dyDescent="0.3">
      <c r="A5" s="130"/>
      <c r="B5" s="98">
        <f>DATASETFQ!D8</f>
        <v>54</v>
      </c>
      <c r="C5" s="98">
        <f>DATASETFQ!D5</f>
        <v>46</v>
      </c>
      <c r="D5" s="97">
        <f>DATASETFQ!E8</f>
        <v>6.95</v>
      </c>
      <c r="E5" s="97">
        <f>DATASETFQ!E5</f>
        <v>6.66</v>
      </c>
      <c r="F5" s="97">
        <f>DATASETFQ!F8</f>
        <v>65.725299999999976</v>
      </c>
      <c r="G5" s="98">
        <f>DATASETFQ!F5</f>
        <v>65.725299999999976</v>
      </c>
      <c r="H5" s="97">
        <f>DATASETFQ!G8</f>
        <v>28.7</v>
      </c>
      <c r="I5" s="97">
        <f>DATASETFQ!G5</f>
        <v>28.6</v>
      </c>
      <c r="J5" s="97">
        <f>DATASETFQ!H8</f>
        <v>8.92</v>
      </c>
      <c r="K5" s="97">
        <f>DATASETFQ!H5</f>
        <v>8.7899999999999991</v>
      </c>
      <c r="L5" s="101">
        <f>DATASETFQ!I8</f>
        <v>401</v>
      </c>
      <c r="M5" s="101">
        <f>DATASETFQ!I5</f>
        <v>402</v>
      </c>
      <c r="N5" s="98">
        <f>DATASETFQ!J8</f>
        <v>8.9</v>
      </c>
      <c r="O5" s="98">
        <f>DATASETFQ!J5</f>
        <v>9.1999999999999993</v>
      </c>
      <c r="P5" s="102">
        <f>DATASETFQ!K8</f>
        <v>0.26800000000000002</v>
      </c>
      <c r="Q5" s="102">
        <f>DATASETFQ!K5</f>
        <v>0.26500000000000001</v>
      </c>
      <c r="R5" s="27">
        <f>DATASETFQ!L8</f>
        <v>0.73929999999999996</v>
      </c>
      <c r="S5" s="27">
        <f>DATASETFQ!L5</f>
        <v>0.73919999999999997</v>
      </c>
      <c r="T5" s="96">
        <f>DATASETFQ!M8</f>
        <v>0.52039999999999997</v>
      </c>
      <c r="U5" s="96">
        <f>DATASETFQ!M5</f>
        <v>1.1248</v>
      </c>
      <c r="V5" s="96">
        <f>DATASETFQ!N8</f>
        <v>0.4501</v>
      </c>
      <c r="W5" s="96">
        <f>DATASETFQ!N5</f>
        <v>0.94010000000000005</v>
      </c>
      <c r="X5" s="96">
        <f>DATASETFQ!O8</f>
        <v>5.1924999999999999</v>
      </c>
      <c r="Y5" s="96">
        <f>DATASETFQ!O5</f>
        <v>4.8212999999999999</v>
      </c>
      <c r="Z5" s="27">
        <f>DATASETFQ!P8</f>
        <v>1.7332000000000001</v>
      </c>
      <c r="AA5" s="27">
        <f>DATASETFQ!P5</f>
        <v>1.6449</v>
      </c>
      <c r="AB5" s="27">
        <f>DATASETFQ!Q8</f>
        <v>62.265500000000003</v>
      </c>
      <c r="AC5" s="27">
        <f>DATASETFQ!Q5</f>
        <v>59.770800000000001</v>
      </c>
    </row>
    <row r="6" spans="1:31" ht="15.6" x14ac:dyDescent="0.3">
      <c r="A6" s="88" t="s">
        <v>77</v>
      </c>
      <c r="B6" s="99">
        <f t="shared" ref="B6:Q6" si="0">AVERAGE(B3:B5)</f>
        <v>51</v>
      </c>
      <c r="C6" s="98">
        <f t="shared" si="0"/>
        <v>47.333333333333336</v>
      </c>
      <c r="D6" s="97">
        <f t="shared" si="0"/>
        <v>6.666666666666667</v>
      </c>
      <c r="E6" s="27">
        <f t="shared" si="0"/>
        <v>7.0366666666666662</v>
      </c>
      <c r="F6" s="97">
        <f t="shared" si="0"/>
        <v>65.725299999999976</v>
      </c>
      <c r="G6" s="98">
        <f t="shared" si="0"/>
        <v>69.485399999999984</v>
      </c>
      <c r="H6" s="27">
        <f t="shared" si="0"/>
        <v>28.700000000000003</v>
      </c>
      <c r="I6" s="27">
        <f t="shared" si="0"/>
        <v>29.2</v>
      </c>
      <c r="J6" s="97">
        <f t="shared" si="0"/>
        <v>8.8466666666666658</v>
      </c>
      <c r="K6" s="27">
        <f t="shared" si="0"/>
        <v>8.7899999999999991</v>
      </c>
      <c r="L6" s="101">
        <f t="shared" si="0"/>
        <v>399.66666666666669</v>
      </c>
      <c r="M6" s="101">
        <f t="shared" si="0"/>
        <v>401.66666666666669</v>
      </c>
      <c r="N6" s="98">
        <f t="shared" si="0"/>
        <v>7.3166666666666673</v>
      </c>
      <c r="O6" s="92">
        <f t="shared" si="0"/>
        <v>7.8</v>
      </c>
      <c r="P6" s="96">
        <f t="shared" si="0"/>
        <v>0.26266666666666666</v>
      </c>
      <c r="Q6" s="96">
        <f t="shared" si="0"/>
        <v>0.26333333333333336</v>
      </c>
      <c r="R6" s="96">
        <f t="shared" ref="R6:AB6" si="1">AVERAGE(R3:R5)</f>
        <v>0.76913333333333334</v>
      </c>
      <c r="S6" s="96">
        <f t="shared" si="1"/>
        <v>0.83886666666666665</v>
      </c>
      <c r="T6" s="96">
        <f t="shared" si="1"/>
        <v>0.81763333333333332</v>
      </c>
      <c r="U6" s="96">
        <f t="shared" si="1"/>
        <v>0.75200000000000011</v>
      </c>
      <c r="V6" s="96">
        <f t="shared" si="1"/>
        <v>0.54626666666666657</v>
      </c>
      <c r="W6" s="96">
        <f t="shared" si="1"/>
        <v>0.69436666666666669</v>
      </c>
      <c r="X6" s="96">
        <f t="shared" si="1"/>
        <v>4.8458666666666659</v>
      </c>
      <c r="Y6" s="96">
        <f t="shared" si="1"/>
        <v>4.7367333333333335</v>
      </c>
      <c r="Z6" s="102">
        <f t="shared" si="1"/>
        <v>2.0901333333333336</v>
      </c>
      <c r="AA6" s="102">
        <f t="shared" si="1"/>
        <v>1.7438</v>
      </c>
      <c r="AB6" s="102">
        <f t="shared" si="1"/>
        <v>59.708599999999997</v>
      </c>
      <c r="AC6" s="102">
        <f>AVERAGE(AC3:AC5)</f>
        <v>58.208599999999997</v>
      </c>
    </row>
    <row r="7" spans="1:31" ht="15.6" x14ac:dyDescent="0.3">
      <c r="A7" s="88" t="s">
        <v>78</v>
      </c>
      <c r="B7" s="97">
        <f t="shared" ref="B7:I7" si="2">_xlfn.STDEV.S(B3:B5)</f>
        <v>2.6457513110645907</v>
      </c>
      <c r="C7" s="97">
        <f t="shared" si="2"/>
        <v>1.5275252316519465</v>
      </c>
      <c r="D7" s="97">
        <f t="shared" si="2"/>
        <v>0.24664414311581251</v>
      </c>
      <c r="E7" s="97">
        <f t="shared" si="2"/>
        <v>0.60961736633181107</v>
      </c>
      <c r="F7" s="27">
        <f t="shared" si="2"/>
        <v>0</v>
      </c>
      <c r="G7" s="98">
        <f t="shared" si="2"/>
        <v>6.5126842415397421</v>
      </c>
      <c r="H7" s="27">
        <f t="shared" si="2"/>
        <v>9.9999999999999645E-2</v>
      </c>
      <c r="I7" s="97">
        <f t="shared" si="2"/>
        <v>0.87177978870813366</v>
      </c>
      <c r="J7" s="97">
        <f t="shared" ref="J7:P7" si="3">_xlfn.STDEV.S(J3:J5)</f>
        <v>7.0237691685685194E-2</v>
      </c>
      <c r="K7" s="27">
        <f t="shared" si="3"/>
        <v>9.0000000000000746E-2</v>
      </c>
      <c r="L7" s="97">
        <f t="shared" si="3"/>
        <v>1.1547005383792517</v>
      </c>
      <c r="M7" s="97">
        <f t="shared" si="3"/>
        <v>1.5275252316519465</v>
      </c>
      <c r="N7" s="98">
        <f t="shared" si="3"/>
        <v>1.5283433296655933</v>
      </c>
      <c r="O7" s="98">
        <f t="shared" si="3"/>
        <v>1.4525839046333948</v>
      </c>
      <c r="P7" s="96">
        <f t="shared" si="3"/>
        <v>4.6188021535170107E-3</v>
      </c>
      <c r="Q7" s="96">
        <f>_xlfn.STDEV.S(Q3:Q5)</f>
        <v>2.8867513459481312E-3</v>
      </c>
      <c r="R7" s="96">
        <f t="shared" ref="R7:AB7" si="4">_xlfn.STDEV.S(R3:R5)</f>
        <v>3.1747808323305315E-2</v>
      </c>
      <c r="S7" s="96">
        <f t="shared" si="4"/>
        <v>8.8030525008847574E-2</v>
      </c>
      <c r="T7" s="96">
        <f t="shared" si="4"/>
        <v>0.2744691300189025</v>
      </c>
      <c r="U7" s="96">
        <f t="shared" si="4"/>
        <v>0.32313223299448168</v>
      </c>
      <c r="V7" s="96">
        <f t="shared" si="4"/>
        <v>0.1021505914487696</v>
      </c>
      <c r="W7" s="96">
        <f t="shared" si="4"/>
        <v>0.25074172635070802</v>
      </c>
      <c r="X7" s="96">
        <f t="shared" si="4"/>
        <v>0.33777880829521179</v>
      </c>
      <c r="Y7" s="96">
        <f t="shared" si="4"/>
        <v>8.3091535870588804E-2</v>
      </c>
      <c r="Z7" s="102">
        <f t="shared" si="4"/>
        <v>0.32282915502372694</v>
      </c>
      <c r="AA7" s="102">
        <f t="shared" si="4"/>
        <v>0.24744601431423444</v>
      </c>
      <c r="AB7" s="102">
        <f t="shared" si="4"/>
        <v>2.2150121692667994</v>
      </c>
      <c r="AC7" s="102">
        <f>_xlfn.STDEV.S(AC3:AC5)</f>
        <v>1.5956932161289648</v>
      </c>
    </row>
    <row r="8" spans="1:31" s="89" customFormat="1" ht="15.6" x14ac:dyDescent="0.3">
      <c r="A8" s="91" t="s">
        <v>102</v>
      </c>
      <c r="B8" s="97">
        <f>SMALL(B3:B5,1)</f>
        <v>49</v>
      </c>
      <c r="C8" s="97">
        <f t="shared" ref="C8:AC8" si="5">SMALL(C3:C5,1)</f>
        <v>46</v>
      </c>
      <c r="D8" s="97">
        <f t="shared" si="5"/>
        <v>6.5</v>
      </c>
      <c r="E8" s="97">
        <f t="shared" si="5"/>
        <v>6.66</v>
      </c>
      <c r="F8" s="97">
        <f t="shared" si="5"/>
        <v>65.725299999999976</v>
      </c>
      <c r="G8" s="97">
        <f t="shared" si="5"/>
        <v>65.725299999999976</v>
      </c>
      <c r="H8" s="97">
        <f t="shared" si="5"/>
        <v>28.6</v>
      </c>
      <c r="I8" s="97">
        <f t="shared" si="5"/>
        <v>28.6</v>
      </c>
      <c r="J8" s="97">
        <f t="shared" si="5"/>
        <v>8.7799999999999994</v>
      </c>
      <c r="K8" s="97">
        <f t="shared" si="5"/>
        <v>8.6999999999999993</v>
      </c>
      <c r="L8" s="101">
        <f t="shared" si="5"/>
        <v>399</v>
      </c>
      <c r="M8" s="101">
        <f t="shared" si="5"/>
        <v>400</v>
      </c>
      <c r="N8" s="97">
        <f t="shared" si="5"/>
        <v>5.85</v>
      </c>
      <c r="O8" s="97">
        <f t="shared" si="5"/>
        <v>6.3</v>
      </c>
      <c r="P8" s="96">
        <f t="shared" si="5"/>
        <v>0.26</v>
      </c>
      <c r="Q8" s="96">
        <f t="shared" si="5"/>
        <v>0.26</v>
      </c>
      <c r="R8" s="97">
        <f t="shared" si="5"/>
        <v>0.73929999999999996</v>
      </c>
      <c r="S8" s="97">
        <f t="shared" si="5"/>
        <v>0.73919999999999997</v>
      </c>
      <c r="T8" s="97">
        <f t="shared" si="5"/>
        <v>0.52039999999999997</v>
      </c>
      <c r="U8" s="97">
        <f t="shared" si="5"/>
        <v>0.55220000000000002</v>
      </c>
      <c r="V8" s="97">
        <f t="shared" si="5"/>
        <v>0.4501</v>
      </c>
      <c r="W8" s="97">
        <f t="shared" si="5"/>
        <v>0.43890000000000001</v>
      </c>
      <c r="X8" s="97">
        <f t="shared" si="5"/>
        <v>4.5176999999999996</v>
      </c>
      <c r="Y8" s="97">
        <f t="shared" si="5"/>
        <v>4.6551999999999998</v>
      </c>
      <c r="Z8" s="97">
        <f t="shared" si="5"/>
        <v>1.7332000000000001</v>
      </c>
      <c r="AA8" s="97">
        <f t="shared" si="5"/>
        <v>1.5610999999999999</v>
      </c>
      <c r="AB8" s="97">
        <f t="shared" si="5"/>
        <v>58.375599999999999</v>
      </c>
      <c r="AC8" s="97">
        <f t="shared" si="5"/>
        <v>56.581400000000002</v>
      </c>
    </row>
    <row r="9" spans="1:31" s="89" customFormat="1" ht="15.6" x14ac:dyDescent="0.3">
      <c r="A9" s="91" t="s">
        <v>99</v>
      </c>
      <c r="B9" s="97">
        <f>_xlfn.QUARTILE.INC(B3:B5,1)</f>
        <v>49.5</v>
      </c>
      <c r="C9" s="97">
        <f t="shared" ref="C9:AC9" si="6">_xlfn.QUARTILE.INC(C3:C5,1)</f>
        <v>46.5</v>
      </c>
      <c r="D9" s="97">
        <f t="shared" si="6"/>
        <v>6.5250000000000004</v>
      </c>
      <c r="E9" s="97">
        <f t="shared" si="6"/>
        <v>6.6850000000000005</v>
      </c>
      <c r="F9" s="97">
        <f t="shared" si="6"/>
        <v>65.725299999999976</v>
      </c>
      <c r="G9" s="97">
        <f t="shared" si="6"/>
        <v>65.725299999999976</v>
      </c>
      <c r="H9" s="97">
        <f t="shared" si="6"/>
        <v>28.65</v>
      </c>
      <c r="I9" s="97">
        <f t="shared" si="6"/>
        <v>28.700000000000003</v>
      </c>
      <c r="J9" s="97">
        <f t="shared" si="6"/>
        <v>8.8099999999999987</v>
      </c>
      <c r="K9" s="97">
        <f t="shared" si="6"/>
        <v>8.7449999999999992</v>
      </c>
      <c r="L9" s="101">
        <f t="shared" si="6"/>
        <v>399</v>
      </c>
      <c r="M9" s="101">
        <f t="shared" si="6"/>
        <v>401</v>
      </c>
      <c r="N9" s="97">
        <f t="shared" si="6"/>
        <v>6.5250000000000004</v>
      </c>
      <c r="O9" s="97">
        <f t="shared" si="6"/>
        <v>7.1</v>
      </c>
      <c r="P9" s="96">
        <f t="shared" si="6"/>
        <v>0.26</v>
      </c>
      <c r="Q9" s="96">
        <f t="shared" si="6"/>
        <v>0.26250000000000001</v>
      </c>
      <c r="R9" s="97">
        <f t="shared" si="6"/>
        <v>0.75244999999999995</v>
      </c>
      <c r="S9" s="97">
        <f t="shared" si="6"/>
        <v>0.8052999999999999</v>
      </c>
      <c r="T9" s="97">
        <f t="shared" si="6"/>
        <v>0.69569999999999999</v>
      </c>
      <c r="U9" s="97">
        <f t="shared" si="6"/>
        <v>0.56559999999999999</v>
      </c>
      <c r="V9" s="97">
        <f t="shared" si="6"/>
        <v>0.49265000000000003</v>
      </c>
      <c r="W9" s="97">
        <f t="shared" si="6"/>
        <v>0.57150000000000001</v>
      </c>
      <c r="X9" s="97">
        <f t="shared" si="6"/>
        <v>4.6725499999999993</v>
      </c>
      <c r="Y9" s="97">
        <f t="shared" si="6"/>
        <v>4.6944499999999998</v>
      </c>
      <c r="Z9" s="97">
        <f t="shared" si="6"/>
        <v>1.95435</v>
      </c>
      <c r="AA9" s="97">
        <f t="shared" si="6"/>
        <v>1.603</v>
      </c>
      <c r="AB9" s="97">
        <f t="shared" si="6"/>
        <v>58.430149999999998</v>
      </c>
      <c r="AC9" s="97">
        <f t="shared" si="6"/>
        <v>57.427500000000002</v>
      </c>
    </row>
    <row r="10" spans="1:31" s="89" customFormat="1" ht="15.6" x14ac:dyDescent="0.3">
      <c r="A10" s="91" t="s">
        <v>100</v>
      </c>
      <c r="B10" s="97">
        <f>_xlfn.QUARTILE.INC(B3:B5,2)</f>
        <v>50</v>
      </c>
      <c r="C10" s="97">
        <f t="shared" ref="C10:G10" si="7">_xlfn.QUARTILE.INC(C3:C5,2)</f>
        <v>47</v>
      </c>
      <c r="D10" s="97">
        <f t="shared" si="7"/>
        <v>6.55</v>
      </c>
      <c r="E10" s="97">
        <f t="shared" si="7"/>
        <v>6.71</v>
      </c>
      <c r="F10" s="97">
        <f t="shared" si="7"/>
        <v>65.725299999999976</v>
      </c>
      <c r="G10" s="97">
        <f t="shared" si="7"/>
        <v>65.725299999999976</v>
      </c>
      <c r="H10" s="97">
        <f t="shared" ref="H10:O10" si="8">_xlfn.QUARTILE.INC(H3:H5,2)</f>
        <v>28.7</v>
      </c>
      <c r="I10" s="97">
        <f t="shared" si="8"/>
        <v>28.8</v>
      </c>
      <c r="J10" s="97">
        <f t="shared" si="8"/>
        <v>8.84</v>
      </c>
      <c r="K10" s="97">
        <f t="shared" si="8"/>
        <v>8.7899999999999991</v>
      </c>
      <c r="L10" s="101">
        <f t="shared" si="8"/>
        <v>399</v>
      </c>
      <c r="M10" s="101">
        <f t="shared" si="8"/>
        <v>402</v>
      </c>
      <c r="N10" s="97">
        <f t="shared" si="8"/>
        <v>7.2</v>
      </c>
      <c r="O10" s="97">
        <f t="shared" si="8"/>
        <v>7.9</v>
      </c>
      <c r="P10" s="96">
        <f t="shared" ref="P10:AC10" si="9">_xlfn.QUARTILE.INC(P3:P5,2)</f>
        <v>0.26</v>
      </c>
      <c r="Q10" s="96">
        <f t="shared" si="9"/>
        <v>0.26500000000000001</v>
      </c>
      <c r="R10" s="97">
        <f t="shared" si="9"/>
        <v>0.76559999999999995</v>
      </c>
      <c r="S10" s="97">
        <f t="shared" si="9"/>
        <v>0.87139999999999995</v>
      </c>
      <c r="T10" s="97">
        <f t="shared" si="9"/>
        <v>0.871</v>
      </c>
      <c r="U10" s="97">
        <f t="shared" si="9"/>
        <v>0.57899999999999996</v>
      </c>
      <c r="V10" s="97">
        <f t="shared" si="9"/>
        <v>0.53520000000000001</v>
      </c>
      <c r="W10" s="97">
        <f t="shared" si="9"/>
        <v>0.70409999999999995</v>
      </c>
      <c r="X10" s="97">
        <f t="shared" si="9"/>
        <v>4.8273999999999999</v>
      </c>
      <c r="Y10" s="97">
        <f t="shared" si="9"/>
        <v>4.7336999999999998</v>
      </c>
      <c r="Z10" s="97">
        <f t="shared" si="9"/>
        <v>2.1755</v>
      </c>
      <c r="AA10" s="97">
        <f t="shared" si="9"/>
        <v>1.6449</v>
      </c>
      <c r="AB10" s="97">
        <f t="shared" si="9"/>
        <v>58.484699999999997</v>
      </c>
      <c r="AC10" s="97">
        <f t="shared" si="9"/>
        <v>58.273600000000002</v>
      </c>
    </row>
    <row r="11" spans="1:31" s="89" customFormat="1" ht="15.6" x14ac:dyDescent="0.3">
      <c r="A11" s="91" t="s">
        <v>101</v>
      </c>
      <c r="B11" s="97">
        <f>_xlfn.QUARTILE.INC(B3:B5,3)</f>
        <v>52</v>
      </c>
      <c r="C11" s="97">
        <f t="shared" ref="C11:G11" si="10">_xlfn.QUARTILE.INC(C3:C5,3)</f>
        <v>48</v>
      </c>
      <c r="D11" s="97">
        <f t="shared" si="10"/>
        <v>6.75</v>
      </c>
      <c r="E11" s="97">
        <f t="shared" si="10"/>
        <v>7.2249999999999996</v>
      </c>
      <c r="F11" s="97">
        <f t="shared" si="10"/>
        <v>65.725299999999976</v>
      </c>
      <c r="G11" s="97">
        <f t="shared" si="10"/>
        <v>71.365449999999981</v>
      </c>
      <c r="H11" s="97">
        <f t="shared" ref="H11:O11" si="11">_xlfn.QUARTILE.INC(H3:H5,3)</f>
        <v>28.75</v>
      </c>
      <c r="I11" s="97">
        <f t="shared" si="11"/>
        <v>29.5</v>
      </c>
      <c r="J11" s="97">
        <f t="shared" si="11"/>
        <v>8.879999999999999</v>
      </c>
      <c r="K11" s="97">
        <f t="shared" si="11"/>
        <v>8.8350000000000009</v>
      </c>
      <c r="L11" s="101">
        <f t="shared" si="11"/>
        <v>400</v>
      </c>
      <c r="M11" s="101">
        <f t="shared" si="11"/>
        <v>402.5</v>
      </c>
      <c r="N11" s="97">
        <f t="shared" si="11"/>
        <v>8.0500000000000007</v>
      </c>
      <c r="O11" s="97">
        <f t="shared" si="11"/>
        <v>8.5500000000000007</v>
      </c>
      <c r="P11" s="96">
        <f t="shared" ref="P11:AC11" si="12">_xlfn.QUARTILE.INC(P3:P5,3)</f>
        <v>0.26400000000000001</v>
      </c>
      <c r="Q11" s="96">
        <f t="shared" si="12"/>
        <v>0.26500000000000001</v>
      </c>
      <c r="R11" s="97">
        <f t="shared" si="12"/>
        <v>0.78404999999999991</v>
      </c>
      <c r="S11" s="97">
        <f t="shared" si="12"/>
        <v>0.88870000000000005</v>
      </c>
      <c r="T11" s="97">
        <f t="shared" si="12"/>
        <v>0.96625000000000005</v>
      </c>
      <c r="U11" s="97">
        <f t="shared" si="12"/>
        <v>0.85189999999999999</v>
      </c>
      <c r="V11" s="97">
        <f t="shared" si="12"/>
        <v>0.59434999999999993</v>
      </c>
      <c r="W11" s="97">
        <f t="shared" si="12"/>
        <v>0.82210000000000005</v>
      </c>
      <c r="X11" s="97">
        <f t="shared" si="12"/>
        <v>5.0099499999999999</v>
      </c>
      <c r="Y11" s="97">
        <f t="shared" si="12"/>
        <v>4.7774999999999999</v>
      </c>
      <c r="Z11" s="97">
        <f t="shared" si="12"/>
        <v>2.2686000000000002</v>
      </c>
      <c r="AA11" s="97">
        <f t="shared" si="12"/>
        <v>1.8351500000000001</v>
      </c>
      <c r="AB11" s="97">
        <f t="shared" si="12"/>
        <v>60.375100000000003</v>
      </c>
      <c r="AC11" s="97">
        <f t="shared" si="12"/>
        <v>59.022199999999998</v>
      </c>
    </row>
    <row r="12" spans="1:31" s="89" customFormat="1" ht="15.6" x14ac:dyDescent="0.3">
      <c r="A12" s="91" t="s">
        <v>98</v>
      </c>
      <c r="B12" s="97">
        <f>LARGE(B3:B5,1)</f>
        <v>54</v>
      </c>
      <c r="C12" s="97">
        <f t="shared" ref="C12:G12" si="13">LARGE(C3:C5,1)</f>
        <v>49</v>
      </c>
      <c r="D12" s="97">
        <f t="shared" si="13"/>
        <v>6.95</v>
      </c>
      <c r="E12" s="97">
        <f t="shared" si="13"/>
        <v>7.74</v>
      </c>
      <c r="F12" s="97">
        <f t="shared" si="13"/>
        <v>65.725299999999976</v>
      </c>
      <c r="G12" s="97">
        <f t="shared" si="13"/>
        <v>77.005599999999987</v>
      </c>
      <c r="H12" s="97">
        <f t="shared" ref="H12:O12" si="14">LARGE(H3:H5,1)</f>
        <v>28.8</v>
      </c>
      <c r="I12" s="97">
        <f t="shared" si="14"/>
        <v>30.2</v>
      </c>
      <c r="J12" s="97">
        <f t="shared" si="14"/>
        <v>8.92</v>
      </c>
      <c r="K12" s="97">
        <f t="shared" si="14"/>
        <v>8.8800000000000008</v>
      </c>
      <c r="L12" s="101">
        <f t="shared" si="14"/>
        <v>401</v>
      </c>
      <c r="M12" s="101">
        <f t="shared" si="14"/>
        <v>403</v>
      </c>
      <c r="N12" s="97">
        <f t="shared" si="14"/>
        <v>8.9</v>
      </c>
      <c r="O12" s="97">
        <f t="shared" si="14"/>
        <v>9.1999999999999993</v>
      </c>
      <c r="P12" s="96">
        <f t="shared" ref="P12:AC12" si="15">LARGE(P3:P5,1)</f>
        <v>0.26800000000000002</v>
      </c>
      <c r="Q12" s="96">
        <f t="shared" si="15"/>
        <v>0.26500000000000001</v>
      </c>
      <c r="R12" s="97">
        <f t="shared" si="15"/>
        <v>0.80249999999999999</v>
      </c>
      <c r="S12" s="97">
        <f t="shared" si="15"/>
        <v>0.90600000000000003</v>
      </c>
      <c r="T12" s="97">
        <f t="shared" si="15"/>
        <v>1.0615000000000001</v>
      </c>
      <c r="U12" s="97">
        <f t="shared" si="15"/>
        <v>1.1248</v>
      </c>
      <c r="V12" s="97">
        <f t="shared" si="15"/>
        <v>0.65349999999999997</v>
      </c>
      <c r="W12" s="97">
        <f t="shared" si="15"/>
        <v>0.94010000000000005</v>
      </c>
      <c r="X12" s="97">
        <f t="shared" si="15"/>
        <v>5.1924999999999999</v>
      </c>
      <c r="Y12" s="97">
        <f t="shared" si="15"/>
        <v>4.8212999999999999</v>
      </c>
      <c r="Z12" s="97">
        <f t="shared" si="15"/>
        <v>2.3616999999999999</v>
      </c>
      <c r="AA12" s="97">
        <f t="shared" si="15"/>
        <v>2.0253999999999999</v>
      </c>
      <c r="AB12" s="97">
        <f t="shared" si="15"/>
        <v>62.265500000000003</v>
      </c>
      <c r="AC12" s="97">
        <f t="shared" si="15"/>
        <v>59.770800000000001</v>
      </c>
    </row>
    <row r="13" spans="1:31" s="89" customFormat="1" ht="15.6" x14ac:dyDescent="0.3">
      <c r="A13" s="91" t="s">
        <v>103</v>
      </c>
      <c r="B13" s="97">
        <f>B9</f>
        <v>49.5</v>
      </c>
      <c r="C13" s="97">
        <f t="shared" ref="C13:G13" si="16">C9</f>
        <v>46.5</v>
      </c>
      <c r="D13" s="97">
        <f t="shared" si="16"/>
        <v>6.5250000000000004</v>
      </c>
      <c r="E13" s="97">
        <f t="shared" si="16"/>
        <v>6.6850000000000005</v>
      </c>
      <c r="F13" s="97">
        <f t="shared" si="16"/>
        <v>65.725299999999976</v>
      </c>
      <c r="G13" s="97">
        <f t="shared" si="16"/>
        <v>65.725299999999976</v>
      </c>
      <c r="H13" s="97">
        <f t="shared" ref="H13:O13" si="17">H9</f>
        <v>28.65</v>
      </c>
      <c r="I13" s="97">
        <f t="shared" si="17"/>
        <v>28.700000000000003</v>
      </c>
      <c r="J13" s="97">
        <f t="shared" si="17"/>
        <v>8.8099999999999987</v>
      </c>
      <c r="K13" s="97">
        <f t="shared" si="17"/>
        <v>8.7449999999999992</v>
      </c>
      <c r="L13" s="101">
        <f t="shared" si="17"/>
        <v>399</v>
      </c>
      <c r="M13" s="101">
        <f t="shared" si="17"/>
        <v>401</v>
      </c>
      <c r="N13" s="97">
        <f t="shared" si="17"/>
        <v>6.5250000000000004</v>
      </c>
      <c r="O13" s="97">
        <f t="shared" si="17"/>
        <v>7.1</v>
      </c>
      <c r="P13" s="96">
        <f t="shared" ref="P13:AC13" si="18">P9</f>
        <v>0.26</v>
      </c>
      <c r="Q13" s="96">
        <f t="shared" si="18"/>
        <v>0.26250000000000001</v>
      </c>
      <c r="R13" s="97">
        <f t="shared" si="18"/>
        <v>0.75244999999999995</v>
      </c>
      <c r="S13" s="97">
        <f t="shared" si="18"/>
        <v>0.8052999999999999</v>
      </c>
      <c r="T13" s="97">
        <f t="shared" si="18"/>
        <v>0.69569999999999999</v>
      </c>
      <c r="U13" s="97">
        <f t="shared" si="18"/>
        <v>0.56559999999999999</v>
      </c>
      <c r="V13" s="97">
        <f t="shared" si="18"/>
        <v>0.49265000000000003</v>
      </c>
      <c r="W13" s="97">
        <f t="shared" si="18"/>
        <v>0.57150000000000001</v>
      </c>
      <c r="X13" s="97">
        <f t="shared" si="18"/>
        <v>4.6725499999999993</v>
      </c>
      <c r="Y13" s="97">
        <f t="shared" si="18"/>
        <v>4.6944499999999998</v>
      </c>
      <c r="Z13" s="97">
        <f t="shared" si="18"/>
        <v>1.95435</v>
      </c>
      <c r="AA13" s="97">
        <f t="shared" si="18"/>
        <v>1.603</v>
      </c>
      <c r="AB13" s="97">
        <f t="shared" si="18"/>
        <v>58.430149999999998</v>
      </c>
      <c r="AC13" s="97">
        <f t="shared" si="18"/>
        <v>57.427500000000002</v>
      </c>
    </row>
    <row r="14" spans="1:31" s="89" customFormat="1" ht="15.6" x14ac:dyDescent="0.3">
      <c r="A14" s="91" t="s">
        <v>104</v>
      </c>
      <c r="B14" s="100">
        <f>B10-B9</f>
        <v>0.5</v>
      </c>
      <c r="C14" s="100">
        <f t="shared" ref="C14:G14" si="19">C10-C9</f>
        <v>0.5</v>
      </c>
      <c r="D14" s="100">
        <f t="shared" si="19"/>
        <v>2.4999999999999467E-2</v>
      </c>
      <c r="E14" s="100">
        <f t="shared" si="19"/>
        <v>2.4999999999999467E-2</v>
      </c>
      <c r="F14" s="100">
        <f t="shared" si="19"/>
        <v>0</v>
      </c>
      <c r="G14" s="100">
        <f t="shared" si="19"/>
        <v>0</v>
      </c>
      <c r="H14" s="100">
        <f t="shared" ref="H14:O14" si="20">H10-H9</f>
        <v>5.0000000000000711E-2</v>
      </c>
      <c r="I14" s="100">
        <f t="shared" si="20"/>
        <v>9.9999999999997868E-2</v>
      </c>
      <c r="J14" s="100">
        <f t="shared" si="20"/>
        <v>3.0000000000001137E-2</v>
      </c>
      <c r="K14" s="100">
        <f t="shared" si="20"/>
        <v>4.4999999999999929E-2</v>
      </c>
      <c r="L14" s="100">
        <f t="shared" si="20"/>
        <v>0</v>
      </c>
      <c r="M14" s="100">
        <f t="shared" si="20"/>
        <v>1</v>
      </c>
      <c r="N14" s="100">
        <f t="shared" si="20"/>
        <v>0.67499999999999982</v>
      </c>
      <c r="O14" s="100">
        <f t="shared" si="20"/>
        <v>0.80000000000000071</v>
      </c>
      <c r="P14" s="96">
        <f t="shared" ref="P14:AC14" si="21">P10-P9</f>
        <v>0</v>
      </c>
      <c r="Q14" s="96">
        <f t="shared" si="21"/>
        <v>2.5000000000000022E-3</v>
      </c>
      <c r="R14" s="100">
        <f t="shared" si="21"/>
        <v>1.3149999999999995E-2</v>
      </c>
      <c r="S14" s="100">
        <f t="shared" si="21"/>
        <v>6.6100000000000048E-2</v>
      </c>
      <c r="T14" s="100">
        <f t="shared" si="21"/>
        <v>0.17530000000000001</v>
      </c>
      <c r="U14" s="100">
        <f t="shared" si="21"/>
        <v>1.3399999999999967E-2</v>
      </c>
      <c r="V14" s="100">
        <f t="shared" si="21"/>
        <v>4.2549999999999977E-2</v>
      </c>
      <c r="W14" s="100">
        <f t="shared" si="21"/>
        <v>0.13259999999999994</v>
      </c>
      <c r="X14" s="100">
        <f t="shared" si="21"/>
        <v>0.1548500000000006</v>
      </c>
      <c r="Y14" s="100">
        <f t="shared" si="21"/>
        <v>3.9250000000000007E-2</v>
      </c>
      <c r="Z14" s="100">
        <f t="shared" si="21"/>
        <v>0.22114999999999996</v>
      </c>
      <c r="AA14" s="100">
        <f t="shared" si="21"/>
        <v>4.1900000000000048E-2</v>
      </c>
      <c r="AB14" s="100">
        <f t="shared" si="21"/>
        <v>5.4549999999998988E-2</v>
      </c>
      <c r="AC14" s="100">
        <f t="shared" si="21"/>
        <v>0.84609999999999985</v>
      </c>
    </row>
    <row r="15" spans="1:31" s="89" customFormat="1" ht="15.6" x14ac:dyDescent="0.3">
      <c r="A15" s="91" t="s">
        <v>105</v>
      </c>
      <c r="B15" s="97">
        <f>B11-B10</f>
        <v>2</v>
      </c>
      <c r="C15" s="97">
        <f t="shared" ref="C15:G15" si="22">C11-C10</f>
        <v>1</v>
      </c>
      <c r="D15" s="97">
        <f t="shared" si="22"/>
        <v>0.20000000000000018</v>
      </c>
      <c r="E15" s="97">
        <f t="shared" si="22"/>
        <v>0.51499999999999968</v>
      </c>
      <c r="F15" s="97">
        <f t="shared" si="22"/>
        <v>0</v>
      </c>
      <c r="G15" s="97">
        <f t="shared" si="22"/>
        <v>5.6401500000000055</v>
      </c>
      <c r="H15" s="97">
        <f t="shared" ref="H15:O15" si="23">H11-H10</f>
        <v>5.0000000000000711E-2</v>
      </c>
      <c r="I15" s="97">
        <f t="shared" si="23"/>
        <v>0.69999999999999929</v>
      </c>
      <c r="J15" s="97">
        <f t="shared" si="23"/>
        <v>3.9999999999999147E-2</v>
      </c>
      <c r="K15" s="97">
        <f t="shared" si="23"/>
        <v>4.5000000000001705E-2</v>
      </c>
      <c r="L15" s="97">
        <f t="shared" si="23"/>
        <v>1</v>
      </c>
      <c r="M15" s="97">
        <f t="shared" si="23"/>
        <v>0.5</v>
      </c>
      <c r="N15" s="97">
        <f t="shared" si="23"/>
        <v>0.85000000000000053</v>
      </c>
      <c r="O15" s="97">
        <f t="shared" si="23"/>
        <v>0.65000000000000036</v>
      </c>
      <c r="P15" s="96">
        <f t="shared" ref="P15:AC15" si="24">P11-P10</f>
        <v>4.0000000000000036E-3</v>
      </c>
      <c r="Q15" s="96">
        <f t="shared" si="24"/>
        <v>0</v>
      </c>
      <c r="R15" s="97">
        <f t="shared" si="24"/>
        <v>1.8449999999999966E-2</v>
      </c>
      <c r="S15" s="97">
        <f t="shared" si="24"/>
        <v>1.7300000000000093E-2</v>
      </c>
      <c r="T15" s="97">
        <f t="shared" si="24"/>
        <v>9.5250000000000057E-2</v>
      </c>
      <c r="U15" s="97">
        <f t="shared" si="24"/>
        <v>0.27290000000000003</v>
      </c>
      <c r="V15" s="97">
        <f t="shared" si="24"/>
        <v>5.9149999999999925E-2</v>
      </c>
      <c r="W15" s="97">
        <f t="shared" si="24"/>
        <v>0.1180000000000001</v>
      </c>
      <c r="X15" s="97">
        <f t="shared" si="24"/>
        <v>0.18254999999999999</v>
      </c>
      <c r="Y15" s="97">
        <f t="shared" si="24"/>
        <v>4.3800000000000061E-2</v>
      </c>
      <c r="Z15" s="97">
        <f t="shared" si="24"/>
        <v>9.3100000000000183E-2</v>
      </c>
      <c r="AA15" s="97">
        <f t="shared" si="24"/>
        <v>0.19025000000000003</v>
      </c>
      <c r="AB15" s="97">
        <f t="shared" si="24"/>
        <v>1.8904000000000067</v>
      </c>
      <c r="AC15" s="97">
        <f t="shared" si="24"/>
        <v>0.74859999999999616</v>
      </c>
    </row>
    <row r="16" spans="1:31" s="89" customFormat="1" ht="15.6" x14ac:dyDescent="0.3">
      <c r="A16" s="91" t="s">
        <v>106</v>
      </c>
      <c r="B16" s="97">
        <f>B12-B11</f>
        <v>2</v>
      </c>
      <c r="C16" s="97">
        <f t="shared" ref="C16:G16" si="25">C12-C11</f>
        <v>1</v>
      </c>
      <c r="D16" s="97">
        <f t="shared" si="25"/>
        <v>0.20000000000000018</v>
      </c>
      <c r="E16" s="97">
        <f t="shared" si="25"/>
        <v>0.51500000000000057</v>
      </c>
      <c r="F16" s="97">
        <f t="shared" si="25"/>
        <v>0</v>
      </c>
      <c r="G16" s="97">
        <f t="shared" si="25"/>
        <v>5.6401500000000055</v>
      </c>
      <c r="H16" s="97">
        <f t="shared" ref="H16:O16" si="26">H12-H11</f>
        <v>5.0000000000000711E-2</v>
      </c>
      <c r="I16" s="97">
        <f t="shared" si="26"/>
        <v>0.69999999999999929</v>
      </c>
      <c r="J16" s="97">
        <f t="shared" si="26"/>
        <v>4.0000000000000924E-2</v>
      </c>
      <c r="K16" s="97">
        <f t="shared" si="26"/>
        <v>4.4999999999999929E-2</v>
      </c>
      <c r="L16" s="97">
        <f t="shared" si="26"/>
        <v>1</v>
      </c>
      <c r="M16" s="97">
        <f t="shared" si="26"/>
        <v>0.5</v>
      </c>
      <c r="N16" s="97">
        <f t="shared" si="26"/>
        <v>0.84999999999999964</v>
      </c>
      <c r="O16" s="97">
        <f t="shared" si="26"/>
        <v>0.64999999999999858</v>
      </c>
      <c r="P16" s="96">
        <f t="shared" ref="P16:AC16" si="27">P12-P11</f>
        <v>4.0000000000000036E-3</v>
      </c>
      <c r="Q16" s="96">
        <f t="shared" si="27"/>
        <v>0</v>
      </c>
      <c r="R16" s="97">
        <f t="shared" si="27"/>
        <v>1.8450000000000077E-2</v>
      </c>
      <c r="S16" s="97">
        <f t="shared" si="27"/>
        <v>1.7299999999999982E-2</v>
      </c>
      <c r="T16" s="97">
        <f t="shared" si="27"/>
        <v>9.5250000000000057E-2</v>
      </c>
      <c r="U16" s="97">
        <f t="shared" si="27"/>
        <v>0.27290000000000003</v>
      </c>
      <c r="V16" s="97">
        <f t="shared" si="27"/>
        <v>5.9150000000000036E-2</v>
      </c>
      <c r="W16" s="97">
        <f t="shared" si="27"/>
        <v>0.11799999999999999</v>
      </c>
      <c r="X16" s="97">
        <f t="shared" si="27"/>
        <v>0.18254999999999999</v>
      </c>
      <c r="Y16" s="97">
        <f t="shared" si="27"/>
        <v>4.3800000000000061E-2</v>
      </c>
      <c r="Z16" s="97">
        <f t="shared" si="27"/>
        <v>9.3099999999999739E-2</v>
      </c>
      <c r="AA16" s="97">
        <f t="shared" si="27"/>
        <v>0.19024999999999981</v>
      </c>
      <c r="AB16" s="97">
        <f t="shared" si="27"/>
        <v>1.8903999999999996</v>
      </c>
      <c r="AC16" s="97">
        <f t="shared" si="27"/>
        <v>0.74860000000000326</v>
      </c>
    </row>
    <row r="17" spans="1:29" s="89" customFormat="1" ht="15.6" x14ac:dyDescent="0.3">
      <c r="A17" s="91" t="s">
        <v>107</v>
      </c>
      <c r="B17" s="97">
        <f>B9-B8</f>
        <v>0.5</v>
      </c>
      <c r="C17" s="97">
        <f t="shared" ref="C17:G17" si="28">C9-C8</f>
        <v>0.5</v>
      </c>
      <c r="D17" s="97">
        <f t="shared" si="28"/>
        <v>2.5000000000000355E-2</v>
      </c>
      <c r="E17" s="97">
        <f t="shared" si="28"/>
        <v>2.5000000000000355E-2</v>
      </c>
      <c r="F17" s="97">
        <f t="shared" si="28"/>
        <v>0</v>
      </c>
      <c r="G17" s="97">
        <f t="shared" si="28"/>
        <v>0</v>
      </c>
      <c r="H17" s="97">
        <f t="shared" ref="H17:O17" si="29">H9-H8</f>
        <v>4.9999999999997158E-2</v>
      </c>
      <c r="I17" s="97">
        <f t="shared" si="29"/>
        <v>0.10000000000000142</v>
      </c>
      <c r="J17" s="97">
        <f t="shared" si="29"/>
        <v>2.9999999999999361E-2</v>
      </c>
      <c r="K17" s="97">
        <f t="shared" si="29"/>
        <v>4.4999999999999929E-2</v>
      </c>
      <c r="L17" s="97">
        <f t="shared" si="29"/>
        <v>0</v>
      </c>
      <c r="M17" s="97">
        <f t="shared" si="29"/>
        <v>1</v>
      </c>
      <c r="N17" s="97">
        <f t="shared" si="29"/>
        <v>0.67500000000000071</v>
      </c>
      <c r="O17" s="97">
        <f t="shared" si="29"/>
        <v>0.79999999999999982</v>
      </c>
      <c r="P17" s="96">
        <f t="shared" ref="P17:AC17" si="30">P9-P8</f>
        <v>0</v>
      </c>
      <c r="Q17" s="96">
        <f t="shared" si="30"/>
        <v>2.5000000000000022E-3</v>
      </c>
      <c r="R17" s="97">
        <f t="shared" si="30"/>
        <v>1.3149999999999995E-2</v>
      </c>
      <c r="S17" s="97">
        <f t="shared" si="30"/>
        <v>6.6099999999999937E-2</v>
      </c>
      <c r="T17" s="97">
        <f t="shared" si="30"/>
        <v>0.17530000000000001</v>
      </c>
      <c r="U17" s="97">
        <f t="shared" si="30"/>
        <v>1.3399999999999967E-2</v>
      </c>
      <c r="V17" s="97">
        <f t="shared" si="30"/>
        <v>4.2550000000000032E-2</v>
      </c>
      <c r="W17" s="97">
        <f t="shared" si="30"/>
        <v>0.1326</v>
      </c>
      <c r="X17" s="97">
        <f t="shared" si="30"/>
        <v>0.15484999999999971</v>
      </c>
      <c r="Y17" s="97">
        <f t="shared" si="30"/>
        <v>3.9250000000000007E-2</v>
      </c>
      <c r="Z17" s="97">
        <f t="shared" si="30"/>
        <v>0.22114999999999996</v>
      </c>
      <c r="AA17" s="97">
        <f t="shared" si="30"/>
        <v>4.1900000000000048E-2</v>
      </c>
      <c r="AB17" s="97">
        <f t="shared" si="30"/>
        <v>5.4549999999998988E-2</v>
      </c>
      <c r="AC17" s="97">
        <f t="shared" si="30"/>
        <v>0.84609999999999985</v>
      </c>
    </row>
    <row r="18" spans="1:29" x14ac:dyDescent="0.3">
      <c r="A18" s="130" t="s">
        <v>65</v>
      </c>
      <c r="B18" s="97">
        <f>DATASETFQ!D13</f>
        <v>47</v>
      </c>
      <c r="C18" s="97">
        <f>DATASETFQ!D10</f>
        <v>98</v>
      </c>
      <c r="D18" s="97">
        <f>DATASETFQ!E13</f>
        <v>6.25</v>
      </c>
      <c r="E18" s="97">
        <f>DATASETFQ!E10</f>
        <v>3.59</v>
      </c>
      <c r="F18" s="97">
        <f>DATASETFQ!F13</f>
        <v>65.725299999999976</v>
      </c>
      <c r="G18" s="97">
        <f>DATASETFQ!F10</f>
        <v>61.965199999999982</v>
      </c>
      <c r="H18" s="97">
        <f>DATASETFQ!G13</f>
        <v>29.9</v>
      </c>
      <c r="I18" s="97">
        <f>DATASETFQ!G10</f>
        <v>30.2</v>
      </c>
      <c r="J18" s="97">
        <f>DATASETFQ!H13</f>
        <v>9.9700000000000006</v>
      </c>
      <c r="K18" s="97">
        <f>DATASETFQ!H10</f>
        <v>9.82</v>
      </c>
      <c r="L18" s="101">
        <f>DATASETFQ!I13</f>
        <v>405</v>
      </c>
      <c r="M18" s="101">
        <f>DATASETFQ!I10</f>
        <v>408</v>
      </c>
      <c r="N18" s="97">
        <f>DATASETFQ!J13</f>
        <v>5.96</v>
      </c>
      <c r="O18" s="97">
        <f>DATASETFQ!J10</f>
        <v>2.39</v>
      </c>
      <c r="P18" s="27">
        <f>DATASETFQ!K13</f>
        <v>0.25800000000000001</v>
      </c>
      <c r="Q18" s="27">
        <f>DATASETFQ!K10</f>
        <v>0.24800000000000003</v>
      </c>
      <c r="R18" s="27">
        <f>DATASETFQ!L13</f>
        <v>0.76500000000000001</v>
      </c>
      <c r="S18" s="96">
        <f>DATASETFQ!L10</f>
        <v>0.76390000000000002</v>
      </c>
      <c r="T18" s="27">
        <f>DATASETFQ!M13</f>
        <v>0.70109999999999995</v>
      </c>
      <c r="U18" s="27">
        <f>DATASETFQ!M10</f>
        <v>0.46479999999999999</v>
      </c>
      <c r="V18" s="96">
        <f>DATASETFQ!N13</f>
        <v>0.70620000000000005</v>
      </c>
      <c r="W18" s="96">
        <f>DATASETFQ!N10</f>
        <v>0.80900000000000005</v>
      </c>
      <c r="X18" s="96">
        <f>DATASETFQ!O13</f>
        <v>4.5880999999999998</v>
      </c>
      <c r="Y18" s="96">
        <f>DATASETFQ!O10</f>
        <v>4.4001000000000001</v>
      </c>
      <c r="Z18" s="96">
        <f>DATASETFQ!P13</f>
        <v>1.3360000000000001</v>
      </c>
      <c r="AA18" s="96">
        <f>DATASETFQ!P10</f>
        <v>1.4032</v>
      </c>
      <c r="AB18" s="96">
        <f>DATASETFQ!Q13</f>
        <v>60.860700000000001</v>
      </c>
      <c r="AC18" s="96">
        <f>DATASETFQ!Q10</f>
        <v>59.817100000000003</v>
      </c>
    </row>
    <row r="19" spans="1:29" x14ac:dyDescent="0.3">
      <c r="A19" s="130"/>
      <c r="B19" s="97">
        <f>DATASETFQ!D14</f>
        <v>54</v>
      </c>
      <c r="C19" s="97">
        <f>DATASETFQ!D11</f>
        <v>92</v>
      </c>
      <c r="D19" s="97">
        <f>DATASETFQ!E14</f>
        <v>5.91</v>
      </c>
      <c r="E19" s="97">
        <f>DATASETFQ!E11</f>
        <v>4.3099999999999996</v>
      </c>
      <c r="F19" s="97">
        <f>DATASETFQ!F14</f>
        <v>69.485399999999998</v>
      </c>
      <c r="G19" s="97">
        <f>DATASETFQ!F11</f>
        <v>80.76570000000001</v>
      </c>
      <c r="H19" s="97">
        <f>DATASETFQ!G14</f>
        <v>29.4</v>
      </c>
      <c r="I19" s="97">
        <f>DATASETFQ!G11</f>
        <v>29.4</v>
      </c>
      <c r="J19" s="97">
        <f>DATASETFQ!H14</f>
        <v>9.64</v>
      </c>
      <c r="K19" s="97">
        <f>DATASETFQ!H11</f>
        <v>9.52</v>
      </c>
      <c r="L19" s="101">
        <f>DATASETFQ!I14</f>
        <v>407</v>
      </c>
      <c r="M19" s="101">
        <f>DATASETFQ!I11</f>
        <v>411</v>
      </c>
      <c r="N19" s="97">
        <f>DATASETFQ!J14</f>
        <v>6.26</v>
      </c>
      <c r="O19" s="97">
        <f>DATASETFQ!J11</f>
        <v>4.5</v>
      </c>
      <c r="P19" s="27">
        <f>DATASETFQ!K14</f>
        <v>0.25700000000000001</v>
      </c>
      <c r="Q19" s="96">
        <f>DATASETFQ!K11</f>
        <v>0.26</v>
      </c>
      <c r="R19" s="96">
        <f>DATASETFQ!L14</f>
        <v>0.80710000000000004</v>
      </c>
      <c r="S19" s="96">
        <f>DATASETFQ!L11</f>
        <v>0.75870000000000004</v>
      </c>
      <c r="T19" s="27">
        <f>DATASETFQ!M14</f>
        <v>0.67369999999999997</v>
      </c>
      <c r="U19" s="27">
        <f>DATASETFQ!M11</f>
        <v>0.35680000000000001</v>
      </c>
      <c r="V19" s="96">
        <f>DATASETFQ!N14</f>
        <v>0.76049999999999995</v>
      </c>
      <c r="W19" s="96">
        <f>DATASETFQ!N11</f>
        <v>0.84719999999999995</v>
      </c>
      <c r="X19" s="96">
        <f>DATASETFQ!O14</f>
        <v>4.1154000000000002</v>
      </c>
      <c r="Y19" s="96">
        <f>DATASETFQ!O11</f>
        <v>4.8349000000000002</v>
      </c>
      <c r="Z19" s="96">
        <f>DATASETFQ!P14</f>
        <v>1.5626</v>
      </c>
      <c r="AA19" s="96">
        <f>DATASETFQ!P11</f>
        <v>1.6830000000000001</v>
      </c>
      <c r="AB19" s="96">
        <f>DATASETFQ!Q14</f>
        <v>58.408799999999999</v>
      </c>
      <c r="AC19" s="96">
        <f>DATASETFQ!Q11</f>
        <v>62.652799999999999</v>
      </c>
    </row>
    <row r="20" spans="1:29" x14ac:dyDescent="0.3">
      <c r="A20" s="130"/>
      <c r="B20" s="97">
        <f>DATASETFQ!D15</f>
        <v>56</v>
      </c>
      <c r="C20" s="97">
        <f>DATASETFQ!D12</f>
        <v>95</v>
      </c>
      <c r="D20" s="97">
        <f>DATASETFQ!E15</f>
        <v>5.97</v>
      </c>
      <c r="E20" s="97">
        <f>DATASETFQ!E12</f>
        <v>3.59</v>
      </c>
      <c r="F20" s="97">
        <f>DATASETFQ!F15</f>
        <v>80.76570000000001</v>
      </c>
      <c r="G20" s="97">
        <f>DATASETFQ!F12</f>
        <v>61.965199999999982</v>
      </c>
      <c r="H20" s="97">
        <f>DATASETFQ!G15</f>
        <v>29.3</v>
      </c>
      <c r="I20" s="97">
        <f>DATASETFQ!G12</f>
        <v>29.3</v>
      </c>
      <c r="J20" s="97">
        <f>DATASETFQ!H15</f>
        <v>9.58</v>
      </c>
      <c r="K20" s="97">
        <f>DATASETFQ!H12</f>
        <v>9.5500000000000007</v>
      </c>
      <c r="L20" s="101">
        <f>DATASETFQ!I15</f>
        <v>408</v>
      </c>
      <c r="M20" s="101">
        <f>DATASETFQ!I12</f>
        <v>410</v>
      </c>
      <c r="N20" s="97">
        <f>DATASETFQ!J15</f>
        <v>6.3</v>
      </c>
      <c r="O20" s="97">
        <f>DATASETFQ!J12</f>
        <v>2.74</v>
      </c>
      <c r="P20" s="96">
        <f>DATASETFQ!K15</f>
        <v>0.26</v>
      </c>
      <c r="Q20" s="27">
        <f>DATASETFQ!K12</f>
        <v>0.24900000000000003</v>
      </c>
      <c r="R20" s="96">
        <f>DATASETFQ!L15</f>
        <v>0.747</v>
      </c>
      <c r="S20" s="96">
        <f>DATASETFQ!L12</f>
        <v>0.75329999999999997</v>
      </c>
      <c r="T20" s="27">
        <f>DATASETFQ!M15</f>
        <v>0.75319999999999998</v>
      </c>
      <c r="U20" s="27">
        <f>DATASETFQ!M12</f>
        <v>0.42349999999999999</v>
      </c>
      <c r="V20" s="96">
        <f>DATASETFQ!N15</f>
        <v>0.94359999999999999</v>
      </c>
      <c r="W20" s="96">
        <f>DATASETFQ!N12</f>
        <v>1.1455</v>
      </c>
      <c r="X20" s="96">
        <f>DATASETFQ!O15</f>
        <v>4.7203999999999997</v>
      </c>
      <c r="Y20" s="96">
        <f>DATASETFQ!O12</f>
        <v>4.5641999999999996</v>
      </c>
      <c r="Z20" s="96">
        <f>DATASETFQ!P15</f>
        <v>1.8501000000000001</v>
      </c>
      <c r="AA20" s="96">
        <f>DATASETFQ!P12</f>
        <v>1.3775999999999999</v>
      </c>
      <c r="AB20" s="96">
        <f>DATASETFQ!Q15</f>
        <v>61.5443</v>
      </c>
      <c r="AC20" s="96">
        <f>DATASETFQ!Q12</f>
        <v>59.613399999999999</v>
      </c>
    </row>
    <row r="21" spans="1:29" ht="15.6" x14ac:dyDescent="0.3">
      <c r="A21" s="88" t="s">
        <v>77</v>
      </c>
      <c r="B21" s="101">
        <f>AVERAGE(B18:B20)</f>
        <v>52.333333333333336</v>
      </c>
      <c r="C21" s="97">
        <f t="shared" ref="C21:I21" si="31">AVERAGE(C18:C20)</f>
        <v>95</v>
      </c>
      <c r="D21" s="97">
        <f t="shared" si="31"/>
        <v>6.043333333333333</v>
      </c>
      <c r="E21" s="97">
        <f t="shared" si="31"/>
        <v>3.8299999999999996</v>
      </c>
      <c r="F21" s="97">
        <f t="shared" si="31"/>
        <v>71.992133333333328</v>
      </c>
      <c r="G21" s="97">
        <f t="shared" si="31"/>
        <v>68.23203333333332</v>
      </c>
      <c r="H21" s="97">
        <f t="shared" si="31"/>
        <v>29.533333333333331</v>
      </c>
      <c r="I21" s="97">
        <f t="shared" si="31"/>
        <v>29.633333333333329</v>
      </c>
      <c r="J21" s="97">
        <f t="shared" ref="J21" si="32">AVERAGE(J18:J20)</f>
        <v>9.7299999999999986</v>
      </c>
      <c r="K21" s="97">
        <f t="shared" ref="K21" si="33">AVERAGE(K18:K20)</f>
        <v>9.6300000000000008</v>
      </c>
      <c r="L21" s="101">
        <f t="shared" ref="L21" si="34">AVERAGE(L18:L20)</f>
        <v>406.66666666666669</v>
      </c>
      <c r="M21" s="101">
        <f t="shared" ref="M21" si="35">AVERAGE(M18:M20)</f>
        <v>409.66666666666669</v>
      </c>
      <c r="N21" s="97">
        <f t="shared" ref="N21" si="36">AVERAGE(N18:N20)</f>
        <v>6.1733333333333329</v>
      </c>
      <c r="O21" s="97">
        <f t="shared" ref="O21:Q21" si="37">AVERAGE(O18:O20)</f>
        <v>3.2100000000000004</v>
      </c>
      <c r="P21" s="96">
        <f t="shared" si="37"/>
        <v>0.25833333333333336</v>
      </c>
      <c r="Q21" s="96">
        <f t="shared" si="37"/>
        <v>0.25233333333333335</v>
      </c>
      <c r="R21" s="96">
        <f t="shared" ref="R21" si="38">AVERAGE(R18:R20)</f>
        <v>0.77303333333333335</v>
      </c>
      <c r="S21" s="96">
        <f t="shared" ref="S21" si="39">AVERAGE(S18:S20)</f>
        <v>0.75863333333333338</v>
      </c>
      <c r="T21" s="96">
        <f t="shared" ref="T21" si="40">AVERAGE(T18:T20)</f>
        <v>0.70933333333333337</v>
      </c>
      <c r="U21" s="96">
        <f t="shared" ref="U21" si="41">AVERAGE(U18:U20)</f>
        <v>0.41503333333333331</v>
      </c>
      <c r="V21" s="96">
        <f t="shared" ref="V21" si="42">AVERAGE(V18:V20)</f>
        <v>0.80343333333333333</v>
      </c>
      <c r="W21" s="96">
        <f t="shared" ref="W21" si="43">AVERAGE(W18:W20)</f>
        <v>0.93390000000000006</v>
      </c>
      <c r="X21" s="97">
        <f t="shared" ref="X21" si="44">AVERAGE(X18:X20)</f>
        <v>4.4746333333333332</v>
      </c>
      <c r="Y21" s="97">
        <f t="shared" ref="Y21" si="45">AVERAGE(Y18:Y20)</f>
        <v>4.599733333333333</v>
      </c>
      <c r="Z21" s="97">
        <f t="shared" ref="Z21" si="46">AVERAGE(Z18:Z20)</f>
        <v>1.5829000000000002</v>
      </c>
      <c r="AA21" s="97">
        <f t="shared" ref="AA21" si="47">AVERAGE(AA18:AA20)</f>
        <v>1.4879333333333333</v>
      </c>
      <c r="AB21" s="97">
        <f t="shared" ref="AB21" si="48">AVERAGE(AB18:AB20)</f>
        <v>60.271266666666662</v>
      </c>
      <c r="AC21" s="97">
        <f t="shared" ref="AC21" si="49">AVERAGE(AC18:AC20)</f>
        <v>60.694433333333336</v>
      </c>
    </row>
    <row r="22" spans="1:29" ht="15.6" x14ac:dyDescent="0.3">
      <c r="A22" s="88" t="s">
        <v>78</v>
      </c>
      <c r="B22" s="97">
        <f>_xlfn.STDEV.S(B18:B20)</f>
        <v>4.7258156262526088</v>
      </c>
      <c r="C22" s="97">
        <f>_xlfn.STDEV.S(C18:C20)</f>
        <v>3</v>
      </c>
      <c r="D22" s="97">
        <f>_xlfn.STDEV.S(D18:D20)</f>
        <v>0.1814754345175493</v>
      </c>
      <c r="E22" s="97">
        <f t="shared" ref="E22:Q22" si="50">_xlfn.STDEV.S(E18:E20)</f>
        <v>0.41569219381653039</v>
      </c>
      <c r="F22" s="97">
        <f t="shared" si="50"/>
        <v>7.827272324592621</v>
      </c>
      <c r="G22" s="97">
        <f t="shared" si="50"/>
        <v>10.854473735899552</v>
      </c>
      <c r="H22" s="97">
        <f t="shared" si="50"/>
        <v>0.32145502536643106</v>
      </c>
      <c r="I22" s="97">
        <f t="shared" si="50"/>
        <v>0.49328828623162441</v>
      </c>
      <c r="J22" s="97">
        <f t="shared" si="50"/>
        <v>0.21000000000000021</v>
      </c>
      <c r="K22" s="97">
        <f t="shared" si="50"/>
        <v>0.1652271164185832</v>
      </c>
      <c r="L22" s="97">
        <f t="shared" si="50"/>
        <v>1.5275252316519465</v>
      </c>
      <c r="M22" s="97">
        <f t="shared" si="50"/>
        <v>1.5275252316519465</v>
      </c>
      <c r="N22" s="97">
        <f>_xlfn.STDEV.S(N18:N20)</f>
        <v>0.18583146486355129</v>
      </c>
      <c r="O22" s="97">
        <f t="shared" si="50"/>
        <v>1.1307961796893369</v>
      </c>
      <c r="P22" s="96">
        <f t="shared" si="50"/>
        <v>1.5275252316519479E-3</v>
      </c>
      <c r="Q22" s="96">
        <f t="shared" si="50"/>
        <v>6.6583281184793824E-3</v>
      </c>
      <c r="R22" s="96">
        <f t="shared" ref="R22:AA22" si="51">_xlfn.STDEV.S(R18:R20)</f>
        <v>3.084482668671255E-2</v>
      </c>
      <c r="S22" s="96">
        <f t="shared" si="51"/>
        <v>5.3003144560802825E-3</v>
      </c>
      <c r="T22" s="96">
        <f t="shared" si="51"/>
        <v>4.0384444199881395E-2</v>
      </c>
      <c r="U22" s="96">
        <f t="shared" si="51"/>
        <v>5.4495534985293748E-2</v>
      </c>
      <c r="V22" s="96">
        <f t="shared" si="51"/>
        <v>0.12438707060355331</v>
      </c>
      <c r="W22" s="96">
        <f t="shared" si="51"/>
        <v>0.18424367017620896</v>
      </c>
      <c r="X22" s="96">
        <f t="shared" si="51"/>
        <v>0.31806015678379645</v>
      </c>
      <c r="Y22" s="96">
        <f t="shared" si="51"/>
        <v>0.21956712716919483</v>
      </c>
      <c r="Z22" s="96">
        <f t="shared" si="51"/>
        <v>0.25765048030228827</v>
      </c>
      <c r="AA22" s="96">
        <f t="shared" si="51"/>
        <v>0.16941692162630437</v>
      </c>
      <c r="AB22" s="96">
        <f t="shared" ref="AB22:AC22" si="52">_xlfn.STDEV.S(AB18:AB20)</f>
        <v>1.6487612936181317</v>
      </c>
      <c r="AC22" s="96">
        <f t="shared" si="52"/>
        <v>1.6990507418359613</v>
      </c>
    </row>
    <row r="23" spans="1:29" s="89" customFormat="1" ht="15.6" x14ac:dyDescent="0.3">
      <c r="A23" s="91" t="s">
        <v>102</v>
      </c>
      <c r="B23" s="97">
        <f>SMALL(B18:B20,1)</f>
        <v>47</v>
      </c>
      <c r="C23" s="97">
        <f t="shared" ref="C23:G23" si="53">SMALL(C18:C20,1)</f>
        <v>92</v>
      </c>
      <c r="D23" s="97">
        <f t="shared" si="53"/>
        <v>5.91</v>
      </c>
      <c r="E23" s="97">
        <f t="shared" si="53"/>
        <v>3.59</v>
      </c>
      <c r="F23" s="97">
        <f t="shared" si="53"/>
        <v>65.725299999999976</v>
      </c>
      <c r="G23" s="97">
        <f t="shared" si="53"/>
        <v>61.965199999999982</v>
      </c>
      <c r="H23" s="97">
        <f t="shared" ref="H23:Q23" si="54">SMALL(H18:H20,1)</f>
        <v>29.3</v>
      </c>
      <c r="I23" s="97">
        <f t="shared" si="54"/>
        <v>29.3</v>
      </c>
      <c r="J23" s="97">
        <f t="shared" si="54"/>
        <v>9.58</v>
      </c>
      <c r="K23" s="97">
        <f t="shared" si="54"/>
        <v>9.52</v>
      </c>
      <c r="L23" s="101">
        <f t="shared" si="54"/>
        <v>405</v>
      </c>
      <c r="M23" s="101">
        <f t="shared" si="54"/>
        <v>408</v>
      </c>
      <c r="N23" s="97">
        <f t="shared" si="54"/>
        <v>5.96</v>
      </c>
      <c r="O23" s="97">
        <f t="shared" si="54"/>
        <v>2.39</v>
      </c>
      <c r="P23" s="97">
        <f t="shared" si="54"/>
        <v>0.25700000000000001</v>
      </c>
      <c r="Q23" s="97">
        <f t="shared" si="54"/>
        <v>0.24800000000000003</v>
      </c>
      <c r="R23" s="97">
        <f t="shared" ref="R23:AC23" si="55">SMALL(R18:R20,1)</f>
        <v>0.747</v>
      </c>
      <c r="S23" s="97">
        <f t="shared" si="55"/>
        <v>0.75329999999999997</v>
      </c>
      <c r="T23" s="97">
        <f t="shared" si="55"/>
        <v>0.67369999999999997</v>
      </c>
      <c r="U23" s="97">
        <f t="shared" si="55"/>
        <v>0.35680000000000001</v>
      </c>
      <c r="V23" s="97">
        <f t="shared" si="55"/>
        <v>0.70620000000000005</v>
      </c>
      <c r="W23" s="97">
        <f t="shared" si="55"/>
        <v>0.80900000000000005</v>
      </c>
      <c r="X23" s="97">
        <f t="shared" si="55"/>
        <v>4.1154000000000002</v>
      </c>
      <c r="Y23" s="97">
        <f t="shared" si="55"/>
        <v>4.4001000000000001</v>
      </c>
      <c r="Z23" s="97">
        <f t="shared" si="55"/>
        <v>1.3360000000000001</v>
      </c>
      <c r="AA23" s="97">
        <f t="shared" si="55"/>
        <v>1.3775999999999999</v>
      </c>
      <c r="AB23" s="97">
        <f t="shared" si="55"/>
        <v>58.408799999999999</v>
      </c>
      <c r="AC23" s="97">
        <f t="shared" si="55"/>
        <v>59.613399999999999</v>
      </c>
    </row>
    <row r="24" spans="1:29" s="89" customFormat="1" ht="15.6" x14ac:dyDescent="0.3">
      <c r="A24" s="91" t="s">
        <v>99</v>
      </c>
      <c r="B24" s="97">
        <f>_xlfn.QUARTILE.INC(B18:B20,1)</f>
        <v>50.5</v>
      </c>
      <c r="C24" s="97">
        <f t="shared" ref="C24:G24" si="56">_xlfn.QUARTILE.INC(C18:C20,1)</f>
        <v>93.5</v>
      </c>
      <c r="D24" s="97">
        <f t="shared" si="56"/>
        <v>5.9399999999999995</v>
      </c>
      <c r="E24" s="97">
        <f t="shared" si="56"/>
        <v>3.59</v>
      </c>
      <c r="F24" s="97">
        <f t="shared" si="56"/>
        <v>67.605349999999987</v>
      </c>
      <c r="G24" s="97">
        <f t="shared" si="56"/>
        <v>61.965199999999982</v>
      </c>
      <c r="H24" s="97">
        <f t="shared" ref="H24:Q24" si="57">_xlfn.QUARTILE.INC(H18:H20,1)</f>
        <v>29.35</v>
      </c>
      <c r="I24" s="97">
        <f t="shared" si="57"/>
        <v>29.35</v>
      </c>
      <c r="J24" s="97">
        <f t="shared" si="57"/>
        <v>9.61</v>
      </c>
      <c r="K24" s="97">
        <f t="shared" si="57"/>
        <v>9.5350000000000001</v>
      </c>
      <c r="L24" s="101">
        <f t="shared" si="57"/>
        <v>406</v>
      </c>
      <c r="M24" s="101">
        <f t="shared" si="57"/>
        <v>409</v>
      </c>
      <c r="N24" s="97">
        <f t="shared" si="57"/>
        <v>6.1099999999999994</v>
      </c>
      <c r="O24" s="97">
        <f t="shared" si="57"/>
        <v>2.5650000000000004</v>
      </c>
      <c r="P24" s="97">
        <f t="shared" si="57"/>
        <v>0.25750000000000001</v>
      </c>
      <c r="Q24" s="97">
        <f t="shared" si="57"/>
        <v>0.24850000000000003</v>
      </c>
      <c r="R24" s="97">
        <f t="shared" ref="R24:AC24" si="58">_xlfn.QUARTILE.INC(R18:R20,1)</f>
        <v>0.75600000000000001</v>
      </c>
      <c r="S24" s="97">
        <f t="shared" si="58"/>
        <v>0.75600000000000001</v>
      </c>
      <c r="T24" s="97">
        <f t="shared" si="58"/>
        <v>0.68740000000000001</v>
      </c>
      <c r="U24" s="97">
        <f t="shared" si="58"/>
        <v>0.39015</v>
      </c>
      <c r="V24" s="97">
        <f t="shared" si="58"/>
        <v>0.73334999999999995</v>
      </c>
      <c r="W24" s="97">
        <f t="shared" si="58"/>
        <v>0.82810000000000006</v>
      </c>
      <c r="X24" s="97">
        <f t="shared" si="58"/>
        <v>4.35175</v>
      </c>
      <c r="Y24" s="97">
        <f t="shared" si="58"/>
        <v>4.4821499999999999</v>
      </c>
      <c r="Z24" s="97">
        <f t="shared" si="58"/>
        <v>1.4493</v>
      </c>
      <c r="AA24" s="97">
        <f t="shared" si="58"/>
        <v>1.3904000000000001</v>
      </c>
      <c r="AB24" s="97">
        <f t="shared" si="58"/>
        <v>59.634749999999997</v>
      </c>
      <c r="AC24" s="97">
        <f t="shared" si="58"/>
        <v>59.715249999999997</v>
      </c>
    </row>
    <row r="25" spans="1:29" s="89" customFormat="1" ht="15.6" x14ac:dyDescent="0.3">
      <c r="A25" s="91" t="s">
        <v>100</v>
      </c>
      <c r="B25" s="97">
        <f>_xlfn.QUARTILE.INC(B18:B20,2)</f>
        <v>54</v>
      </c>
      <c r="C25" s="97">
        <f t="shared" ref="C25:G25" si="59">_xlfn.QUARTILE.INC(C18:C20,2)</f>
        <v>95</v>
      </c>
      <c r="D25" s="97">
        <f t="shared" si="59"/>
        <v>5.97</v>
      </c>
      <c r="E25" s="97">
        <f t="shared" si="59"/>
        <v>3.59</v>
      </c>
      <c r="F25" s="97">
        <f t="shared" si="59"/>
        <v>69.485399999999998</v>
      </c>
      <c r="G25" s="97">
        <f t="shared" si="59"/>
        <v>61.965199999999982</v>
      </c>
      <c r="H25" s="97">
        <f t="shared" ref="H25:Q25" si="60">_xlfn.QUARTILE.INC(H18:H20,2)</f>
        <v>29.4</v>
      </c>
      <c r="I25" s="97">
        <f t="shared" si="60"/>
        <v>29.4</v>
      </c>
      <c r="J25" s="97">
        <f t="shared" si="60"/>
        <v>9.64</v>
      </c>
      <c r="K25" s="97">
        <f t="shared" si="60"/>
        <v>9.5500000000000007</v>
      </c>
      <c r="L25" s="101">
        <f t="shared" si="60"/>
        <v>407</v>
      </c>
      <c r="M25" s="101">
        <f t="shared" si="60"/>
        <v>410</v>
      </c>
      <c r="N25" s="97">
        <f t="shared" si="60"/>
        <v>6.26</v>
      </c>
      <c r="O25" s="97">
        <f t="shared" si="60"/>
        <v>2.74</v>
      </c>
      <c r="P25" s="97">
        <f t="shared" si="60"/>
        <v>0.25800000000000001</v>
      </c>
      <c r="Q25" s="97">
        <f t="shared" si="60"/>
        <v>0.24900000000000003</v>
      </c>
      <c r="R25" s="97">
        <f t="shared" ref="R25:AC25" si="61">_xlfn.QUARTILE.INC(R18:R20,2)</f>
        <v>0.76500000000000001</v>
      </c>
      <c r="S25" s="97">
        <f t="shared" si="61"/>
        <v>0.75870000000000004</v>
      </c>
      <c r="T25" s="97">
        <f t="shared" si="61"/>
        <v>0.70109999999999995</v>
      </c>
      <c r="U25" s="97">
        <f t="shared" si="61"/>
        <v>0.42349999999999999</v>
      </c>
      <c r="V25" s="97">
        <f t="shared" si="61"/>
        <v>0.76049999999999995</v>
      </c>
      <c r="W25" s="97">
        <f t="shared" si="61"/>
        <v>0.84719999999999995</v>
      </c>
      <c r="X25" s="97">
        <f t="shared" si="61"/>
        <v>4.5880999999999998</v>
      </c>
      <c r="Y25" s="97">
        <f t="shared" si="61"/>
        <v>4.5641999999999996</v>
      </c>
      <c r="Z25" s="97">
        <f t="shared" si="61"/>
        <v>1.5626</v>
      </c>
      <c r="AA25" s="97">
        <f t="shared" si="61"/>
        <v>1.4032</v>
      </c>
      <c r="AB25" s="97">
        <f t="shared" si="61"/>
        <v>60.860700000000001</v>
      </c>
      <c r="AC25" s="97">
        <f t="shared" si="61"/>
        <v>59.817100000000003</v>
      </c>
    </row>
    <row r="26" spans="1:29" s="89" customFormat="1" ht="15.6" x14ac:dyDescent="0.3">
      <c r="A26" s="91" t="s">
        <v>101</v>
      </c>
      <c r="B26" s="97">
        <f>_xlfn.QUARTILE.INC(B18:B20,3)</f>
        <v>55</v>
      </c>
      <c r="C26" s="97">
        <f t="shared" ref="C26:G26" si="62">_xlfn.QUARTILE.INC(C18:C20,3)</f>
        <v>96.5</v>
      </c>
      <c r="D26" s="97">
        <f t="shared" si="62"/>
        <v>6.1099999999999994</v>
      </c>
      <c r="E26" s="97">
        <f t="shared" si="62"/>
        <v>3.9499999999999997</v>
      </c>
      <c r="F26" s="97">
        <f t="shared" si="62"/>
        <v>75.125550000000004</v>
      </c>
      <c r="G26" s="97">
        <f t="shared" si="62"/>
        <v>71.365449999999996</v>
      </c>
      <c r="H26" s="97">
        <f t="shared" ref="H26:Q26" si="63">_xlfn.QUARTILE.INC(H18:H20,3)</f>
        <v>29.65</v>
      </c>
      <c r="I26" s="97">
        <f t="shared" si="63"/>
        <v>29.799999999999997</v>
      </c>
      <c r="J26" s="97">
        <f t="shared" si="63"/>
        <v>9.8049999999999997</v>
      </c>
      <c r="K26" s="97">
        <f t="shared" si="63"/>
        <v>9.6850000000000005</v>
      </c>
      <c r="L26" s="101">
        <f t="shared" si="63"/>
        <v>407.5</v>
      </c>
      <c r="M26" s="101">
        <f t="shared" si="63"/>
        <v>410.5</v>
      </c>
      <c r="N26" s="97">
        <f t="shared" si="63"/>
        <v>6.2799999999999994</v>
      </c>
      <c r="O26" s="97">
        <f t="shared" si="63"/>
        <v>3.62</v>
      </c>
      <c r="P26" s="97">
        <f t="shared" si="63"/>
        <v>0.25900000000000001</v>
      </c>
      <c r="Q26" s="97">
        <f t="shared" si="63"/>
        <v>0.2545</v>
      </c>
      <c r="R26" s="97">
        <f t="shared" ref="R26:AC26" si="64">_xlfn.QUARTILE.INC(R18:R20,3)</f>
        <v>0.78605000000000003</v>
      </c>
      <c r="S26" s="97">
        <f t="shared" si="64"/>
        <v>0.76130000000000009</v>
      </c>
      <c r="T26" s="97">
        <f t="shared" si="64"/>
        <v>0.72714999999999996</v>
      </c>
      <c r="U26" s="97">
        <f t="shared" si="64"/>
        <v>0.44414999999999999</v>
      </c>
      <c r="V26" s="97">
        <f t="shared" si="64"/>
        <v>0.85204999999999997</v>
      </c>
      <c r="W26" s="97">
        <f t="shared" si="64"/>
        <v>0.99634999999999996</v>
      </c>
      <c r="X26" s="97">
        <f t="shared" si="64"/>
        <v>4.6542499999999993</v>
      </c>
      <c r="Y26" s="97">
        <f t="shared" si="64"/>
        <v>4.6995500000000003</v>
      </c>
      <c r="Z26" s="97">
        <f t="shared" si="64"/>
        <v>1.70635</v>
      </c>
      <c r="AA26" s="97">
        <f t="shared" si="64"/>
        <v>1.5430999999999999</v>
      </c>
      <c r="AB26" s="97">
        <f t="shared" si="64"/>
        <v>61.202500000000001</v>
      </c>
      <c r="AC26" s="97">
        <f t="shared" si="64"/>
        <v>61.234949999999998</v>
      </c>
    </row>
    <row r="27" spans="1:29" s="89" customFormat="1" ht="15.6" x14ac:dyDescent="0.3">
      <c r="A27" s="91" t="s">
        <v>98</v>
      </c>
      <c r="B27" s="97">
        <f>LARGE(B18:B20,1)</f>
        <v>56</v>
      </c>
      <c r="C27" s="97">
        <f t="shared" ref="C27:G27" si="65">LARGE(C18:C20,1)</f>
        <v>98</v>
      </c>
      <c r="D27" s="97">
        <f t="shared" si="65"/>
        <v>6.25</v>
      </c>
      <c r="E27" s="97">
        <f t="shared" si="65"/>
        <v>4.3099999999999996</v>
      </c>
      <c r="F27" s="97">
        <f t="shared" si="65"/>
        <v>80.76570000000001</v>
      </c>
      <c r="G27" s="97">
        <f t="shared" si="65"/>
        <v>80.76570000000001</v>
      </c>
      <c r="H27" s="97">
        <f t="shared" ref="H27:Q27" si="66">LARGE(H18:H20,1)</f>
        <v>29.9</v>
      </c>
      <c r="I27" s="97">
        <f t="shared" si="66"/>
        <v>30.2</v>
      </c>
      <c r="J27" s="97">
        <f t="shared" si="66"/>
        <v>9.9700000000000006</v>
      </c>
      <c r="K27" s="97">
        <f t="shared" si="66"/>
        <v>9.82</v>
      </c>
      <c r="L27" s="101">
        <f t="shared" si="66"/>
        <v>408</v>
      </c>
      <c r="M27" s="101">
        <f t="shared" si="66"/>
        <v>411</v>
      </c>
      <c r="N27" s="97">
        <f t="shared" si="66"/>
        <v>6.3</v>
      </c>
      <c r="O27" s="97">
        <f t="shared" si="66"/>
        <v>4.5</v>
      </c>
      <c r="P27" s="97">
        <f t="shared" si="66"/>
        <v>0.26</v>
      </c>
      <c r="Q27" s="97">
        <f t="shared" si="66"/>
        <v>0.26</v>
      </c>
      <c r="R27" s="97">
        <f t="shared" ref="R27:AC27" si="67">LARGE(R18:R20,1)</f>
        <v>0.80710000000000004</v>
      </c>
      <c r="S27" s="97">
        <f t="shared" si="67"/>
        <v>0.76390000000000002</v>
      </c>
      <c r="T27" s="97">
        <f t="shared" si="67"/>
        <v>0.75319999999999998</v>
      </c>
      <c r="U27" s="97">
        <f t="shared" si="67"/>
        <v>0.46479999999999999</v>
      </c>
      <c r="V27" s="97">
        <f t="shared" si="67"/>
        <v>0.94359999999999999</v>
      </c>
      <c r="W27" s="97">
        <f t="shared" si="67"/>
        <v>1.1455</v>
      </c>
      <c r="X27" s="97">
        <f t="shared" si="67"/>
        <v>4.7203999999999997</v>
      </c>
      <c r="Y27" s="97">
        <f t="shared" si="67"/>
        <v>4.8349000000000002</v>
      </c>
      <c r="Z27" s="97">
        <f t="shared" si="67"/>
        <v>1.8501000000000001</v>
      </c>
      <c r="AA27" s="97">
        <f t="shared" si="67"/>
        <v>1.6830000000000001</v>
      </c>
      <c r="AB27" s="97">
        <f t="shared" si="67"/>
        <v>61.5443</v>
      </c>
      <c r="AC27" s="97">
        <f t="shared" si="67"/>
        <v>62.652799999999999</v>
      </c>
    </row>
    <row r="28" spans="1:29" s="89" customFormat="1" ht="15.6" x14ac:dyDescent="0.3">
      <c r="A28" s="91" t="s">
        <v>103</v>
      </c>
      <c r="B28" s="97">
        <f>B24</f>
        <v>50.5</v>
      </c>
      <c r="C28" s="97">
        <f t="shared" ref="C28:G28" si="68">C24</f>
        <v>93.5</v>
      </c>
      <c r="D28" s="97">
        <f t="shared" si="68"/>
        <v>5.9399999999999995</v>
      </c>
      <c r="E28" s="97">
        <f t="shared" si="68"/>
        <v>3.59</v>
      </c>
      <c r="F28" s="97">
        <f t="shared" si="68"/>
        <v>67.605349999999987</v>
      </c>
      <c r="G28" s="97">
        <f t="shared" si="68"/>
        <v>61.965199999999982</v>
      </c>
      <c r="H28" s="97">
        <f t="shared" ref="H28:Q28" si="69">H24</f>
        <v>29.35</v>
      </c>
      <c r="I28" s="97">
        <f t="shared" si="69"/>
        <v>29.35</v>
      </c>
      <c r="J28" s="97">
        <f t="shared" si="69"/>
        <v>9.61</v>
      </c>
      <c r="K28" s="97">
        <f t="shared" si="69"/>
        <v>9.5350000000000001</v>
      </c>
      <c r="L28" s="101">
        <f t="shared" si="69"/>
        <v>406</v>
      </c>
      <c r="M28" s="101">
        <f t="shared" si="69"/>
        <v>409</v>
      </c>
      <c r="N28" s="97">
        <f t="shared" si="69"/>
        <v>6.1099999999999994</v>
      </c>
      <c r="O28" s="97">
        <f t="shared" si="69"/>
        <v>2.5650000000000004</v>
      </c>
      <c r="P28" s="97">
        <f t="shared" si="69"/>
        <v>0.25750000000000001</v>
      </c>
      <c r="Q28" s="97">
        <f t="shared" si="69"/>
        <v>0.24850000000000003</v>
      </c>
      <c r="R28" s="97">
        <f t="shared" ref="R28:AC28" si="70">R24</f>
        <v>0.75600000000000001</v>
      </c>
      <c r="S28" s="97">
        <f t="shared" si="70"/>
        <v>0.75600000000000001</v>
      </c>
      <c r="T28" s="97">
        <f t="shared" si="70"/>
        <v>0.68740000000000001</v>
      </c>
      <c r="U28" s="97">
        <f t="shared" si="70"/>
        <v>0.39015</v>
      </c>
      <c r="V28" s="97">
        <f t="shared" si="70"/>
        <v>0.73334999999999995</v>
      </c>
      <c r="W28" s="97">
        <f t="shared" si="70"/>
        <v>0.82810000000000006</v>
      </c>
      <c r="X28" s="97">
        <f t="shared" si="70"/>
        <v>4.35175</v>
      </c>
      <c r="Y28" s="97">
        <f t="shared" si="70"/>
        <v>4.4821499999999999</v>
      </c>
      <c r="Z28" s="97">
        <f t="shared" si="70"/>
        <v>1.4493</v>
      </c>
      <c r="AA28" s="97">
        <f t="shared" si="70"/>
        <v>1.3904000000000001</v>
      </c>
      <c r="AB28" s="97">
        <f t="shared" si="70"/>
        <v>59.634749999999997</v>
      </c>
      <c r="AC28" s="97">
        <f t="shared" si="70"/>
        <v>59.715249999999997</v>
      </c>
    </row>
    <row r="29" spans="1:29" s="89" customFormat="1" ht="15.6" x14ac:dyDescent="0.3">
      <c r="A29" s="91" t="s">
        <v>104</v>
      </c>
      <c r="B29" s="97">
        <f>B25-B24</f>
        <v>3.5</v>
      </c>
      <c r="C29" s="97">
        <f t="shared" ref="C29:G29" si="71">C25-C24</f>
        <v>1.5</v>
      </c>
      <c r="D29" s="97">
        <f t="shared" si="71"/>
        <v>3.0000000000000249E-2</v>
      </c>
      <c r="E29" s="97">
        <f t="shared" si="71"/>
        <v>0</v>
      </c>
      <c r="F29" s="97">
        <f t="shared" si="71"/>
        <v>1.8800500000000113</v>
      </c>
      <c r="G29" s="97">
        <f t="shared" si="71"/>
        <v>0</v>
      </c>
      <c r="H29" s="97">
        <f t="shared" ref="H29:Q29" si="72">H25-H24</f>
        <v>4.9999999999997158E-2</v>
      </c>
      <c r="I29" s="97">
        <f t="shared" si="72"/>
        <v>4.9999999999997158E-2</v>
      </c>
      <c r="J29" s="97">
        <f t="shared" si="72"/>
        <v>3.0000000000001137E-2</v>
      </c>
      <c r="K29" s="97">
        <f t="shared" si="72"/>
        <v>1.5000000000000568E-2</v>
      </c>
      <c r="L29" s="97">
        <f t="shared" si="72"/>
        <v>1</v>
      </c>
      <c r="M29" s="97">
        <f t="shared" si="72"/>
        <v>1</v>
      </c>
      <c r="N29" s="97">
        <f t="shared" si="72"/>
        <v>0.15000000000000036</v>
      </c>
      <c r="O29" s="97">
        <f t="shared" si="72"/>
        <v>0.17499999999999982</v>
      </c>
      <c r="P29" s="97">
        <f t="shared" si="72"/>
        <v>5.0000000000000044E-4</v>
      </c>
      <c r="Q29" s="97">
        <f t="shared" si="72"/>
        <v>5.0000000000000044E-4</v>
      </c>
      <c r="R29" s="97">
        <f t="shared" ref="R29:AC29" si="73">R25-R24</f>
        <v>9.000000000000008E-3</v>
      </c>
      <c r="S29" s="97">
        <f t="shared" si="73"/>
        <v>2.7000000000000357E-3</v>
      </c>
      <c r="T29" s="97">
        <f t="shared" si="73"/>
        <v>1.3699999999999934E-2</v>
      </c>
      <c r="U29" s="97">
        <f t="shared" si="73"/>
        <v>3.3349999999999991E-2</v>
      </c>
      <c r="V29" s="97">
        <f t="shared" si="73"/>
        <v>2.7150000000000007E-2</v>
      </c>
      <c r="W29" s="97">
        <f t="shared" si="73"/>
        <v>1.9099999999999895E-2</v>
      </c>
      <c r="X29" s="97">
        <f t="shared" si="73"/>
        <v>0.23634999999999984</v>
      </c>
      <c r="Y29" s="97">
        <f t="shared" si="73"/>
        <v>8.2049999999999734E-2</v>
      </c>
      <c r="Z29" s="97">
        <f t="shared" si="73"/>
        <v>0.11329999999999996</v>
      </c>
      <c r="AA29" s="97">
        <f t="shared" si="73"/>
        <v>1.2799999999999923E-2</v>
      </c>
      <c r="AB29" s="97">
        <f t="shared" si="73"/>
        <v>1.2259500000000045</v>
      </c>
      <c r="AC29" s="97">
        <f t="shared" si="73"/>
        <v>0.10185000000000599</v>
      </c>
    </row>
    <row r="30" spans="1:29" s="89" customFormat="1" ht="15.6" x14ac:dyDescent="0.3">
      <c r="A30" s="91" t="s">
        <v>105</v>
      </c>
      <c r="B30" s="97">
        <f>B26-B25</f>
        <v>1</v>
      </c>
      <c r="C30" s="97">
        <f t="shared" ref="C30:G30" si="74">C26-C25</f>
        <v>1.5</v>
      </c>
      <c r="D30" s="97">
        <f t="shared" si="74"/>
        <v>0.13999999999999968</v>
      </c>
      <c r="E30" s="97">
        <f t="shared" si="74"/>
        <v>0.35999999999999988</v>
      </c>
      <c r="F30" s="97">
        <f t="shared" si="74"/>
        <v>5.6401500000000055</v>
      </c>
      <c r="G30" s="97">
        <f t="shared" si="74"/>
        <v>9.400250000000014</v>
      </c>
      <c r="H30" s="97">
        <f t="shared" ref="H30:Q30" si="75">H26-H25</f>
        <v>0.25</v>
      </c>
      <c r="I30" s="97">
        <f t="shared" si="75"/>
        <v>0.39999999999999858</v>
      </c>
      <c r="J30" s="97">
        <f t="shared" si="75"/>
        <v>0.16499999999999915</v>
      </c>
      <c r="K30" s="97">
        <f t="shared" si="75"/>
        <v>0.13499999999999979</v>
      </c>
      <c r="L30" s="97">
        <f t="shared" si="75"/>
        <v>0.5</v>
      </c>
      <c r="M30" s="97">
        <f t="shared" si="75"/>
        <v>0.5</v>
      </c>
      <c r="N30" s="97">
        <f t="shared" si="75"/>
        <v>1.9999999999999574E-2</v>
      </c>
      <c r="O30" s="97">
        <f t="shared" si="75"/>
        <v>0.87999999999999989</v>
      </c>
      <c r="P30" s="97">
        <f t="shared" si="75"/>
        <v>1.0000000000000009E-3</v>
      </c>
      <c r="Q30" s="97">
        <f t="shared" si="75"/>
        <v>5.4999999999999771E-3</v>
      </c>
      <c r="R30" s="97">
        <f t="shared" ref="R30:AC30" si="76">R26-R25</f>
        <v>2.1050000000000013E-2</v>
      </c>
      <c r="S30" s="97">
        <f t="shared" si="76"/>
        <v>2.6000000000000467E-3</v>
      </c>
      <c r="T30" s="97">
        <f t="shared" si="76"/>
        <v>2.6050000000000018E-2</v>
      </c>
      <c r="U30" s="97">
        <f t="shared" si="76"/>
        <v>2.0650000000000002E-2</v>
      </c>
      <c r="V30" s="97">
        <f t="shared" si="76"/>
        <v>9.155000000000002E-2</v>
      </c>
      <c r="W30" s="97">
        <f t="shared" si="76"/>
        <v>0.14915</v>
      </c>
      <c r="X30" s="97">
        <f t="shared" si="76"/>
        <v>6.6149999999999487E-2</v>
      </c>
      <c r="Y30" s="97">
        <f t="shared" si="76"/>
        <v>0.13535000000000075</v>
      </c>
      <c r="Z30" s="97">
        <f t="shared" si="76"/>
        <v>0.14375000000000004</v>
      </c>
      <c r="AA30" s="97">
        <f t="shared" si="76"/>
        <v>0.13989999999999991</v>
      </c>
      <c r="AB30" s="97">
        <f t="shared" si="76"/>
        <v>0.34179999999999922</v>
      </c>
      <c r="AC30" s="97">
        <f t="shared" si="76"/>
        <v>1.4178499999999943</v>
      </c>
    </row>
    <row r="31" spans="1:29" s="89" customFormat="1" ht="15.6" x14ac:dyDescent="0.3">
      <c r="A31" s="91" t="s">
        <v>106</v>
      </c>
      <c r="B31" s="97">
        <f>B27-B26</f>
        <v>1</v>
      </c>
      <c r="C31" s="97">
        <f t="shared" ref="C31:G31" si="77">C27-C26</f>
        <v>1.5</v>
      </c>
      <c r="D31" s="97">
        <f t="shared" si="77"/>
        <v>0.14000000000000057</v>
      </c>
      <c r="E31" s="97">
        <f t="shared" si="77"/>
        <v>0.35999999999999988</v>
      </c>
      <c r="F31" s="97">
        <f t="shared" si="77"/>
        <v>5.6401500000000055</v>
      </c>
      <c r="G31" s="97">
        <f t="shared" si="77"/>
        <v>9.400250000000014</v>
      </c>
      <c r="H31" s="97">
        <f t="shared" ref="H31:Q31" si="78">H27-H26</f>
        <v>0.25</v>
      </c>
      <c r="I31" s="97">
        <f t="shared" si="78"/>
        <v>0.40000000000000213</v>
      </c>
      <c r="J31" s="97">
        <f t="shared" si="78"/>
        <v>0.16500000000000092</v>
      </c>
      <c r="K31" s="97">
        <f t="shared" si="78"/>
        <v>0.13499999999999979</v>
      </c>
      <c r="L31" s="97">
        <f t="shared" si="78"/>
        <v>0.5</v>
      </c>
      <c r="M31" s="97">
        <f t="shared" si="78"/>
        <v>0.5</v>
      </c>
      <c r="N31" s="97">
        <f t="shared" si="78"/>
        <v>2.0000000000000462E-2</v>
      </c>
      <c r="O31" s="97">
        <f t="shared" si="78"/>
        <v>0.87999999999999989</v>
      </c>
      <c r="P31" s="97">
        <f t="shared" si="78"/>
        <v>1.0000000000000009E-3</v>
      </c>
      <c r="Q31" s="97">
        <f t="shared" si="78"/>
        <v>5.5000000000000049E-3</v>
      </c>
      <c r="R31" s="97">
        <f t="shared" ref="R31:AC31" si="79">R27-R26</f>
        <v>2.1050000000000013E-2</v>
      </c>
      <c r="S31" s="97">
        <f t="shared" si="79"/>
        <v>2.5999999999999357E-3</v>
      </c>
      <c r="T31" s="97">
        <f t="shared" si="79"/>
        <v>2.6050000000000018E-2</v>
      </c>
      <c r="U31" s="97">
        <f t="shared" si="79"/>
        <v>2.0650000000000002E-2</v>
      </c>
      <c r="V31" s="97">
        <f t="shared" si="79"/>
        <v>9.155000000000002E-2</v>
      </c>
      <c r="W31" s="97">
        <f t="shared" si="79"/>
        <v>0.14915</v>
      </c>
      <c r="X31" s="97">
        <f t="shared" si="79"/>
        <v>6.6150000000000375E-2</v>
      </c>
      <c r="Y31" s="97">
        <f t="shared" si="79"/>
        <v>0.13534999999999986</v>
      </c>
      <c r="Z31" s="97">
        <f t="shared" si="79"/>
        <v>0.14375000000000004</v>
      </c>
      <c r="AA31" s="97">
        <f t="shared" si="79"/>
        <v>0.13990000000000014</v>
      </c>
      <c r="AB31" s="97">
        <f t="shared" si="79"/>
        <v>0.34179999999999922</v>
      </c>
      <c r="AC31" s="97">
        <f t="shared" si="79"/>
        <v>1.4178500000000014</v>
      </c>
    </row>
    <row r="32" spans="1:29" s="89" customFormat="1" ht="15.6" x14ac:dyDescent="0.3">
      <c r="A32" s="91" t="s">
        <v>107</v>
      </c>
      <c r="B32" s="97">
        <f>B24-B23</f>
        <v>3.5</v>
      </c>
      <c r="C32" s="97">
        <f t="shared" ref="C32:F32" si="80">C24-C23</f>
        <v>1.5</v>
      </c>
      <c r="D32" s="97">
        <f t="shared" si="80"/>
        <v>2.9999999999999361E-2</v>
      </c>
      <c r="E32" s="97">
        <f t="shared" si="80"/>
        <v>0</v>
      </c>
      <c r="F32" s="97">
        <f t="shared" si="80"/>
        <v>1.8800500000000113</v>
      </c>
      <c r="G32" s="97">
        <f>G24-G23</f>
        <v>0</v>
      </c>
      <c r="H32" s="97">
        <f t="shared" ref="H32:Q32" si="81">H24-H23</f>
        <v>5.0000000000000711E-2</v>
      </c>
      <c r="I32" s="97">
        <f t="shared" si="81"/>
        <v>5.0000000000000711E-2</v>
      </c>
      <c r="J32" s="97">
        <f t="shared" si="81"/>
        <v>2.9999999999999361E-2</v>
      </c>
      <c r="K32" s="97">
        <f t="shared" si="81"/>
        <v>1.5000000000000568E-2</v>
      </c>
      <c r="L32" s="97">
        <f t="shared" si="81"/>
        <v>1</v>
      </c>
      <c r="M32" s="97">
        <f t="shared" si="81"/>
        <v>1</v>
      </c>
      <c r="N32" s="97">
        <f t="shared" si="81"/>
        <v>0.14999999999999947</v>
      </c>
      <c r="O32" s="97">
        <f t="shared" si="81"/>
        <v>0.17500000000000027</v>
      </c>
      <c r="P32" s="97">
        <f t="shared" si="81"/>
        <v>5.0000000000000044E-4</v>
      </c>
      <c r="Q32" s="97">
        <f t="shared" si="81"/>
        <v>5.0000000000000044E-4</v>
      </c>
      <c r="R32" s="97">
        <f t="shared" ref="R32:AC32" si="82">R24-R23</f>
        <v>9.000000000000008E-3</v>
      </c>
      <c r="S32" s="97">
        <f t="shared" si="82"/>
        <v>2.7000000000000357E-3</v>
      </c>
      <c r="T32" s="97">
        <f t="shared" si="82"/>
        <v>1.3700000000000045E-2</v>
      </c>
      <c r="U32" s="97">
        <f t="shared" si="82"/>
        <v>3.3349999999999991E-2</v>
      </c>
      <c r="V32" s="97">
        <f t="shared" si="82"/>
        <v>2.7149999999999896E-2</v>
      </c>
      <c r="W32" s="97">
        <f t="shared" si="82"/>
        <v>1.9100000000000006E-2</v>
      </c>
      <c r="X32" s="97">
        <f t="shared" si="82"/>
        <v>0.23634999999999984</v>
      </c>
      <c r="Y32" s="97">
        <f t="shared" si="82"/>
        <v>8.2049999999999734E-2</v>
      </c>
      <c r="Z32" s="97">
        <f t="shared" si="82"/>
        <v>0.11329999999999996</v>
      </c>
      <c r="AA32" s="97">
        <f t="shared" si="82"/>
        <v>1.2800000000000145E-2</v>
      </c>
      <c r="AB32" s="97">
        <f t="shared" si="82"/>
        <v>1.2259499999999974</v>
      </c>
      <c r="AC32" s="97">
        <f t="shared" si="82"/>
        <v>0.10184999999999889</v>
      </c>
    </row>
    <row r="33" spans="1:29" x14ac:dyDescent="0.3">
      <c r="A33" s="130" t="str">
        <f>FQ!R3</f>
        <v>168 hours after application (25/10/2019)</v>
      </c>
      <c r="B33" s="97">
        <f>DATASETFQ!D20</f>
        <v>51</v>
      </c>
      <c r="C33" s="97">
        <f>DATASETFQ!D17</f>
        <v>80</v>
      </c>
      <c r="D33" s="97">
        <f>DATASETFQ!E20</f>
        <v>4.59</v>
      </c>
      <c r="E33" s="97">
        <f>DATASETFQ!E17</f>
        <v>2.95</v>
      </c>
      <c r="F33" s="97">
        <f>DATASETFQ!F20</f>
        <v>95.806099999999986</v>
      </c>
      <c r="G33" s="97">
        <f>DATASETFQ!F17</f>
        <v>122.1268</v>
      </c>
      <c r="H33" s="97">
        <f>DATASETFQ!G20</f>
        <v>28.9</v>
      </c>
      <c r="I33" s="97">
        <f>DATASETFQ!G17</f>
        <v>29.9</v>
      </c>
      <c r="J33" s="97">
        <f>DATASETFQ!H20</f>
        <v>8.6300000000000008</v>
      </c>
      <c r="K33" s="97">
        <f>DATASETFQ!H17</f>
        <v>8.14</v>
      </c>
      <c r="L33" s="97">
        <f>DATASETFQ!I20</f>
        <v>408</v>
      </c>
      <c r="M33" s="97">
        <f>DATASETFQ!I17</f>
        <v>401</v>
      </c>
      <c r="N33" s="97">
        <f>DATASETFQ!J20</f>
        <v>3.22</v>
      </c>
      <c r="O33" s="97">
        <f>DATASETFQ!J17</f>
        <v>4.4400000000000004</v>
      </c>
      <c r="P33" s="96">
        <f>DATASETFQ!K20</f>
        <v>0.27300000000000002</v>
      </c>
      <c r="Q33" s="96">
        <f>DATASETFQ!K17</f>
        <v>0.27</v>
      </c>
      <c r="R33" s="96">
        <f>DATASETFQ!L20</f>
        <v>0.79769999999999996</v>
      </c>
      <c r="S33" s="96">
        <f>DATASETFQ!L17</f>
        <v>0.745</v>
      </c>
      <c r="T33" s="96">
        <f>DATASETFQ!M20</f>
        <v>0.60460000000000003</v>
      </c>
      <c r="U33" s="96">
        <f>DATASETFQ!M17</f>
        <v>0.71679999999999999</v>
      </c>
      <c r="V33" s="96">
        <f>DATASETFQ!N20</f>
        <v>0.65229999999999999</v>
      </c>
      <c r="W33" s="96">
        <f>DATASETFQ!N17</f>
        <v>0.72719999999999996</v>
      </c>
      <c r="X33" s="96">
        <f>DATASETFQ!O20</f>
        <v>4.1092000000000004</v>
      </c>
      <c r="Y33" s="96">
        <f>DATASETFQ!O17</f>
        <v>4.0073999999999996</v>
      </c>
      <c r="Z33" s="96">
        <f>DATASETFQ!P20</f>
        <v>1.6512</v>
      </c>
      <c r="AA33" s="96">
        <f>DATASETFQ!P17</f>
        <v>1.6102000000000001</v>
      </c>
      <c r="AB33" s="96">
        <f>DATASETFQ!Q20</f>
        <v>48.6389</v>
      </c>
      <c r="AC33" s="96">
        <f>DATASETFQ!Q17</f>
        <v>59.7072</v>
      </c>
    </row>
    <row r="34" spans="1:29" x14ac:dyDescent="0.3">
      <c r="A34" s="130"/>
      <c r="B34" s="97">
        <f>DATASETFQ!D21</f>
        <v>53</v>
      </c>
      <c r="C34" s="97">
        <f>DATASETFQ!D18</f>
        <v>115</v>
      </c>
      <c r="D34" s="97">
        <f>DATASETFQ!E21</f>
        <v>3.59</v>
      </c>
      <c r="E34" s="97">
        <f>DATASETFQ!E18</f>
        <v>2.67</v>
      </c>
      <c r="F34" s="97">
        <f>DATASETFQ!F21</f>
        <v>69.485399999999998</v>
      </c>
      <c r="G34" s="97">
        <f>DATASETFQ!F18</f>
        <v>46.924800000000005</v>
      </c>
      <c r="H34" s="97">
        <f>DATASETFQ!G21</f>
        <v>28.9</v>
      </c>
      <c r="I34" s="97">
        <f>DATASETFQ!G18</f>
        <v>29.1</v>
      </c>
      <c r="J34" s="97">
        <f>DATASETFQ!H21</f>
        <v>8.49</v>
      </c>
      <c r="K34" s="97">
        <f>DATASETFQ!H18</f>
        <v>8.16</v>
      </c>
      <c r="L34" s="97">
        <f>DATASETFQ!I21</f>
        <v>408</v>
      </c>
      <c r="M34" s="97">
        <f>DATASETFQ!I18</f>
        <v>416</v>
      </c>
      <c r="N34" s="97">
        <f>DATASETFQ!J21</f>
        <v>3.24</v>
      </c>
      <c r="O34" s="97">
        <f>DATASETFQ!J18</f>
        <v>2.3199999999999998</v>
      </c>
      <c r="P34" s="96">
        <f>DATASETFQ!K21</f>
        <v>0.25600000000000001</v>
      </c>
      <c r="Q34" s="96">
        <f>DATASETFQ!K18</f>
        <v>0.23900000000000002</v>
      </c>
      <c r="R34" s="96">
        <f>DATASETFQ!L21</f>
        <v>0.79600000000000004</v>
      </c>
      <c r="S34" s="96">
        <f>DATASETFQ!L18</f>
        <v>0.77880000000000005</v>
      </c>
      <c r="T34" s="96">
        <f>DATASETFQ!M21</f>
        <v>0.65920000000000001</v>
      </c>
      <c r="U34" s="96">
        <f>DATASETFQ!M18</f>
        <v>0.47549999999999998</v>
      </c>
      <c r="V34" s="96">
        <f>DATASETFQ!N21</f>
        <v>0.67879999999999996</v>
      </c>
      <c r="W34" s="96">
        <f>DATASETFQ!N18</f>
        <v>0.75960000000000005</v>
      </c>
      <c r="X34" s="96">
        <f>DATASETFQ!O21</f>
        <v>5.1631999999999998</v>
      </c>
      <c r="Y34" s="96">
        <f>DATASETFQ!O18</f>
        <v>4.3411999999999997</v>
      </c>
      <c r="Z34" s="96">
        <f>DATASETFQ!P21</f>
        <v>1.5498000000000001</v>
      </c>
      <c r="AA34" s="96">
        <f>DATASETFQ!P18</f>
        <v>1.6574</v>
      </c>
      <c r="AB34" s="96">
        <f>DATASETFQ!Q21</f>
        <v>51.985799999999998</v>
      </c>
      <c r="AC34" s="96">
        <f>DATASETFQ!Q18</f>
        <v>60.132100000000001</v>
      </c>
    </row>
    <row r="35" spans="1:29" x14ac:dyDescent="0.3">
      <c r="A35" s="130"/>
      <c r="B35" s="97">
        <f>DATASETFQ!D22</f>
        <v>56</v>
      </c>
      <c r="C35" s="97">
        <f>DATASETFQ!D19</f>
        <v>94</v>
      </c>
      <c r="D35" s="97">
        <f>DATASETFQ!E22</f>
        <v>3.83</v>
      </c>
      <c r="E35" s="97">
        <f>DATASETFQ!E19</f>
        <v>1.49</v>
      </c>
      <c r="F35" s="97">
        <f>DATASETFQ!F22</f>
        <v>92.045999999999992</v>
      </c>
      <c r="G35" s="97">
        <f>DATASETFQ!F19</f>
        <v>125.88690000000003</v>
      </c>
      <c r="H35" s="97">
        <f>DATASETFQ!G22</f>
        <v>29</v>
      </c>
      <c r="I35" s="97">
        <f>DATASETFQ!G19</f>
        <v>29.2</v>
      </c>
      <c r="J35" s="97">
        <f>DATASETFQ!H22</f>
        <v>8.7200000000000006</v>
      </c>
      <c r="K35" s="97">
        <f>DATASETFQ!H19</f>
        <v>8.3699999999999992</v>
      </c>
      <c r="L35" s="97">
        <f>DATASETFQ!I22</f>
        <v>412</v>
      </c>
      <c r="M35" s="97">
        <f>DATASETFQ!I19</f>
        <v>415</v>
      </c>
      <c r="N35" s="97">
        <f>DATASETFQ!J22</f>
        <v>3.06</v>
      </c>
      <c r="O35" s="97">
        <f>DATASETFQ!J19</f>
        <v>2.4500000000000002</v>
      </c>
      <c r="P35" s="96">
        <f>DATASETFQ!K22</f>
        <v>0.26100000000000001</v>
      </c>
      <c r="Q35" s="96">
        <f>DATASETFQ!K19</f>
        <v>0.26700000000000002</v>
      </c>
      <c r="R35" s="96">
        <f>DATASETFQ!L22</f>
        <v>0.75970000000000004</v>
      </c>
      <c r="S35" s="96">
        <f>DATASETFQ!L19</f>
        <v>0.77290000000000003</v>
      </c>
      <c r="T35" s="96">
        <f>DATASETFQ!M22</f>
        <v>0.58220000000000005</v>
      </c>
      <c r="U35" s="96">
        <f>DATASETFQ!M19</f>
        <v>0.63370000000000004</v>
      </c>
      <c r="V35" s="96">
        <f>DATASETFQ!N22</f>
        <v>0.6784</v>
      </c>
      <c r="W35" s="96">
        <f>DATASETFQ!N19</f>
        <v>0.76259999999999994</v>
      </c>
      <c r="X35" s="96">
        <f>DATASETFQ!O22</f>
        <v>4.5148999999999999</v>
      </c>
      <c r="Y35" s="96">
        <f>DATASETFQ!O19</f>
        <v>4.1786000000000003</v>
      </c>
      <c r="Z35" s="96">
        <f>DATASETFQ!P22</f>
        <v>1.9637</v>
      </c>
      <c r="AA35" s="96">
        <f>DATASETFQ!P19</f>
        <v>0</v>
      </c>
      <c r="AB35" s="96">
        <f>DATASETFQ!Q22</f>
        <v>63.304600000000001</v>
      </c>
      <c r="AC35" s="96">
        <f>DATASETFQ!Q19</f>
        <v>58.345599999999997</v>
      </c>
    </row>
    <row r="36" spans="1:29" ht="15.6" x14ac:dyDescent="0.3">
      <c r="A36" s="88" t="s">
        <v>77</v>
      </c>
      <c r="B36" s="101">
        <f>AVERAGE(B33:B35)</f>
        <v>53.333333333333336</v>
      </c>
      <c r="C36" s="97">
        <f>AVERAGE(C33:C35)</f>
        <v>96.333333333333329</v>
      </c>
      <c r="D36" s="97">
        <f t="shared" ref="D36:G36" si="83">AVERAGE(D33:D35)</f>
        <v>4.003333333333333</v>
      </c>
      <c r="E36" s="97">
        <f t="shared" si="83"/>
        <v>2.37</v>
      </c>
      <c r="F36" s="97">
        <f t="shared" si="83"/>
        <v>85.779166666666654</v>
      </c>
      <c r="G36" s="97">
        <f t="shared" si="83"/>
        <v>98.312833333333344</v>
      </c>
      <c r="H36" s="97">
        <f t="shared" ref="H36" si="84">AVERAGE(H33:H35)</f>
        <v>28.933333333333334</v>
      </c>
      <c r="I36" s="97">
        <f t="shared" ref="I36" si="85">AVERAGE(I33:I35)</f>
        <v>29.400000000000002</v>
      </c>
      <c r="J36" s="97">
        <f t="shared" ref="J36" si="86">AVERAGE(J33:J35)</f>
        <v>8.6133333333333351</v>
      </c>
      <c r="K36" s="97">
        <f t="shared" ref="K36" si="87">AVERAGE(K33:K35)</f>
        <v>8.2233333333333345</v>
      </c>
      <c r="L36" s="97">
        <f t="shared" ref="L36" si="88">AVERAGE(L33:L35)</f>
        <v>409.33333333333331</v>
      </c>
      <c r="M36" s="97">
        <f t="shared" ref="M36" si="89">AVERAGE(M33:M35)</f>
        <v>410.66666666666669</v>
      </c>
      <c r="N36" s="97">
        <f t="shared" ref="N36" si="90">AVERAGE(N33:N35)</f>
        <v>3.1733333333333338</v>
      </c>
      <c r="O36" s="97">
        <f t="shared" ref="O36" si="91">AVERAGE(O33:O35)</f>
        <v>3.0700000000000003</v>
      </c>
      <c r="P36" s="97">
        <f t="shared" ref="P36" si="92">AVERAGE(P33:P35)</f>
        <v>0.26333333333333336</v>
      </c>
      <c r="Q36" s="97">
        <f t="shared" ref="Q36" si="93">AVERAGE(Q33:Q35)</f>
        <v>0.25866666666666666</v>
      </c>
      <c r="R36" s="97">
        <f t="shared" ref="R36" si="94">AVERAGE(R33:R35)</f>
        <v>0.78446666666666676</v>
      </c>
      <c r="S36" s="97">
        <f t="shared" ref="S36" si="95">AVERAGE(S33:S35)</f>
        <v>0.76556666666666662</v>
      </c>
      <c r="T36" s="97">
        <f t="shared" ref="T36" si="96">AVERAGE(T33:T35)</f>
        <v>0.6153333333333334</v>
      </c>
      <c r="U36" s="97">
        <f t="shared" ref="U36" si="97">AVERAGE(U33:U35)</f>
        <v>0.60866666666666669</v>
      </c>
      <c r="V36" s="97">
        <f t="shared" ref="V36" si="98">AVERAGE(V33:V35)</f>
        <v>0.66983333333333339</v>
      </c>
      <c r="W36" s="97">
        <f t="shared" ref="W36" si="99">AVERAGE(W33:W35)</f>
        <v>0.74980000000000002</v>
      </c>
      <c r="X36" s="97">
        <f t="shared" ref="X36" si="100">AVERAGE(X33:X35)</f>
        <v>4.595766666666667</v>
      </c>
      <c r="Y36" s="97">
        <f t="shared" ref="Y36" si="101">AVERAGE(Y33:Y35)</f>
        <v>4.1757333333333335</v>
      </c>
      <c r="Z36" s="97">
        <f t="shared" ref="Z36" si="102">AVERAGE(Z33:Z35)</f>
        <v>1.7215666666666667</v>
      </c>
      <c r="AA36" s="97">
        <f t="shared" ref="AA36" si="103">AVERAGE(AA33:AA35)</f>
        <v>1.0891999999999999</v>
      </c>
      <c r="AB36" s="97">
        <f t="shared" ref="AB36" si="104">AVERAGE(AB33:AB35)</f>
        <v>54.643099999999997</v>
      </c>
      <c r="AC36" s="97">
        <f t="shared" ref="AC36" si="105">AVERAGE(AC33:AC35)</f>
        <v>59.394966666666669</v>
      </c>
    </row>
    <row r="37" spans="1:29" ht="15.6" x14ac:dyDescent="0.3">
      <c r="A37" s="88" t="s">
        <v>78</v>
      </c>
      <c r="B37" s="97">
        <f>_xlfn.STDEV.S(B33:B35)</f>
        <v>2.5166114784235831</v>
      </c>
      <c r="C37" s="97">
        <f>_xlfn.STDEV.S(C33:C35)</f>
        <v>17.616280348965098</v>
      </c>
      <c r="D37" s="97">
        <f t="shared" ref="D37:G37" si="106">_xlfn.STDEV.S(D33:D35)</f>
        <v>0.52204725201205238</v>
      </c>
      <c r="E37" s="97">
        <f t="shared" si="106"/>
        <v>0.77485482511242099</v>
      </c>
      <c r="F37" s="97">
        <f t="shared" si="106"/>
        <v>14.235508847362333</v>
      </c>
      <c r="G37" s="97">
        <f t="shared" si="106"/>
        <v>44.543036104461201</v>
      </c>
      <c r="H37" s="97">
        <f t="shared" ref="H37:P37" si="107">_xlfn.STDEV.S(H33:H35)</f>
        <v>5.77350269189634E-2</v>
      </c>
      <c r="I37" s="97">
        <f t="shared" si="107"/>
        <v>0.43588989435406622</v>
      </c>
      <c r="J37" s="97">
        <f t="shared" si="107"/>
        <v>0.11590225767142498</v>
      </c>
      <c r="K37" s="97">
        <f t="shared" si="107"/>
        <v>0.1274100990241086</v>
      </c>
      <c r="L37" s="97">
        <f t="shared" si="107"/>
        <v>2.3094010767585029</v>
      </c>
      <c r="M37" s="97">
        <f t="shared" si="107"/>
        <v>8.3864970836060841</v>
      </c>
      <c r="N37" s="97">
        <f t="shared" si="107"/>
        <v>9.865765724632504E-2</v>
      </c>
      <c r="O37" s="97">
        <f t="shared" si="107"/>
        <v>1.1882339836917639</v>
      </c>
      <c r="P37" s="97">
        <f t="shared" si="107"/>
        <v>8.7368949480541129E-3</v>
      </c>
      <c r="Q37" s="97">
        <f t="shared" ref="Q37:V37" si="108">_xlfn.STDEV.S(Q33:Q35)</f>
        <v>1.7097758137642881E-2</v>
      </c>
      <c r="R37" s="97">
        <f t="shared" si="108"/>
        <v>2.1465398513266235E-2</v>
      </c>
      <c r="S37" s="97">
        <f t="shared" si="108"/>
        <v>1.8053900778871427E-2</v>
      </c>
      <c r="T37" s="97">
        <f t="shared" si="108"/>
        <v>3.9606228466408308E-2</v>
      </c>
      <c r="U37" s="97">
        <f t="shared" si="108"/>
        <v>0.12258231248158627</v>
      </c>
      <c r="V37" s="97">
        <f t="shared" si="108"/>
        <v>1.5185629171467778E-2</v>
      </c>
      <c r="W37" s="97">
        <f t="shared" ref="W37:AC37" si="109">_xlfn.STDEV.S(W33:W35)</f>
        <v>1.9629569531703969E-2</v>
      </c>
      <c r="X37" s="97">
        <f t="shared" si="109"/>
        <v>0.53163292160412057</v>
      </c>
      <c r="Y37" s="97">
        <f t="shared" si="109"/>
        <v>0.16691846312895811</v>
      </c>
      <c r="Z37" s="97">
        <f t="shared" si="109"/>
        <v>0.21573572567688684</v>
      </c>
      <c r="AA37" s="97">
        <f t="shared" si="109"/>
        <v>0.94357005039371633</v>
      </c>
      <c r="AB37" s="97">
        <f t="shared" si="109"/>
        <v>7.6854812204572447</v>
      </c>
      <c r="AC37" s="97">
        <f t="shared" si="109"/>
        <v>0.93328066696644751</v>
      </c>
    </row>
    <row r="38" spans="1:29" s="89" customFormat="1" ht="15.6" x14ac:dyDescent="0.3">
      <c r="A38" s="91" t="s">
        <v>102</v>
      </c>
      <c r="B38" s="97">
        <f>SMALL(B33:B35,1)</f>
        <v>51</v>
      </c>
      <c r="C38" s="97">
        <f t="shared" ref="C38:J38" si="110">SMALL(C33:C35,1)</f>
        <v>80</v>
      </c>
      <c r="D38" s="97">
        <f t="shared" si="110"/>
        <v>3.59</v>
      </c>
      <c r="E38" s="97">
        <f t="shared" si="110"/>
        <v>1.49</v>
      </c>
      <c r="F38" s="97">
        <f t="shared" si="110"/>
        <v>69.485399999999998</v>
      </c>
      <c r="G38" s="97">
        <f t="shared" si="110"/>
        <v>46.924800000000005</v>
      </c>
      <c r="H38" s="97">
        <f t="shared" si="110"/>
        <v>28.9</v>
      </c>
      <c r="I38" s="97">
        <f t="shared" si="110"/>
        <v>29.1</v>
      </c>
      <c r="J38" s="97">
        <f t="shared" si="110"/>
        <v>8.49</v>
      </c>
      <c r="K38" s="97">
        <f>SMALL(K33:K35,1)</f>
        <v>8.14</v>
      </c>
      <c r="L38" s="97">
        <f t="shared" ref="L38:M38" si="111">SMALL(L33:L35,1)</f>
        <v>408</v>
      </c>
      <c r="M38" s="97">
        <f t="shared" si="111"/>
        <v>401</v>
      </c>
      <c r="N38" s="97">
        <f t="shared" ref="N38:AC38" si="112">SMALL(N33:N35,1)</f>
        <v>3.06</v>
      </c>
      <c r="O38" s="97">
        <f t="shared" si="112"/>
        <v>2.3199999999999998</v>
      </c>
      <c r="P38" s="97">
        <f t="shared" si="112"/>
        <v>0.25600000000000001</v>
      </c>
      <c r="Q38" s="97">
        <f t="shared" si="112"/>
        <v>0.23900000000000002</v>
      </c>
      <c r="R38" s="97">
        <f t="shared" si="112"/>
        <v>0.75970000000000004</v>
      </c>
      <c r="S38" s="97">
        <f t="shared" si="112"/>
        <v>0.745</v>
      </c>
      <c r="T38" s="97">
        <f t="shared" si="112"/>
        <v>0.58220000000000005</v>
      </c>
      <c r="U38" s="97">
        <f t="shared" si="112"/>
        <v>0.47549999999999998</v>
      </c>
      <c r="V38" s="97">
        <f t="shared" si="112"/>
        <v>0.65229999999999999</v>
      </c>
      <c r="W38" s="97">
        <f t="shared" si="112"/>
        <v>0.72719999999999996</v>
      </c>
      <c r="X38" s="97">
        <f t="shared" si="112"/>
        <v>4.1092000000000004</v>
      </c>
      <c r="Y38" s="97">
        <f t="shared" si="112"/>
        <v>4.0073999999999996</v>
      </c>
      <c r="Z38" s="97">
        <f t="shared" si="112"/>
        <v>1.5498000000000001</v>
      </c>
      <c r="AA38" s="97">
        <f t="shared" si="112"/>
        <v>0</v>
      </c>
      <c r="AB38" s="97">
        <f t="shared" si="112"/>
        <v>48.6389</v>
      </c>
      <c r="AC38" s="97">
        <f t="shared" si="112"/>
        <v>58.345599999999997</v>
      </c>
    </row>
    <row r="39" spans="1:29" s="89" customFormat="1" ht="15.6" x14ac:dyDescent="0.3">
      <c r="A39" s="91" t="s">
        <v>99</v>
      </c>
      <c r="B39" s="97">
        <f>_xlfn.QUARTILE.INC(B33:B35,1)</f>
        <v>52</v>
      </c>
      <c r="C39" s="97">
        <f t="shared" ref="C39:J39" si="113">_xlfn.QUARTILE.INC(C33:C35,1)</f>
        <v>87</v>
      </c>
      <c r="D39" s="97">
        <f t="shared" si="113"/>
        <v>3.71</v>
      </c>
      <c r="E39" s="97">
        <f t="shared" si="113"/>
        <v>2.08</v>
      </c>
      <c r="F39" s="97">
        <f t="shared" si="113"/>
        <v>80.765699999999995</v>
      </c>
      <c r="G39" s="97">
        <f t="shared" si="113"/>
        <v>84.525800000000004</v>
      </c>
      <c r="H39" s="97">
        <f t="shared" si="113"/>
        <v>28.9</v>
      </c>
      <c r="I39" s="97">
        <f t="shared" si="113"/>
        <v>29.15</v>
      </c>
      <c r="J39" s="97">
        <f t="shared" si="113"/>
        <v>8.56</v>
      </c>
      <c r="K39" s="97">
        <f>_xlfn.QUARTILE.INC(K33:K35,1)</f>
        <v>8.15</v>
      </c>
      <c r="L39" s="97">
        <f t="shared" ref="L39:M39" si="114">_xlfn.QUARTILE.INC(L33:L35,1)</f>
        <v>408</v>
      </c>
      <c r="M39" s="97">
        <f t="shared" si="114"/>
        <v>408</v>
      </c>
      <c r="N39" s="97">
        <f t="shared" ref="N39:AC39" si="115">_xlfn.QUARTILE.INC(N33:N35,1)</f>
        <v>3.14</v>
      </c>
      <c r="O39" s="97">
        <f t="shared" si="115"/>
        <v>2.3849999999999998</v>
      </c>
      <c r="P39" s="97">
        <f t="shared" si="115"/>
        <v>0.25850000000000001</v>
      </c>
      <c r="Q39" s="97">
        <f t="shared" si="115"/>
        <v>0.253</v>
      </c>
      <c r="R39" s="97">
        <f t="shared" si="115"/>
        <v>0.77785000000000004</v>
      </c>
      <c r="S39" s="97">
        <f t="shared" si="115"/>
        <v>0.75895000000000001</v>
      </c>
      <c r="T39" s="97">
        <f t="shared" si="115"/>
        <v>0.59340000000000004</v>
      </c>
      <c r="U39" s="97">
        <f t="shared" si="115"/>
        <v>0.55459999999999998</v>
      </c>
      <c r="V39" s="97">
        <f t="shared" si="115"/>
        <v>0.66535</v>
      </c>
      <c r="W39" s="97">
        <f t="shared" si="115"/>
        <v>0.74340000000000006</v>
      </c>
      <c r="X39" s="97">
        <f t="shared" si="115"/>
        <v>4.3120500000000002</v>
      </c>
      <c r="Y39" s="97">
        <f t="shared" si="115"/>
        <v>4.093</v>
      </c>
      <c r="Z39" s="97">
        <f t="shared" si="115"/>
        <v>1.6005</v>
      </c>
      <c r="AA39" s="97">
        <f t="shared" si="115"/>
        <v>0.80510000000000004</v>
      </c>
      <c r="AB39" s="97">
        <f t="shared" si="115"/>
        <v>50.312349999999995</v>
      </c>
      <c r="AC39" s="97">
        <f t="shared" si="115"/>
        <v>59.026399999999995</v>
      </c>
    </row>
    <row r="40" spans="1:29" s="89" customFormat="1" ht="15.6" x14ac:dyDescent="0.3">
      <c r="A40" s="91" t="s">
        <v>100</v>
      </c>
      <c r="B40" s="97">
        <f>_xlfn.QUARTILE.INC(B33:B35,2)</f>
        <v>53</v>
      </c>
      <c r="C40" s="97">
        <f t="shared" ref="C40:J40" si="116">_xlfn.QUARTILE.INC(C33:C35,2)</f>
        <v>94</v>
      </c>
      <c r="D40" s="97">
        <f t="shared" si="116"/>
        <v>3.83</v>
      </c>
      <c r="E40" s="97">
        <f t="shared" si="116"/>
        <v>2.67</v>
      </c>
      <c r="F40" s="97">
        <f t="shared" si="116"/>
        <v>92.045999999999992</v>
      </c>
      <c r="G40" s="97">
        <f t="shared" si="116"/>
        <v>122.1268</v>
      </c>
      <c r="H40" s="97">
        <f t="shared" si="116"/>
        <v>28.9</v>
      </c>
      <c r="I40" s="97">
        <f t="shared" si="116"/>
        <v>29.2</v>
      </c>
      <c r="J40" s="97">
        <f t="shared" si="116"/>
        <v>8.6300000000000008</v>
      </c>
      <c r="K40" s="97">
        <f>_xlfn.QUARTILE.INC(K33:K35,2)</f>
        <v>8.16</v>
      </c>
      <c r="L40" s="97">
        <f t="shared" ref="L40:M40" si="117">_xlfn.QUARTILE.INC(L33:L35,2)</f>
        <v>408</v>
      </c>
      <c r="M40" s="97">
        <f t="shared" si="117"/>
        <v>415</v>
      </c>
      <c r="N40" s="97">
        <f t="shared" ref="N40:AC40" si="118">_xlfn.QUARTILE.INC(N33:N35,2)</f>
        <v>3.22</v>
      </c>
      <c r="O40" s="97">
        <f t="shared" si="118"/>
        <v>2.4500000000000002</v>
      </c>
      <c r="P40" s="97">
        <f t="shared" si="118"/>
        <v>0.26100000000000001</v>
      </c>
      <c r="Q40" s="97">
        <f t="shared" si="118"/>
        <v>0.26700000000000002</v>
      </c>
      <c r="R40" s="97">
        <f t="shared" si="118"/>
        <v>0.79600000000000004</v>
      </c>
      <c r="S40" s="97">
        <f t="shared" si="118"/>
        <v>0.77290000000000003</v>
      </c>
      <c r="T40" s="97">
        <f t="shared" si="118"/>
        <v>0.60460000000000003</v>
      </c>
      <c r="U40" s="97">
        <f t="shared" si="118"/>
        <v>0.63370000000000004</v>
      </c>
      <c r="V40" s="97">
        <f t="shared" si="118"/>
        <v>0.6784</v>
      </c>
      <c r="W40" s="97">
        <f t="shared" si="118"/>
        <v>0.75960000000000005</v>
      </c>
      <c r="X40" s="97">
        <f t="shared" si="118"/>
        <v>4.5148999999999999</v>
      </c>
      <c r="Y40" s="97">
        <f t="shared" si="118"/>
        <v>4.1786000000000003</v>
      </c>
      <c r="Z40" s="97">
        <f t="shared" si="118"/>
        <v>1.6512</v>
      </c>
      <c r="AA40" s="97">
        <f t="shared" si="118"/>
        <v>1.6102000000000001</v>
      </c>
      <c r="AB40" s="97">
        <f t="shared" si="118"/>
        <v>51.985799999999998</v>
      </c>
      <c r="AC40" s="97">
        <f t="shared" si="118"/>
        <v>59.7072</v>
      </c>
    </row>
    <row r="41" spans="1:29" s="89" customFormat="1" ht="15.6" x14ac:dyDescent="0.3">
      <c r="A41" s="91" t="s">
        <v>101</v>
      </c>
      <c r="B41" s="97">
        <f>_xlfn.QUARTILE.INC(B33:B35,3)</f>
        <v>54.5</v>
      </c>
      <c r="C41" s="97">
        <f t="shared" ref="C41:J41" si="119">_xlfn.QUARTILE.INC(C33:C35,3)</f>
        <v>104.5</v>
      </c>
      <c r="D41" s="97">
        <f t="shared" si="119"/>
        <v>4.21</v>
      </c>
      <c r="E41" s="97">
        <f t="shared" si="119"/>
        <v>2.81</v>
      </c>
      <c r="F41" s="97">
        <f t="shared" si="119"/>
        <v>93.926049999999989</v>
      </c>
      <c r="G41" s="97">
        <f t="shared" si="119"/>
        <v>124.00685000000001</v>
      </c>
      <c r="H41" s="97">
        <f t="shared" si="119"/>
        <v>28.95</v>
      </c>
      <c r="I41" s="97">
        <f t="shared" si="119"/>
        <v>29.549999999999997</v>
      </c>
      <c r="J41" s="97">
        <f t="shared" si="119"/>
        <v>8.6750000000000007</v>
      </c>
      <c r="K41" s="97">
        <f>_xlfn.QUARTILE.INC(K33:K35,3)</f>
        <v>8.2650000000000006</v>
      </c>
      <c r="L41" s="97">
        <f t="shared" ref="L41:M41" si="120">_xlfn.QUARTILE.INC(L33:L35,3)</f>
        <v>410</v>
      </c>
      <c r="M41" s="97">
        <f t="shared" si="120"/>
        <v>415.5</v>
      </c>
      <c r="N41" s="97">
        <f t="shared" ref="N41:AC41" si="121">_xlfn.QUARTILE.INC(N33:N35,3)</f>
        <v>3.2300000000000004</v>
      </c>
      <c r="O41" s="97">
        <f t="shared" si="121"/>
        <v>3.4450000000000003</v>
      </c>
      <c r="P41" s="97">
        <f t="shared" si="121"/>
        <v>0.26700000000000002</v>
      </c>
      <c r="Q41" s="97">
        <f t="shared" si="121"/>
        <v>0.26850000000000002</v>
      </c>
      <c r="R41" s="97">
        <f t="shared" si="121"/>
        <v>0.79685000000000006</v>
      </c>
      <c r="S41" s="97">
        <f t="shared" si="121"/>
        <v>0.77585000000000004</v>
      </c>
      <c r="T41" s="97">
        <f t="shared" si="121"/>
        <v>0.63190000000000002</v>
      </c>
      <c r="U41" s="97">
        <f t="shared" si="121"/>
        <v>0.67525000000000002</v>
      </c>
      <c r="V41" s="97">
        <f t="shared" si="121"/>
        <v>0.67859999999999998</v>
      </c>
      <c r="W41" s="97">
        <f t="shared" si="121"/>
        <v>0.7611</v>
      </c>
      <c r="X41" s="97">
        <f t="shared" si="121"/>
        <v>4.8390500000000003</v>
      </c>
      <c r="Y41" s="97">
        <f t="shared" si="121"/>
        <v>4.2599</v>
      </c>
      <c r="Z41" s="97">
        <f t="shared" si="121"/>
        <v>1.80745</v>
      </c>
      <c r="AA41" s="97">
        <f t="shared" si="121"/>
        <v>1.6337999999999999</v>
      </c>
      <c r="AB41" s="97">
        <f t="shared" si="121"/>
        <v>57.645200000000003</v>
      </c>
      <c r="AC41" s="97">
        <f t="shared" si="121"/>
        <v>59.919650000000004</v>
      </c>
    </row>
    <row r="42" spans="1:29" s="89" customFormat="1" ht="15.6" x14ac:dyDescent="0.3">
      <c r="A42" s="91" t="s">
        <v>98</v>
      </c>
      <c r="B42" s="97">
        <f>LARGE(B33:B35,1)</f>
        <v>56</v>
      </c>
      <c r="C42" s="97">
        <f t="shared" ref="C42:J42" si="122">LARGE(C33:C35,1)</f>
        <v>115</v>
      </c>
      <c r="D42" s="97">
        <f t="shared" si="122"/>
        <v>4.59</v>
      </c>
      <c r="E42" s="97">
        <f t="shared" si="122"/>
        <v>2.95</v>
      </c>
      <c r="F42" s="97">
        <f t="shared" si="122"/>
        <v>95.806099999999986</v>
      </c>
      <c r="G42" s="97">
        <f t="shared" si="122"/>
        <v>125.88690000000003</v>
      </c>
      <c r="H42" s="97">
        <f t="shared" si="122"/>
        <v>29</v>
      </c>
      <c r="I42" s="97">
        <f t="shared" si="122"/>
        <v>29.9</v>
      </c>
      <c r="J42" s="97">
        <f t="shared" si="122"/>
        <v>8.7200000000000006</v>
      </c>
      <c r="K42" s="97">
        <f>LARGE(K33:K35,1)</f>
        <v>8.3699999999999992</v>
      </c>
      <c r="L42" s="97">
        <f t="shared" ref="L42:M42" si="123">LARGE(L33:L35,1)</f>
        <v>412</v>
      </c>
      <c r="M42" s="97">
        <f t="shared" si="123"/>
        <v>416</v>
      </c>
      <c r="N42" s="97">
        <f t="shared" ref="N42:AC42" si="124">LARGE(N33:N35,1)</f>
        <v>3.24</v>
      </c>
      <c r="O42" s="97">
        <f t="shared" si="124"/>
        <v>4.4400000000000004</v>
      </c>
      <c r="P42" s="97">
        <f t="shared" si="124"/>
        <v>0.27300000000000002</v>
      </c>
      <c r="Q42" s="97">
        <f t="shared" si="124"/>
        <v>0.27</v>
      </c>
      <c r="R42" s="97">
        <f t="shared" si="124"/>
        <v>0.79769999999999996</v>
      </c>
      <c r="S42" s="97">
        <f t="shared" si="124"/>
        <v>0.77880000000000005</v>
      </c>
      <c r="T42" s="97">
        <f t="shared" si="124"/>
        <v>0.65920000000000001</v>
      </c>
      <c r="U42" s="97">
        <f t="shared" si="124"/>
        <v>0.71679999999999999</v>
      </c>
      <c r="V42" s="97">
        <f t="shared" si="124"/>
        <v>0.67879999999999996</v>
      </c>
      <c r="W42" s="97">
        <f t="shared" si="124"/>
        <v>0.76259999999999994</v>
      </c>
      <c r="X42" s="97">
        <f t="shared" si="124"/>
        <v>5.1631999999999998</v>
      </c>
      <c r="Y42" s="97">
        <f t="shared" si="124"/>
        <v>4.3411999999999997</v>
      </c>
      <c r="Z42" s="97">
        <f t="shared" si="124"/>
        <v>1.9637</v>
      </c>
      <c r="AA42" s="97">
        <f t="shared" si="124"/>
        <v>1.6574</v>
      </c>
      <c r="AB42" s="97">
        <f t="shared" si="124"/>
        <v>63.304600000000001</v>
      </c>
      <c r="AC42" s="97">
        <f t="shared" si="124"/>
        <v>60.132100000000001</v>
      </c>
    </row>
    <row r="43" spans="1:29" s="89" customFormat="1" ht="15.6" x14ac:dyDescent="0.3">
      <c r="A43" s="91" t="s">
        <v>103</v>
      </c>
      <c r="B43" s="97">
        <f>SMALL(B38:B40,1)</f>
        <v>51</v>
      </c>
      <c r="C43" s="97">
        <f t="shared" ref="C43:J43" si="125">SMALL(C38:C40,1)</f>
        <v>80</v>
      </c>
      <c r="D43" s="97">
        <f t="shared" si="125"/>
        <v>3.59</v>
      </c>
      <c r="E43" s="97">
        <f t="shared" si="125"/>
        <v>1.49</v>
      </c>
      <c r="F43" s="97">
        <f t="shared" si="125"/>
        <v>69.485399999999998</v>
      </c>
      <c r="G43" s="97">
        <f t="shared" si="125"/>
        <v>46.924800000000005</v>
      </c>
      <c r="H43" s="97">
        <f t="shared" si="125"/>
        <v>28.9</v>
      </c>
      <c r="I43" s="97">
        <f t="shared" si="125"/>
        <v>29.1</v>
      </c>
      <c r="J43" s="97">
        <f t="shared" si="125"/>
        <v>8.49</v>
      </c>
      <c r="K43" s="97">
        <f>SMALL(K38:K40,1)</f>
        <v>8.14</v>
      </c>
      <c r="L43" s="97">
        <f t="shared" ref="L43:M43" si="126">SMALL(L38:L40,1)</f>
        <v>408</v>
      </c>
      <c r="M43" s="97">
        <f t="shared" si="126"/>
        <v>401</v>
      </c>
      <c r="N43" s="97">
        <f t="shared" ref="N43:AC43" si="127">SMALL(N38:N40,1)</f>
        <v>3.06</v>
      </c>
      <c r="O43" s="97">
        <f t="shared" si="127"/>
        <v>2.3199999999999998</v>
      </c>
      <c r="P43" s="97">
        <f t="shared" si="127"/>
        <v>0.25600000000000001</v>
      </c>
      <c r="Q43" s="97">
        <f t="shared" si="127"/>
        <v>0.23900000000000002</v>
      </c>
      <c r="R43" s="97">
        <f t="shared" si="127"/>
        <v>0.75970000000000004</v>
      </c>
      <c r="S43" s="97">
        <f t="shared" si="127"/>
        <v>0.745</v>
      </c>
      <c r="T43" s="97">
        <f t="shared" si="127"/>
        <v>0.58220000000000005</v>
      </c>
      <c r="U43" s="97">
        <f t="shared" si="127"/>
        <v>0.47549999999999998</v>
      </c>
      <c r="V43" s="97">
        <f t="shared" si="127"/>
        <v>0.65229999999999999</v>
      </c>
      <c r="W43" s="97">
        <f t="shared" si="127"/>
        <v>0.72719999999999996</v>
      </c>
      <c r="X43" s="97">
        <f t="shared" si="127"/>
        <v>4.1092000000000004</v>
      </c>
      <c r="Y43" s="97">
        <f t="shared" si="127"/>
        <v>4.0073999999999996</v>
      </c>
      <c r="Z43" s="97">
        <f t="shared" si="127"/>
        <v>1.5498000000000001</v>
      </c>
      <c r="AA43" s="97">
        <f t="shared" si="127"/>
        <v>0</v>
      </c>
      <c r="AB43" s="97">
        <f t="shared" si="127"/>
        <v>48.6389</v>
      </c>
      <c r="AC43" s="97">
        <f t="shared" si="127"/>
        <v>58.345599999999997</v>
      </c>
    </row>
    <row r="44" spans="1:29" s="89" customFormat="1" ht="15.6" x14ac:dyDescent="0.3">
      <c r="A44" s="91" t="s">
        <v>104</v>
      </c>
      <c r="B44" s="97">
        <f>_xlfn.QUARTILE.INC(B38:B40,1)</f>
        <v>51.5</v>
      </c>
      <c r="C44" s="97">
        <f t="shared" ref="C44:J44" si="128">_xlfn.QUARTILE.INC(C38:C40,1)</f>
        <v>83.5</v>
      </c>
      <c r="D44" s="97">
        <f t="shared" si="128"/>
        <v>3.65</v>
      </c>
      <c r="E44" s="97">
        <f t="shared" si="128"/>
        <v>1.7850000000000001</v>
      </c>
      <c r="F44" s="97">
        <f t="shared" si="128"/>
        <v>75.125550000000004</v>
      </c>
      <c r="G44" s="97">
        <f t="shared" si="128"/>
        <v>65.725300000000004</v>
      </c>
      <c r="H44" s="97">
        <f t="shared" si="128"/>
        <v>28.9</v>
      </c>
      <c r="I44" s="97">
        <f t="shared" si="128"/>
        <v>29.125</v>
      </c>
      <c r="J44" s="97">
        <f t="shared" si="128"/>
        <v>8.5250000000000004</v>
      </c>
      <c r="K44" s="97">
        <f>_xlfn.QUARTILE.INC(K38:K40,1)</f>
        <v>8.1449999999999996</v>
      </c>
      <c r="L44" s="97">
        <f t="shared" ref="L44:M44" si="129">_xlfn.QUARTILE.INC(L38:L40,1)</f>
        <v>408</v>
      </c>
      <c r="M44" s="97">
        <f t="shared" si="129"/>
        <v>404.5</v>
      </c>
      <c r="N44" s="97">
        <f t="shared" ref="N44:AC44" si="130">_xlfn.QUARTILE.INC(N38:N40,1)</f>
        <v>3.1</v>
      </c>
      <c r="O44" s="97">
        <f t="shared" si="130"/>
        <v>2.3525</v>
      </c>
      <c r="P44" s="97">
        <f t="shared" si="130"/>
        <v>0.25724999999999998</v>
      </c>
      <c r="Q44" s="97">
        <f t="shared" si="130"/>
        <v>0.246</v>
      </c>
      <c r="R44" s="97">
        <f t="shared" si="130"/>
        <v>0.76877499999999999</v>
      </c>
      <c r="S44" s="97">
        <f t="shared" si="130"/>
        <v>0.75197500000000006</v>
      </c>
      <c r="T44" s="97">
        <f t="shared" si="130"/>
        <v>0.5878000000000001</v>
      </c>
      <c r="U44" s="97">
        <f t="shared" si="130"/>
        <v>0.51505000000000001</v>
      </c>
      <c r="V44" s="97">
        <f t="shared" si="130"/>
        <v>0.65882499999999999</v>
      </c>
      <c r="W44" s="97">
        <f t="shared" si="130"/>
        <v>0.73530000000000006</v>
      </c>
      <c r="X44" s="97">
        <f t="shared" si="130"/>
        <v>4.2106250000000003</v>
      </c>
      <c r="Y44" s="97">
        <f t="shared" si="130"/>
        <v>4.0502000000000002</v>
      </c>
      <c r="Z44" s="97">
        <f t="shared" si="130"/>
        <v>1.5751500000000001</v>
      </c>
      <c r="AA44" s="97">
        <f t="shared" si="130"/>
        <v>0.40255000000000002</v>
      </c>
      <c r="AB44" s="97">
        <f t="shared" si="130"/>
        <v>49.475624999999994</v>
      </c>
      <c r="AC44" s="97">
        <f t="shared" si="130"/>
        <v>58.685999999999993</v>
      </c>
    </row>
    <row r="45" spans="1:29" s="89" customFormat="1" ht="15.6" x14ac:dyDescent="0.3">
      <c r="A45" s="91" t="s">
        <v>105</v>
      </c>
      <c r="B45" s="97">
        <f>_xlfn.QUARTILE.INC(B38:B40,2)</f>
        <v>52</v>
      </c>
      <c r="C45" s="97">
        <f t="shared" ref="C45:J45" si="131">_xlfn.QUARTILE.INC(C38:C40,2)</f>
        <v>87</v>
      </c>
      <c r="D45" s="97">
        <f t="shared" si="131"/>
        <v>3.71</v>
      </c>
      <c r="E45" s="97">
        <f t="shared" si="131"/>
        <v>2.08</v>
      </c>
      <c r="F45" s="97">
        <f t="shared" si="131"/>
        <v>80.765699999999995</v>
      </c>
      <c r="G45" s="97">
        <f t="shared" si="131"/>
        <v>84.525800000000004</v>
      </c>
      <c r="H45" s="97">
        <f t="shared" si="131"/>
        <v>28.9</v>
      </c>
      <c r="I45" s="97">
        <f t="shared" si="131"/>
        <v>29.15</v>
      </c>
      <c r="J45" s="97">
        <f t="shared" si="131"/>
        <v>8.56</v>
      </c>
      <c r="K45" s="97">
        <f>_xlfn.QUARTILE.INC(K38:K40,2)</f>
        <v>8.15</v>
      </c>
      <c r="L45" s="97">
        <f t="shared" ref="L45:M45" si="132">_xlfn.QUARTILE.INC(L38:L40,2)</f>
        <v>408</v>
      </c>
      <c r="M45" s="97">
        <f t="shared" si="132"/>
        <v>408</v>
      </c>
      <c r="N45" s="97">
        <f t="shared" ref="N45:AC45" si="133">_xlfn.QUARTILE.INC(N38:N40,2)</f>
        <v>3.14</v>
      </c>
      <c r="O45" s="97">
        <f t="shared" si="133"/>
        <v>2.3849999999999998</v>
      </c>
      <c r="P45" s="97">
        <f t="shared" si="133"/>
        <v>0.25850000000000001</v>
      </c>
      <c r="Q45" s="97">
        <f t="shared" si="133"/>
        <v>0.253</v>
      </c>
      <c r="R45" s="97">
        <f t="shared" si="133"/>
        <v>0.77785000000000004</v>
      </c>
      <c r="S45" s="97">
        <f t="shared" si="133"/>
        <v>0.75895000000000001</v>
      </c>
      <c r="T45" s="97">
        <f t="shared" si="133"/>
        <v>0.59340000000000004</v>
      </c>
      <c r="U45" s="97">
        <f t="shared" si="133"/>
        <v>0.55459999999999998</v>
      </c>
      <c r="V45" s="97">
        <f t="shared" si="133"/>
        <v>0.66535</v>
      </c>
      <c r="W45" s="97">
        <f t="shared" si="133"/>
        <v>0.74340000000000006</v>
      </c>
      <c r="X45" s="97">
        <f t="shared" si="133"/>
        <v>4.3120500000000002</v>
      </c>
      <c r="Y45" s="97">
        <f t="shared" si="133"/>
        <v>4.093</v>
      </c>
      <c r="Z45" s="97">
        <f t="shared" si="133"/>
        <v>1.6005</v>
      </c>
      <c r="AA45" s="97">
        <f t="shared" si="133"/>
        <v>0.80510000000000004</v>
      </c>
      <c r="AB45" s="97">
        <f t="shared" si="133"/>
        <v>50.312349999999995</v>
      </c>
      <c r="AC45" s="97">
        <f t="shared" si="133"/>
        <v>59.026399999999995</v>
      </c>
    </row>
    <row r="46" spans="1:29" s="89" customFormat="1" ht="15.6" x14ac:dyDescent="0.3">
      <c r="A46" s="91" t="s">
        <v>106</v>
      </c>
      <c r="B46" s="97">
        <f>_xlfn.QUARTILE.INC(B38:B40,3)</f>
        <v>52.5</v>
      </c>
      <c r="C46" s="97">
        <f t="shared" ref="C46:J46" si="134">_xlfn.QUARTILE.INC(C38:C40,3)</f>
        <v>90.5</v>
      </c>
      <c r="D46" s="97">
        <f t="shared" si="134"/>
        <v>3.77</v>
      </c>
      <c r="E46" s="97">
        <f t="shared" si="134"/>
        <v>2.375</v>
      </c>
      <c r="F46" s="97">
        <f t="shared" si="134"/>
        <v>86.405849999999987</v>
      </c>
      <c r="G46" s="97">
        <f t="shared" si="134"/>
        <v>103.3263</v>
      </c>
      <c r="H46" s="97">
        <f t="shared" si="134"/>
        <v>28.9</v>
      </c>
      <c r="I46" s="97">
        <f t="shared" si="134"/>
        <v>29.174999999999997</v>
      </c>
      <c r="J46" s="97">
        <f t="shared" si="134"/>
        <v>8.5950000000000006</v>
      </c>
      <c r="K46" s="97">
        <f>_xlfn.QUARTILE.INC(K38:K40,3)</f>
        <v>8.1550000000000011</v>
      </c>
      <c r="L46" s="97">
        <f t="shared" ref="L46:M46" si="135">_xlfn.QUARTILE.INC(L38:L40,3)</f>
        <v>408</v>
      </c>
      <c r="M46" s="97">
        <f t="shared" si="135"/>
        <v>411.5</v>
      </c>
      <c r="N46" s="97">
        <f t="shared" ref="N46:AC46" si="136">_xlfn.QUARTILE.INC(N38:N40,3)</f>
        <v>3.18</v>
      </c>
      <c r="O46" s="97">
        <f t="shared" si="136"/>
        <v>2.4175</v>
      </c>
      <c r="P46" s="97">
        <f t="shared" si="136"/>
        <v>0.25975000000000004</v>
      </c>
      <c r="Q46" s="97">
        <f t="shared" si="136"/>
        <v>0.26</v>
      </c>
      <c r="R46" s="97">
        <f t="shared" si="136"/>
        <v>0.7869250000000001</v>
      </c>
      <c r="S46" s="97">
        <f t="shared" si="136"/>
        <v>0.76592499999999997</v>
      </c>
      <c r="T46" s="97">
        <f t="shared" si="136"/>
        <v>0.59899999999999998</v>
      </c>
      <c r="U46" s="97">
        <f t="shared" si="136"/>
        <v>0.59414999999999996</v>
      </c>
      <c r="V46" s="97">
        <f t="shared" si="136"/>
        <v>0.671875</v>
      </c>
      <c r="W46" s="97">
        <f t="shared" si="136"/>
        <v>0.75150000000000006</v>
      </c>
      <c r="X46" s="97">
        <f t="shared" si="136"/>
        <v>4.413475</v>
      </c>
      <c r="Y46" s="97">
        <f t="shared" si="136"/>
        <v>4.1357999999999997</v>
      </c>
      <c r="Z46" s="97">
        <f t="shared" si="136"/>
        <v>1.62585</v>
      </c>
      <c r="AA46" s="97">
        <f t="shared" si="136"/>
        <v>1.2076500000000001</v>
      </c>
      <c r="AB46" s="97">
        <f t="shared" si="136"/>
        <v>51.149074999999996</v>
      </c>
      <c r="AC46" s="97">
        <f t="shared" si="136"/>
        <v>59.366799999999998</v>
      </c>
    </row>
    <row r="47" spans="1:29" s="89" customFormat="1" ht="15.6" x14ac:dyDescent="0.3">
      <c r="A47" s="91" t="s">
        <v>107</v>
      </c>
      <c r="B47" s="97">
        <f>LARGE(B38:B40,1)</f>
        <v>53</v>
      </c>
      <c r="C47" s="97">
        <f t="shared" ref="C47:J47" si="137">LARGE(C38:C40,1)</f>
        <v>94</v>
      </c>
      <c r="D47" s="97">
        <f t="shared" si="137"/>
        <v>3.83</v>
      </c>
      <c r="E47" s="97">
        <f t="shared" si="137"/>
        <v>2.67</v>
      </c>
      <c r="F47" s="97">
        <f t="shared" si="137"/>
        <v>92.045999999999992</v>
      </c>
      <c r="G47" s="97">
        <f t="shared" si="137"/>
        <v>122.1268</v>
      </c>
      <c r="H47" s="97">
        <f t="shared" si="137"/>
        <v>28.9</v>
      </c>
      <c r="I47" s="97">
        <f t="shared" si="137"/>
        <v>29.2</v>
      </c>
      <c r="J47" s="97">
        <f t="shared" si="137"/>
        <v>8.6300000000000008</v>
      </c>
      <c r="K47" s="97">
        <f>LARGE(K38:K40,1)</f>
        <v>8.16</v>
      </c>
      <c r="L47" s="97">
        <f t="shared" ref="L47:M47" si="138">LARGE(L38:L40,1)</f>
        <v>408</v>
      </c>
      <c r="M47" s="97">
        <f t="shared" si="138"/>
        <v>415</v>
      </c>
      <c r="N47" s="97">
        <f t="shared" ref="N47:AC47" si="139">LARGE(N38:N40,1)</f>
        <v>3.22</v>
      </c>
      <c r="O47" s="97">
        <f t="shared" si="139"/>
        <v>2.4500000000000002</v>
      </c>
      <c r="P47" s="97">
        <f t="shared" si="139"/>
        <v>0.26100000000000001</v>
      </c>
      <c r="Q47" s="97">
        <f t="shared" si="139"/>
        <v>0.26700000000000002</v>
      </c>
      <c r="R47" s="97">
        <f t="shared" si="139"/>
        <v>0.79600000000000004</v>
      </c>
      <c r="S47" s="97">
        <f t="shared" si="139"/>
        <v>0.77290000000000003</v>
      </c>
      <c r="T47" s="97">
        <f t="shared" si="139"/>
        <v>0.60460000000000003</v>
      </c>
      <c r="U47" s="97">
        <f t="shared" si="139"/>
        <v>0.63370000000000004</v>
      </c>
      <c r="V47" s="97">
        <f t="shared" si="139"/>
        <v>0.6784</v>
      </c>
      <c r="W47" s="97">
        <f t="shared" si="139"/>
        <v>0.75960000000000005</v>
      </c>
      <c r="X47" s="97">
        <f t="shared" si="139"/>
        <v>4.5148999999999999</v>
      </c>
      <c r="Y47" s="97">
        <f t="shared" si="139"/>
        <v>4.1786000000000003</v>
      </c>
      <c r="Z47" s="97">
        <f t="shared" si="139"/>
        <v>1.6512</v>
      </c>
      <c r="AA47" s="97">
        <f t="shared" si="139"/>
        <v>1.6102000000000001</v>
      </c>
      <c r="AB47" s="97">
        <f t="shared" si="139"/>
        <v>51.985799999999998</v>
      </c>
      <c r="AC47" s="97">
        <f t="shared" si="139"/>
        <v>59.7072</v>
      </c>
    </row>
    <row r="48" spans="1:29" x14ac:dyDescent="0.3">
      <c r="A48" s="130" t="str">
        <f>FQ!Y3</f>
        <v>336 hours after application (01/11/2019)</v>
      </c>
      <c r="B48" s="97">
        <f>DATASETFQ!D27</f>
        <v>56</v>
      </c>
      <c r="C48" s="97">
        <f>DATASETFQ!D24</f>
        <v>51.5</v>
      </c>
      <c r="D48" s="97">
        <f>DATASETFQ!E27</f>
        <v>5.99</v>
      </c>
      <c r="E48" s="97">
        <f>DATASETFQ!E24</f>
        <v>4.8099999999999996</v>
      </c>
      <c r="F48" s="97">
        <f>DATASETFQ!F27</f>
        <v>73.245499999999993</v>
      </c>
      <c r="G48" s="97">
        <f>DATASETFQ!F24</f>
        <v>69.485399999999998</v>
      </c>
      <c r="H48" s="97">
        <f>DATASETFQ!G27</f>
        <v>29.4</v>
      </c>
      <c r="I48" s="97">
        <f>DATASETFQ!G24</f>
        <v>30.6</v>
      </c>
      <c r="J48" s="97">
        <f>DATASETFQ!H27</f>
        <v>8.91</v>
      </c>
      <c r="K48" s="97">
        <f>DATASETFQ!H24</f>
        <v>8.9</v>
      </c>
      <c r="L48" s="97">
        <f>DATASETFQ!I27</f>
        <v>413</v>
      </c>
      <c r="M48" s="97">
        <f>DATASETFQ!I24</f>
        <v>359</v>
      </c>
      <c r="N48" s="97">
        <f>DATASETFQ!J27</f>
        <v>4.8499999999999996</v>
      </c>
      <c r="O48" s="97">
        <f>DATASETFQ!J24</f>
        <v>3.19</v>
      </c>
      <c r="P48" s="97">
        <f>DATASETFQ!K27</f>
        <v>0.26500000000000001</v>
      </c>
      <c r="Q48" s="97">
        <f>DATASETFQ!K24</f>
        <v>0.252</v>
      </c>
      <c r="R48" s="97">
        <f>DATASETFQ!L27</f>
        <v>0.77170000000000005</v>
      </c>
      <c r="S48" s="97">
        <f>DATASETFQ!L24</f>
        <v>0.83840000000000003</v>
      </c>
      <c r="T48" s="97">
        <f>DATASETFQ!M27</f>
        <v>0.89119999999999999</v>
      </c>
      <c r="U48" s="97">
        <f>DATASETFQ!M24</f>
        <v>0.4763</v>
      </c>
      <c r="V48" s="97">
        <f>DATASETFQ!N27</f>
        <v>0.25879999999999997</v>
      </c>
      <c r="W48" s="97">
        <f>DATASETFQ!N24</f>
        <v>0.31490000000000001</v>
      </c>
      <c r="X48" s="97">
        <f>DATASETFQ!O27</f>
        <v>4.3441000000000001</v>
      </c>
      <c r="Y48" s="97">
        <f>DATASETFQ!O24</f>
        <v>5.1814</v>
      </c>
      <c r="Z48" s="97">
        <f>DATASETFQ!P27</f>
        <v>1.4597</v>
      </c>
      <c r="AA48" s="97">
        <f>DATASETFQ!P24</f>
        <v>1.3855</v>
      </c>
      <c r="AB48" s="97">
        <f>DATASETFQ!Q27</f>
        <v>59.087299999999999</v>
      </c>
      <c r="AC48" s="97">
        <f>DATASETFQ!Q24</f>
        <v>70.697199999999995</v>
      </c>
    </row>
    <row r="49" spans="1:29" x14ac:dyDescent="0.3">
      <c r="A49" s="130"/>
      <c r="B49" s="97">
        <f>DATASETFQ!D28</f>
        <v>58</v>
      </c>
      <c r="C49" s="97">
        <f>DATASETFQ!D25</f>
        <v>67</v>
      </c>
      <c r="D49" s="97">
        <f>DATASETFQ!E28</f>
        <v>5.51</v>
      </c>
      <c r="E49" s="97">
        <f>DATASETFQ!E25</f>
        <v>4.2300000000000004</v>
      </c>
      <c r="F49" s="97">
        <f>DATASETFQ!F28</f>
        <v>84.525800000000004</v>
      </c>
      <c r="G49" s="97">
        <f>DATASETFQ!F25</f>
        <v>69.485399999999998</v>
      </c>
      <c r="H49" s="97">
        <f>DATASETFQ!G28</f>
        <v>29.2</v>
      </c>
      <c r="I49" s="97">
        <f>DATASETFQ!G25</f>
        <v>29.4</v>
      </c>
      <c r="J49" s="97">
        <f>DATASETFQ!H28</f>
        <v>8.81</v>
      </c>
      <c r="K49" s="97">
        <f>DATASETFQ!H25</f>
        <v>8.75</v>
      </c>
      <c r="L49" s="97">
        <f>DATASETFQ!I28</f>
        <v>359</v>
      </c>
      <c r="M49" s="97">
        <f>DATASETFQ!I25</f>
        <v>359</v>
      </c>
      <c r="N49" s="97">
        <f>DATASETFQ!J28</f>
        <v>4.7</v>
      </c>
      <c r="O49" s="97">
        <f>DATASETFQ!J25</f>
        <v>3.33</v>
      </c>
      <c r="P49" s="97">
        <f>DATASETFQ!K28</f>
        <v>0.26600000000000001</v>
      </c>
      <c r="Q49" s="97">
        <f>DATASETFQ!K25</f>
        <v>0.25</v>
      </c>
      <c r="R49" s="97">
        <f>DATASETFQ!L28</f>
        <v>0.78569999999999995</v>
      </c>
      <c r="S49" s="97">
        <f>DATASETFQ!L25</f>
        <v>0.85519999999999996</v>
      </c>
      <c r="T49" s="97">
        <f>DATASETFQ!M28</f>
        <v>0.93930000000000002</v>
      </c>
      <c r="U49" s="97">
        <f>DATASETFQ!M25</f>
        <v>0.55669999999999997</v>
      </c>
      <c r="V49" s="97">
        <f>DATASETFQ!N28</f>
        <v>0.2104</v>
      </c>
      <c r="W49" s="97">
        <f>DATASETFQ!N25</f>
        <v>0.1042</v>
      </c>
      <c r="X49" s="97">
        <f>DATASETFQ!O28</f>
        <v>4.0427</v>
      </c>
      <c r="Y49" s="97">
        <f>DATASETFQ!O25</f>
        <v>5.4695</v>
      </c>
      <c r="Z49" s="97">
        <f>DATASETFQ!P28</f>
        <v>1.5509999999999999</v>
      </c>
      <c r="AA49" s="97">
        <f>DATASETFQ!P25</f>
        <v>1.4240999999999999</v>
      </c>
      <c r="AB49" s="97">
        <f>DATASETFQ!Q28</f>
        <v>59.497300000000003</v>
      </c>
      <c r="AC49" s="97">
        <f>DATASETFQ!Q25</f>
        <v>72.051100000000005</v>
      </c>
    </row>
    <row r="50" spans="1:29" x14ac:dyDescent="0.3">
      <c r="A50" s="130"/>
      <c r="B50" s="97">
        <f>DATASETFQ!D29</f>
        <v>54</v>
      </c>
      <c r="C50" s="97">
        <f>DATASETFQ!D26</f>
        <v>57</v>
      </c>
      <c r="D50" s="97">
        <f>DATASETFQ!E29</f>
        <v>5.31</v>
      </c>
      <c r="E50" s="97">
        <f>DATASETFQ!E26</f>
        <v>5.07</v>
      </c>
      <c r="F50" s="97">
        <f>DATASETFQ!F29</f>
        <v>84.525800000000004</v>
      </c>
      <c r="G50" s="97">
        <f>DATASETFQ!F26</f>
        <v>69.485399999999998</v>
      </c>
      <c r="H50" s="97">
        <f>DATASETFQ!G29</f>
        <v>29</v>
      </c>
      <c r="I50" s="97">
        <f>DATASETFQ!G26</f>
        <v>29.2</v>
      </c>
      <c r="J50" s="97">
        <f>DATASETFQ!H29</f>
        <v>8.9600000000000009</v>
      </c>
      <c r="K50" s="97">
        <f>DATASETFQ!H26</f>
        <v>8.85</v>
      </c>
      <c r="L50" s="97">
        <f>DATASETFQ!I29</f>
        <v>369</v>
      </c>
      <c r="M50" s="97">
        <f>DATASETFQ!I26</f>
        <v>360</v>
      </c>
      <c r="N50" s="97">
        <f>DATASETFQ!J29</f>
        <v>2.89</v>
      </c>
      <c r="O50" s="97">
        <f>DATASETFQ!J26</f>
        <v>2.73</v>
      </c>
      <c r="P50" s="97">
        <f>DATASETFQ!K29</f>
        <v>0.26100000000000001</v>
      </c>
      <c r="Q50" s="97">
        <f>DATASETFQ!K26</f>
        <v>0.24800000000000003</v>
      </c>
      <c r="R50" s="97">
        <f>DATASETFQ!L29</f>
        <v>0.78029999999999999</v>
      </c>
      <c r="S50" s="97">
        <f>DATASETFQ!L26</f>
        <v>0.95409999999999995</v>
      </c>
      <c r="T50" s="97">
        <f>DATASETFQ!M29</f>
        <v>0.52110000000000001</v>
      </c>
      <c r="U50" s="97">
        <f>DATASETFQ!M26</f>
        <v>0.52569999999999995</v>
      </c>
      <c r="V50" s="97">
        <f>DATASETFQ!N29</f>
        <v>0.36599999999999999</v>
      </c>
      <c r="W50" s="97">
        <f>DATASETFQ!N26</f>
        <v>1.1122000000000001</v>
      </c>
      <c r="X50" s="97">
        <f>DATASETFQ!O29</f>
        <v>5.5282</v>
      </c>
      <c r="Y50" s="97">
        <f>DATASETFQ!O26</f>
        <v>5.5541</v>
      </c>
      <c r="Z50" s="97">
        <f>DATASETFQ!P29</f>
        <v>1.4242999999999999</v>
      </c>
      <c r="AA50" s="97">
        <f>DATASETFQ!P26</f>
        <v>1.8016000000000001</v>
      </c>
      <c r="AB50" s="97">
        <f>DATASETFQ!Q29</f>
        <v>69.312600000000003</v>
      </c>
      <c r="AC50" s="97">
        <f>DATASETFQ!Q26</f>
        <v>61.953400000000002</v>
      </c>
    </row>
    <row r="51" spans="1:29" ht="15.6" x14ac:dyDescent="0.3">
      <c r="A51" s="88" t="s">
        <v>77</v>
      </c>
      <c r="B51" s="97">
        <f>AVERAGE(B48:B50)</f>
        <v>56</v>
      </c>
      <c r="C51" s="97">
        <f>AVERAGE(C48:C50)</f>
        <v>58.5</v>
      </c>
      <c r="D51" s="97">
        <f t="shared" ref="D51:K51" si="140">AVERAGE(D48:D50)</f>
        <v>5.6033333333333326</v>
      </c>
      <c r="E51" s="97">
        <f t="shared" si="140"/>
        <v>4.7033333333333331</v>
      </c>
      <c r="F51" s="97">
        <f t="shared" si="140"/>
        <v>80.765699999999995</v>
      </c>
      <c r="G51" s="97">
        <f t="shared" si="140"/>
        <v>69.485399999999998</v>
      </c>
      <c r="H51" s="97">
        <f t="shared" si="140"/>
        <v>29.2</v>
      </c>
      <c r="I51" s="97">
        <f t="shared" si="140"/>
        <v>29.733333333333334</v>
      </c>
      <c r="J51" s="97">
        <f t="shared" si="140"/>
        <v>8.8933333333333326</v>
      </c>
      <c r="K51" s="97">
        <f t="shared" si="140"/>
        <v>8.8333333333333339</v>
      </c>
      <c r="L51" s="97">
        <f>AVERAGE(L48:L50)</f>
        <v>380.33333333333331</v>
      </c>
      <c r="M51" s="97">
        <f>AVERAGE(M48:M50)</f>
        <v>359.33333333333331</v>
      </c>
      <c r="N51" s="97">
        <f>AVERAGE(N48:N50)</f>
        <v>4.1466666666666674</v>
      </c>
      <c r="O51" s="97">
        <f>AVERAGE(O48:O50)</f>
        <v>3.0833333333333335</v>
      </c>
      <c r="P51" s="97">
        <f t="shared" ref="P51" si="141">AVERAGE(P48:P50)</f>
        <v>0.26400000000000001</v>
      </c>
      <c r="Q51" s="97">
        <f t="shared" ref="Q51" si="142">AVERAGE(Q48:Q50)</f>
        <v>0.25</v>
      </c>
      <c r="R51" s="97">
        <f t="shared" ref="R51" si="143">AVERAGE(R48:R50)</f>
        <v>0.77923333333333333</v>
      </c>
      <c r="S51" s="97">
        <f t="shared" ref="S51" si="144">AVERAGE(S48:S50)</f>
        <v>0.88256666666666661</v>
      </c>
      <c r="T51" s="97">
        <f t="shared" ref="T51" si="145">AVERAGE(T48:T50)</f>
        <v>0.7838666666666666</v>
      </c>
      <c r="U51" s="97">
        <f t="shared" ref="U51" si="146">AVERAGE(U48:U50)</f>
        <v>0.51956666666666662</v>
      </c>
      <c r="V51" s="97">
        <f t="shared" ref="V51" si="147">AVERAGE(V48:V50)</f>
        <v>0.27839999999999998</v>
      </c>
      <c r="W51" s="97">
        <f t="shared" ref="W51" si="148">AVERAGE(W48:W50)</f>
        <v>0.51043333333333341</v>
      </c>
      <c r="X51" s="97">
        <f t="shared" ref="X51" si="149">AVERAGE(X48:X50)</f>
        <v>4.6383333333333336</v>
      </c>
      <c r="Y51" s="97">
        <f t="shared" ref="Y51" si="150">AVERAGE(Y48:Y50)</f>
        <v>5.4016666666666664</v>
      </c>
      <c r="Z51" s="97">
        <f t="shared" ref="Z51" si="151">AVERAGE(Z48:Z50)</f>
        <v>1.4783333333333333</v>
      </c>
      <c r="AA51" s="97">
        <f t="shared" ref="AA51" si="152">AVERAGE(AA48:AA50)</f>
        <v>1.5370666666666668</v>
      </c>
      <c r="AB51" s="97">
        <f t="shared" ref="AB51" si="153">AVERAGE(AB48:AB50)</f>
        <v>62.632399999999997</v>
      </c>
      <c r="AC51" s="97">
        <f t="shared" ref="AC51" si="154">AVERAGE(AC48:AC50)</f>
        <v>68.233900000000006</v>
      </c>
    </row>
    <row r="52" spans="1:29" ht="15.6" x14ac:dyDescent="0.3">
      <c r="A52" s="88" t="s">
        <v>78</v>
      </c>
      <c r="B52" s="97">
        <f>_xlfn.STDEV.S(B48:B50)</f>
        <v>2</v>
      </c>
      <c r="C52" s="97">
        <f>_xlfn.STDEV.S(C48:C50)</f>
        <v>7.8581168227508558</v>
      </c>
      <c r="D52" s="97">
        <f t="shared" ref="D52:K52" si="155">_xlfn.STDEV.S(D48:D50)</f>
        <v>0.34947579792216449</v>
      </c>
      <c r="E52" s="97">
        <f t="shared" si="155"/>
        <v>0.43003875794320351</v>
      </c>
      <c r="F52" s="97">
        <f t="shared" si="155"/>
        <v>6.5126842415397421</v>
      </c>
      <c r="G52" s="97">
        <f t="shared" si="155"/>
        <v>0</v>
      </c>
      <c r="H52" s="97">
        <f t="shared" si="155"/>
        <v>0.19999999999999929</v>
      </c>
      <c r="I52" s="97">
        <f t="shared" si="155"/>
        <v>0.7571877794400379</v>
      </c>
      <c r="J52" s="97">
        <f t="shared" si="155"/>
        <v>7.6376261582597457E-2</v>
      </c>
      <c r="K52" s="97">
        <f t="shared" si="155"/>
        <v>7.6376261582597443E-2</v>
      </c>
      <c r="L52" s="97">
        <f>_xlfn.STDEV.S(L48:L50)</f>
        <v>28.728615235220325</v>
      </c>
      <c r="M52" s="97">
        <f>_xlfn.STDEV.S(M48:M50)</f>
        <v>0.57735026918962584</v>
      </c>
      <c r="N52" s="97">
        <f>_xlfn.STDEV.S(N48:N50)</f>
        <v>1.090886489664862</v>
      </c>
      <c r="O52" s="97">
        <f>_xlfn.STDEV.S(O48:O50)</f>
        <v>0.31390019645316147</v>
      </c>
      <c r="P52" s="97">
        <f t="shared" ref="P52:Q52" si="156">_xlfn.STDEV.S(P48:P50)</f>
        <v>2.6457513110645929E-3</v>
      </c>
      <c r="Q52" s="97">
        <f t="shared" si="156"/>
        <v>1.9999999999999879E-3</v>
      </c>
      <c r="R52" s="97">
        <f t="shared" ref="R52:AC52" si="157">_xlfn.STDEV.S(R48:R50)</f>
        <v>7.0606892959067845E-3</v>
      </c>
      <c r="S52" s="97">
        <f t="shared" si="157"/>
        <v>6.2516584466310449E-2</v>
      </c>
      <c r="T52" s="97">
        <f t="shared" si="157"/>
        <v>0.22882994413610594</v>
      </c>
      <c r="U52" s="97">
        <f t="shared" si="157"/>
        <v>4.0549393748036879E-2</v>
      </c>
      <c r="V52" s="97">
        <f t="shared" si="157"/>
        <v>7.9630145045704856E-2</v>
      </c>
      <c r="W52" s="97">
        <f t="shared" si="157"/>
        <v>0.53168690348111203</v>
      </c>
      <c r="X52" s="97">
        <f t="shared" si="157"/>
        <v>0.78524359490117912</v>
      </c>
      <c r="Y52" s="97">
        <f t="shared" si="157"/>
        <v>0.19539023346455509</v>
      </c>
      <c r="Z52" s="97">
        <f t="shared" si="157"/>
        <v>6.5372955672306374E-2</v>
      </c>
      <c r="AA52" s="97">
        <f t="shared" si="157"/>
        <v>0.22990411769547131</v>
      </c>
      <c r="AB52" s="97">
        <f t="shared" si="157"/>
        <v>5.7888538615169773</v>
      </c>
      <c r="AC52" s="97">
        <f t="shared" si="157"/>
        <v>5.4810374465059075</v>
      </c>
    </row>
    <row r="53" spans="1:29" s="89" customFormat="1" ht="15.6" x14ac:dyDescent="0.3">
      <c r="A53" s="91" t="s">
        <v>102</v>
      </c>
      <c r="B53" s="27">
        <f>SMALL(B48:B50,1)</f>
        <v>54</v>
      </c>
      <c r="C53" s="97"/>
      <c r="D53" s="98"/>
      <c r="E53" s="97"/>
      <c r="F53" s="92"/>
      <c r="G53" s="97"/>
      <c r="H53" s="92"/>
      <c r="I53" s="97"/>
      <c r="J53" s="92"/>
      <c r="K53" s="97"/>
      <c r="L53" s="92"/>
      <c r="M53" s="97"/>
      <c r="N53" s="92"/>
      <c r="O53" s="97"/>
      <c r="P53" s="92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 spans="1:29" s="89" customFormat="1" ht="15.6" x14ac:dyDescent="0.3">
      <c r="A54" s="91" t="s">
        <v>99</v>
      </c>
      <c r="B54" s="27">
        <f>_xlfn.QUARTILE.INC(B48:B50,1)</f>
        <v>55</v>
      </c>
      <c r="C54" s="97"/>
      <c r="D54" s="98"/>
      <c r="E54" s="97"/>
      <c r="F54" s="92"/>
      <c r="G54" s="97"/>
      <c r="H54" s="92"/>
      <c r="I54" s="97"/>
      <c r="J54" s="92"/>
      <c r="K54" s="97"/>
      <c r="L54" s="92"/>
      <c r="M54" s="97"/>
      <c r="N54" s="92"/>
      <c r="O54" s="97"/>
      <c r="P54" s="92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 s="89" customFormat="1" ht="15.6" x14ac:dyDescent="0.3">
      <c r="A55" s="91" t="s">
        <v>100</v>
      </c>
      <c r="B55" s="27">
        <f>_xlfn.QUARTILE.INC(B48:B50,2)</f>
        <v>56</v>
      </c>
      <c r="C55" s="97"/>
      <c r="D55" s="98"/>
      <c r="E55" s="97"/>
      <c r="F55" s="92"/>
      <c r="G55" s="97"/>
      <c r="H55" s="92"/>
      <c r="I55" s="97"/>
      <c r="J55" s="92"/>
      <c r="K55" s="97"/>
      <c r="L55" s="92"/>
      <c r="M55" s="97"/>
      <c r="N55" s="92"/>
      <c r="O55" s="97"/>
      <c r="P55" s="92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 spans="1:29" s="89" customFormat="1" ht="15.6" x14ac:dyDescent="0.3">
      <c r="A56" s="91" t="s">
        <v>101</v>
      </c>
      <c r="B56" s="27">
        <f>_xlfn.QUARTILE.INC(B48:B50,3)</f>
        <v>57</v>
      </c>
      <c r="C56" s="97"/>
      <c r="D56" s="98"/>
      <c r="E56" s="97"/>
      <c r="F56" s="92"/>
      <c r="G56" s="97"/>
      <c r="H56" s="92"/>
      <c r="I56" s="97"/>
      <c r="J56" s="92"/>
      <c r="K56" s="97"/>
      <c r="L56" s="92"/>
      <c r="M56" s="97"/>
      <c r="N56" s="92"/>
      <c r="O56" s="97"/>
      <c r="P56" s="92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 spans="1:29" s="89" customFormat="1" ht="15.6" x14ac:dyDescent="0.3">
      <c r="A57" s="91" t="s">
        <v>98</v>
      </c>
      <c r="B57" s="27">
        <f>LARGE(B48:B50,1)</f>
        <v>58</v>
      </c>
      <c r="C57" s="97"/>
      <c r="D57" s="98"/>
      <c r="E57" s="97"/>
      <c r="F57" s="92"/>
      <c r="G57" s="97"/>
      <c r="H57" s="92"/>
      <c r="I57" s="97"/>
      <c r="J57" s="92"/>
      <c r="K57" s="97"/>
      <c r="L57" s="92"/>
      <c r="M57" s="97"/>
      <c r="N57" s="92"/>
      <c r="O57" s="97"/>
      <c r="P57" s="92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 spans="1:29" s="89" customFormat="1" ht="15.6" x14ac:dyDescent="0.3">
      <c r="A58" s="91" t="s">
        <v>103</v>
      </c>
      <c r="B58" s="27"/>
      <c r="C58" s="97"/>
      <c r="D58" s="98"/>
      <c r="E58" s="97"/>
      <c r="F58" s="92"/>
      <c r="G58" s="97"/>
      <c r="H58" s="92"/>
      <c r="I58" s="97"/>
      <c r="J58" s="92"/>
      <c r="K58" s="97"/>
      <c r="L58" s="92"/>
      <c r="M58" s="97"/>
      <c r="N58" s="92"/>
      <c r="O58" s="97"/>
      <c r="P58" s="92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 spans="1:29" s="89" customFormat="1" ht="15.6" x14ac:dyDescent="0.3">
      <c r="A59" s="91" t="s">
        <v>104</v>
      </c>
      <c r="B59" s="27"/>
      <c r="C59" s="97"/>
      <c r="D59" s="98"/>
      <c r="E59" s="97"/>
      <c r="F59" s="92"/>
      <c r="G59" s="97"/>
      <c r="H59" s="92"/>
      <c r="I59" s="97"/>
      <c r="J59" s="92"/>
      <c r="K59" s="97"/>
      <c r="L59" s="92"/>
      <c r="M59" s="97"/>
      <c r="N59" s="92"/>
      <c r="O59" s="97"/>
      <c r="P59" s="92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 spans="1:29" s="89" customFormat="1" ht="15.6" x14ac:dyDescent="0.3">
      <c r="A60" s="91" t="s">
        <v>105</v>
      </c>
      <c r="B60" s="27"/>
      <c r="C60" s="97"/>
      <c r="D60" s="98"/>
      <c r="E60" s="97"/>
      <c r="F60" s="92"/>
      <c r="G60" s="97"/>
      <c r="H60" s="92"/>
      <c r="I60" s="97"/>
      <c r="J60" s="92"/>
      <c r="K60" s="97"/>
      <c r="L60" s="92"/>
      <c r="M60" s="97"/>
      <c r="N60" s="92"/>
      <c r="O60" s="97"/>
      <c r="P60" s="92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 spans="1:29" s="89" customFormat="1" ht="15.6" x14ac:dyDescent="0.3">
      <c r="A61" s="91" t="s">
        <v>106</v>
      </c>
      <c r="B61" s="27"/>
      <c r="C61" s="97"/>
      <c r="D61" s="98"/>
      <c r="E61" s="97"/>
      <c r="F61" s="92"/>
      <c r="G61" s="97"/>
      <c r="H61" s="92"/>
      <c r="I61" s="97"/>
      <c r="J61" s="92"/>
      <c r="K61" s="97"/>
      <c r="L61" s="92"/>
      <c r="M61" s="97"/>
      <c r="N61" s="92"/>
      <c r="O61" s="97"/>
      <c r="P61" s="92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 spans="1:29" s="89" customFormat="1" ht="15.6" x14ac:dyDescent="0.3">
      <c r="A62" s="91" t="s">
        <v>107</v>
      </c>
      <c r="B62" s="27"/>
      <c r="C62" s="97"/>
      <c r="D62" s="98"/>
      <c r="E62" s="97"/>
      <c r="F62" s="92"/>
      <c r="G62" s="97"/>
      <c r="H62" s="92"/>
      <c r="I62" s="97"/>
      <c r="J62" s="92"/>
      <c r="K62" s="97"/>
      <c r="L62" s="92"/>
      <c r="M62" s="97"/>
      <c r="N62" s="92"/>
      <c r="O62" s="97"/>
      <c r="P62" s="92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 spans="1:29" x14ac:dyDescent="0.3">
      <c r="A63" s="130" t="str">
        <f>FQ!AF3</f>
        <v>504 hours after application (08/11/2019)</v>
      </c>
      <c r="B63" s="97">
        <f>DATASETFQ!D34</f>
        <v>52.5</v>
      </c>
      <c r="C63" s="97">
        <f>DATASETFQ!D31</f>
        <v>52</v>
      </c>
      <c r="D63" s="97">
        <f>DATASETFQ!E34</f>
        <v>5.77</v>
      </c>
      <c r="E63" s="97">
        <f>DATASETFQ!E31</f>
        <v>5.19</v>
      </c>
      <c r="F63" s="97">
        <f>DATASETFQ!F34</f>
        <v>77.005599999999987</v>
      </c>
      <c r="G63" s="97">
        <f>DATASETFQ!F31</f>
        <v>69.485399999999998</v>
      </c>
      <c r="H63" s="97">
        <f>DATASETFQ!G34</f>
        <v>28.9</v>
      </c>
      <c r="I63" s="97">
        <f>DATASETFQ!G31</f>
        <v>29</v>
      </c>
      <c r="J63" s="97">
        <f>DATASETFQ!H34</f>
        <v>8.82</v>
      </c>
      <c r="K63" s="97">
        <f>DATASETFQ!H31</f>
        <v>8.6999999999999993</v>
      </c>
      <c r="L63" s="101">
        <f>DATASETFQ!I34</f>
        <v>361</v>
      </c>
      <c r="M63" s="101">
        <f>DATASETFQ!I31</f>
        <v>358</v>
      </c>
      <c r="N63" s="97">
        <f>DATASETFQ!J34</f>
        <v>4.34</v>
      </c>
      <c r="O63" s="97">
        <f>DATASETFQ!J31</f>
        <v>4.79</v>
      </c>
      <c r="P63" s="27">
        <f>DATASETFQ!K34</f>
        <v>0.26299999999999996</v>
      </c>
      <c r="Q63" s="27">
        <f>DATASETFQ!K31</f>
        <v>0.251</v>
      </c>
      <c r="R63" s="96">
        <f>DATASETFQ!L34</f>
        <v>0.7954</v>
      </c>
      <c r="S63" s="96">
        <f>DATASETFQ!L31</f>
        <v>0.78849999999999998</v>
      </c>
      <c r="T63" s="96">
        <f>DATASETFQ!M34</f>
        <v>0.59470000000000001</v>
      </c>
      <c r="U63" s="96">
        <f>DATASETFQ!M31</f>
        <v>0.67730000000000001</v>
      </c>
      <c r="V63" s="96">
        <f>DATASETFQ!N34</f>
        <v>0.59799999999999998</v>
      </c>
      <c r="W63" s="96">
        <f>DATASETFQ!N31</f>
        <v>0.45760000000000001</v>
      </c>
      <c r="X63" s="96">
        <f>DATASETFQ!O31</f>
        <v>4.7939999999999996</v>
      </c>
      <c r="Y63" s="96">
        <f>DATASETFQ!O34</f>
        <v>4.6154999999999999</v>
      </c>
      <c r="Z63" s="96">
        <f>DATASETFQ!P31</f>
        <v>1.3775999999999999</v>
      </c>
      <c r="AA63" s="96">
        <f>DATASETFQ!P34</f>
        <v>1.3369</v>
      </c>
      <c r="AB63" s="96">
        <f>DATASETFQ!Q31</f>
        <v>62.449300000000001</v>
      </c>
      <c r="AC63" s="96">
        <f>DATASETFQ!Q34</f>
        <v>57.914400000000001</v>
      </c>
    </row>
    <row r="64" spans="1:29" x14ac:dyDescent="0.3">
      <c r="A64" s="130"/>
      <c r="B64" s="97">
        <f>DATASETFQ!D35</f>
        <v>59</v>
      </c>
      <c r="C64" s="97">
        <f>DATASETFQ!D32</f>
        <v>62</v>
      </c>
      <c r="D64" s="97">
        <f>DATASETFQ!E35</f>
        <v>4.5</v>
      </c>
      <c r="E64" s="97">
        <f>DATASETFQ!E32</f>
        <v>4.12</v>
      </c>
      <c r="F64" s="97">
        <f>DATASETFQ!F35</f>
        <v>73.245499999999993</v>
      </c>
      <c r="G64" s="97">
        <f>DATASETFQ!F32</f>
        <v>77.005599999999987</v>
      </c>
      <c r="H64" s="97">
        <f>DATASETFQ!G35</f>
        <v>29.2</v>
      </c>
      <c r="I64" s="97">
        <f>DATASETFQ!G32</f>
        <v>29.1</v>
      </c>
      <c r="J64" s="97">
        <f>DATASETFQ!H35</f>
        <v>8.92</v>
      </c>
      <c r="K64" s="97">
        <f>DATASETFQ!H32</f>
        <v>8.85</v>
      </c>
      <c r="L64" s="101">
        <f>DATASETFQ!I35</f>
        <v>361</v>
      </c>
      <c r="M64" s="101">
        <f>DATASETFQ!I32</f>
        <v>360</v>
      </c>
      <c r="N64" s="97">
        <f>DATASETFQ!J35</f>
        <v>3.91</v>
      </c>
      <c r="O64" s="97">
        <f>DATASETFQ!J32</f>
        <v>3.53</v>
      </c>
      <c r="P64" s="27">
        <f>DATASETFQ!K35</f>
        <v>0.26</v>
      </c>
      <c r="Q64" s="27">
        <f>DATASETFQ!K32</f>
        <v>0.246</v>
      </c>
      <c r="R64" s="96">
        <f>DATASETFQ!L35</f>
        <v>0.78139999999999998</v>
      </c>
      <c r="S64" s="96">
        <f>DATASETFQ!L32</f>
        <v>0.76400000000000001</v>
      </c>
      <c r="T64" s="96">
        <f>DATASETFQ!M35</f>
        <v>0.76149999999999995</v>
      </c>
      <c r="U64" s="96">
        <f>DATASETFQ!M32</f>
        <v>0.79310000000000003</v>
      </c>
      <c r="V64" s="96">
        <f>DATASETFQ!N35</f>
        <v>0.56989999999999996</v>
      </c>
      <c r="W64" s="96">
        <f>DATASETFQ!N32</f>
        <v>0.62749999999999995</v>
      </c>
      <c r="X64" s="96">
        <f>DATASETFQ!O32</f>
        <v>4.1638000000000002</v>
      </c>
      <c r="Y64" s="96">
        <f>DATASETFQ!O35</f>
        <v>4.3737000000000004</v>
      </c>
      <c r="Z64" s="96">
        <f>DATASETFQ!P32</f>
        <v>1.1994</v>
      </c>
      <c r="AA64" s="96">
        <f>DATASETFQ!P35</f>
        <v>1.1738</v>
      </c>
      <c r="AB64" s="96">
        <f>DATASETFQ!Q32</f>
        <v>61.288899999999998</v>
      </c>
      <c r="AC64" s="96">
        <f>DATASETFQ!Q35</f>
        <v>50.448099999999997</v>
      </c>
    </row>
    <row r="65" spans="1:29" x14ac:dyDescent="0.3">
      <c r="A65" s="130"/>
      <c r="B65" s="97">
        <f>DATASETFQ!D36</f>
        <v>49</v>
      </c>
      <c r="C65" s="97">
        <f>DATASETFQ!D33</f>
        <v>58</v>
      </c>
      <c r="D65" s="97">
        <f>DATASETFQ!E36</f>
        <v>4.26</v>
      </c>
      <c r="E65" s="97">
        <f>DATASETFQ!E33</f>
        <v>5.78</v>
      </c>
      <c r="F65" s="97">
        <f>DATASETFQ!F36</f>
        <v>77.005599999999987</v>
      </c>
      <c r="G65" s="97">
        <f>DATASETFQ!F33</f>
        <v>77.005599999999987</v>
      </c>
      <c r="H65" s="97">
        <f>DATASETFQ!G36</f>
        <v>28.8</v>
      </c>
      <c r="I65" s="97">
        <f>DATASETFQ!G33</f>
        <v>28.5</v>
      </c>
      <c r="J65" s="97">
        <f>DATASETFQ!H36</f>
        <v>8.91</v>
      </c>
      <c r="K65" s="97">
        <f>DATASETFQ!H33</f>
        <v>8.8699999999999992</v>
      </c>
      <c r="L65" s="101">
        <f>DATASETFQ!I36</f>
        <v>370</v>
      </c>
      <c r="M65" s="101">
        <f>DATASETFQ!I33</f>
        <v>359</v>
      </c>
      <c r="N65" s="97">
        <f>DATASETFQ!J36</f>
        <v>3.8</v>
      </c>
      <c r="O65" s="97">
        <f>DATASETFQ!J33</f>
        <v>3.7</v>
      </c>
      <c r="P65" s="27">
        <f>DATASETFQ!K36</f>
        <v>0.26499999999999996</v>
      </c>
      <c r="Q65" s="27">
        <f>DATASETFQ!K33</f>
        <v>0.245</v>
      </c>
      <c r="R65" s="96">
        <f>DATASETFQ!L36</f>
        <v>0.79949999999999999</v>
      </c>
      <c r="S65" s="96">
        <f>DATASETFQ!L33</f>
        <v>0.79159999999999997</v>
      </c>
      <c r="T65" s="96">
        <f>DATASETFQ!M36</f>
        <v>0.28149999999999997</v>
      </c>
      <c r="U65" s="96">
        <f>DATASETFQ!M33</f>
        <v>0.68759999999999999</v>
      </c>
      <c r="V65" s="96">
        <f>DATASETFQ!N36</f>
        <v>0.43259999999999998</v>
      </c>
      <c r="W65" s="96">
        <f>DATASETFQ!N33</f>
        <v>0.35289999999999999</v>
      </c>
      <c r="X65" s="96">
        <f>DATASETFQ!O33</f>
        <v>4.8193000000000001</v>
      </c>
      <c r="Y65" s="96">
        <f>DATASETFQ!O36</f>
        <v>4.7030000000000003</v>
      </c>
      <c r="Z65" s="96">
        <f>DATASETFQ!P33</f>
        <v>1.3369</v>
      </c>
      <c r="AA65" s="96">
        <f>DATASETFQ!P36</f>
        <v>1.3601000000000001</v>
      </c>
      <c r="AB65" s="96">
        <f>DATASETFQ!Q33</f>
        <v>66.957599999999999</v>
      </c>
      <c r="AC65" s="96">
        <f>DATASETFQ!Q36</f>
        <v>52.900199999999998</v>
      </c>
    </row>
    <row r="66" spans="1:29" ht="15.6" x14ac:dyDescent="0.3">
      <c r="A66" s="88" t="s">
        <v>77</v>
      </c>
      <c r="B66" s="101">
        <f>AVERAGE(B63:B65)</f>
        <v>53.5</v>
      </c>
      <c r="C66" s="97">
        <f t="shared" ref="C66:O66" si="158">AVERAGE(C63:C65)</f>
        <v>57.333333333333336</v>
      </c>
      <c r="D66" s="97">
        <f t="shared" si="158"/>
        <v>4.8433333333333328</v>
      </c>
      <c r="E66" s="97">
        <f t="shared" si="158"/>
        <v>5.03</v>
      </c>
      <c r="F66" s="98">
        <f t="shared" si="158"/>
        <v>75.752233333333322</v>
      </c>
      <c r="G66" s="98">
        <f t="shared" si="158"/>
        <v>74.498866666666657</v>
      </c>
      <c r="H66" s="98">
        <f t="shared" si="158"/>
        <v>28.966666666666665</v>
      </c>
      <c r="I66" s="98">
        <f t="shared" si="158"/>
        <v>28.866666666666664</v>
      </c>
      <c r="J66" s="98">
        <f t="shared" si="158"/>
        <v>8.8833333333333346</v>
      </c>
      <c r="K66" s="98">
        <f t="shared" si="158"/>
        <v>8.8066666666666649</v>
      </c>
      <c r="L66" s="99">
        <f t="shared" si="158"/>
        <v>364</v>
      </c>
      <c r="M66" s="99">
        <f t="shared" si="158"/>
        <v>359</v>
      </c>
      <c r="N66" s="98">
        <f t="shared" si="158"/>
        <v>4.0166666666666666</v>
      </c>
      <c r="O66" s="98">
        <f t="shared" si="158"/>
        <v>4.0066666666666668</v>
      </c>
      <c r="P66" s="98">
        <f>AVERAGE(P63:P65)</f>
        <v>0.2626666666666666</v>
      </c>
      <c r="Q66" s="98">
        <f t="shared" ref="Q66" si="159">AVERAGE(Q63:Q65)</f>
        <v>0.24733333333333332</v>
      </c>
      <c r="R66" s="98">
        <f t="shared" ref="R66" si="160">AVERAGE(R63:R65)</f>
        <v>0.79210000000000003</v>
      </c>
      <c r="S66" s="98">
        <f t="shared" ref="S66" si="161">AVERAGE(S63:S65)</f>
        <v>0.78136666666666665</v>
      </c>
      <c r="T66" s="98">
        <f t="shared" ref="T66" si="162">AVERAGE(T63:T65)</f>
        <v>0.54589999999999994</v>
      </c>
      <c r="U66" s="98">
        <f t="shared" ref="U66" si="163">AVERAGE(U63:U65)</f>
        <v>0.71933333333333349</v>
      </c>
      <c r="V66" s="98">
        <f t="shared" ref="V66" si="164">AVERAGE(V63:V65)</f>
        <v>0.53349999999999997</v>
      </c>
      <c r="W66" s="98">
        <f t="shared" ref="W66" si="165">AVERAGE(W63:W65)</f>
        <v>0.47933333333333333</v>
      </c>
      <c r="X66" s="98">
        <f t="shared" ref="X66" si="166">AVERAGE(X63:X65)</f>
        <v>4.592366666666666</v>
      </c>
      <c r="Y66" s="98">
        <f t="shared" ref="Y66" si="167">AVERAGE(Y63:Y65)</f>
        <v>4.5640666666666663</v>
      </c>
      <c r="Z66" s="98">
        <f t="shared" ref="Z66" si="168">AVERAGE(Z63:Z65)</f>
        <v>1.3046333333333333</v>
      </c>
      <c r="AA66" s="98">
        <f t="shared" ref="AA66" si="169">AVERAGE(AA63:AA65)</f>
        <v>1.2902666666666667</v>
      </c>
      <c r="AB66" s="98">
        <f t="shared" ref="AB66" si="170">AVERAGE(AB63:AB65)</f>
        <v>63.565266666666673</v>
      </c>
      <c r="AC66" s="98">
        <f t="shared" ref="AC66" si="171">AVERAGE(AC63:AC65)</f>
        <v>53.754233333333332</v>
      </c>
    </row>
    <row r="67" spans="1:29" ht="15.6" x14ac:dyDescent="0.3">
      <c r="A67" s="88" t="s">
        <v>78</v>
      </c>
      <c r="B67" s="97">
        <f>_xlfn.STDEV.S(B63:B65)</f>
        <v>5.0744457825461096</v>
      </c>
      <c r="C67" s="97">
        <f t="shared" ref="C67:O67" si="172">_xlfn.STDEV.S(C63:C65)</f>
        <v>5.0332229568471671</v>
      </c>
      <c r="D67" s="97">
        <f t="shared" si="172"/>
        <v>0.81143905090482771</v>
      </c>
      <c r="E67" s="97">
        <f t="shared" si="172"/>
        <v>0.84148677945645811</v>
      </c>
      <c r="F67" s="98">
        <f t="shared" si="172"/>
        <v>2.1708947471799083</v>
      </c>
      <c r="G67" s="98">
        <f t="shared" si="172"/>
        <v>4.3417894943598165</v>
      </c>
      <c r="H67" s="98">
        <f t="shared" si="172"/>
        <v>0.20816659994661282</v>
      </c>
      <c r="I67" s="98">
        <f t="shared" si="172"/>
        <v>0.32145502536643233</v>
      </c>
      <c r="J67" s="98">
        <f t="shared" si="172"/>
        <v>5.5075705472860871E-2</v>
      </c>
      <c r="K67" s="98">
        <f t="shared" si="172"/>
        <v>9.2915732431775755E-2</v>
      </c>
      <c r="L67" s="98">
        <f t="shared" si="172"/>
        <v>5.196152422706632</v>
      </c>
      <c r="M67" s="98">
        <f t="shared" si="172"/>
        <v>1</v>
      </c>
      <c r="N67" s="98">
        <f t="shared" si="172"/>
        <v>0.28536526301099319</v>
      </c>
      <c r="O67" s="98">
        <f t="shared" si="172"/>
        <v>0.68369096332577939</v>
      </c>
      <c r="P67" s="98">
        <f>_xlfn.STDEV.S(P63:P65)</f>
        <v>2.5166114784235562E-3</v>
      </c>
      <c r="Q67" s="98">
        <f t="shared" ref="Q67:Y67" si="173">_xlfn.STDEV.S(Q63:Q65)</f>
        <v>3.2145502536643214E-3</v>
      </c>
      <c r="R67" s="98">
        <f t="shared" si="173"/>
        <v>9.490521587352304E-3</v>
      </c>
      <c r="S67" s="98">
        <f t="shared" si="173"/>
        <v>1.5119634034371754E-2</v>
      </c>
      <c r="T67" s="98">
        <f t="shared" si="173"/>
        <v>0.24369259323992606</v>
      </c>
      <c r="U67" s="98">
        <f t="shared" si="173"/>
        <v>6.4091055018101667E-2</v>
      </c>
      <c r="V67" s="98">
        <f t="shared" si="173"/>
        <v>8.8504293681154728E-2</v>
      </c>
      <c r="W67" s="98">
        <f t="shared" si="173"/>
        <v>0.1385840659431426</v>
      </c>
      <c r="X67" s="98">
        <f t="shared" si="173"/>
        <v>0.3713651347842622</v>
      </c>
      <c r="Y67" s="98">
        <f t="shared" si="173"/>
        <v>0.17056864698218516</v>
      </c>
      <c r="Z67" s="98">
        <f t="shared" ref="Z67:AC67" si="174">_xlfn.STDEV.S(Z63:Z65)</f>
        <v>9.3379137570087492E-2</v>
      </c>
      <c r="AA67" s="98">
        <f t="shared" si="174"/>
        <v>0.10152794360831575</v>
      </c>
      <c r="AB67" s="98">
        <f t="shared" si="174"/>
        <v>2.9945911446027709</v>
      </c>
      <c r="AC67" s="98">
        <f t="shared" si="174"/>
        <v>3.8057113163419722</v>
      </c>
    </row>
    <row r="68" spans="1:29" s="89" customFormat="1" ht="15.6" x14ac:dyDescent="0.3">
      <c r="A68" s="91" t="s">
        <v>102</v>
      </c>
      <c r="B68" s="97">
        <f>SMALL(B63:B65,1)</f>
        <v>49</v>
      </c>
      <c r="C68" s="97"/>
      <c r="D68" s="97"/>
      <c r="E68" s="97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 spans="1:29" s="89" customFormat="1" ht="15.6" x14ac:dyDescent="0.3">
      <c r="A69" s="91" t="s">
        <v>99</v>
      </c>
      <c r="B69" s="97">
        <f>_xlfn.QUARTILE.INC(B63:B65,1)</f>
        <v>50.75</v>
      </c>
      <c r="C69" s="97"/>
      <c r="D69" s="97"/>
      <c r="E69" s="97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 spans="1:29" s="89" customFormat="1" ht="15.6" x14ac:dyDescent="0.3">
      <c r="A70" s="91" t="s">
        <v>100</v>
      </c>
      <c r="B70" s="97">
        <f>_xlfn.QUARTILE.INC(B63:B65,2)</f>
        <v>52.5</v>
      </c>
      <c r="C70" s="97"/>
      <c r="D70" s="97"/>
      <c r="E70" s="97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 spans="1:29" s="89" customFormat="1" ht="15.6" x14ac:dyDescent="0.3">
      <c r="A71" s="91" t="s">
        <v>101</v>
      </c>
      <c r="B71" s="97">
        <f>_xlfn.QUARTILE.INC(B63:B65,3)</f>
        <v>55.75</v>
      </c>
      <c r="C71" s="97"/>
      <c r="D71" s="97"/>
      <c r="E71" s="97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 spans="1:29" s="89" customFormat="1" ht="15.6" x14ac:dyDescent="0.3">
      <c r="A72" s="91" t="s">
        <v>98</v>
      </c>
      <c r="B72" s="97">
        <f>LARGE(B63:B65,1)</f>
        <v>59</v>
      </c>
      <c r="C72" s="97"/>
      <c r="D72" s="97"/>
      <c r="E72" s="97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 spans="1:29" s="89" customFormat="1" ht="15.6" x14ac:dyDescent="0.3">
      <c r="A73" s="91" t="s">
        <v>103</v>
      </c>
      <c r="B73" s="97"/>
      <c r="C73" s="97"/>
      <c r="D73" s="97"/>
      <c r="E73" s="97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 spans="1:29" s="89" customFormat="1" ht="15.6" x14ac:dyDescent="0.3">
      <c r="A74" s="91" t="s">
        <v>104</v>
      </c>
      <c r="B74" s="97"/>
      <c r="C74" s="97"/>
      <c r="D74" s="97"/>
      <c r="E74" s="97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 spans="1:29" s="89" customFormat="1" ht="15.6" x14ac:dyDescent="0.3">
      <c r="A75" s="91" t="s">
        <v>105</v>
      </c>
      <c r="B75" s="97"/>
      <c r="C75" s="97"/>
      <c r="D75" s="97"/>
      <c r="E75" s="97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 spans="1:29" s="89" customFormat="1" ht="15.6" x14ac:dyDescent="0.3">
      <c r="A76" s="91" t="s">
        <v>106</v>
      </c>
      <c r="B76" s="97"/>
      <c r="C76" s="97"/>
      <c r="D76" s="97"/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 spans="1:29" s="89" customFormat="1" ht="15.6" x14ac:dyDescent="0.3">
      <c r="A77" s="91" t="s">
        <v>107</v>
      </c>
      <c r="B77" s="97"/>
      <c r="C77" s="97"/>
      <c r="D77" s="97"/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 spans="1:29" x14ac:dyDescent="0.3">
      <c r="A78" s="129" t="str">
        <f>FQ!AM3</f>
        <v>720 hours after application (18/11/2019)</v>
      </c>
      <c r="B78" s="97">
        <f>DATASETFQ!D41</f>
        <v>51</v>
      </c>
      <c r="C78" s="97">
        <f>DATASETFQ!D38</f>
        <v>61</v>
      </c>
      <c r="D78" s="97">
        <f>DATASETFQ!E41</f>
        <v>7.27</v>
      </c>
      <c r="E78" s="97">
        <f>DATASETFQ!E38</f>
        <v>6.06</v>
      </c>
      <c r="F78" s="97">
        <f>DATASETFQ!F41</f>
        <v>77.005599999999987</v>
      </c>
      <c r="G78" s="97">
        <f>DATASETFQ!F38</f>
        <v>73.245499999999993</v>
      </c>
      <c r="H78" s="97">
        <f>DATASETFQ!G41</f>
        <v>29</v>
      </c>
      <c r="I78" s="97">
        <f>DATASETFQ!G38</f>
        <v>30.2</v>
      </c>
      <c r="J78" s="97">
        <f>DATASETFQ!H41</f>
        <v>8.82</v>
      </c>
      <c r="K78" s="97">
        <f>DATASETFQ!H38</f>
        <v>8.7200000000000006</v>
      </c>
      <c r="L78" s="97">
        <f>DATASETFQ!I41</f>
        <v>365</v>
      </c>
      <c r="M78" s="97">
        <f>DATASETFQ!I38</f>
        <v>362</v>
      </c>
      <c r="N78" s="97">
        <f>DATASETFQ!J41</f>
        <v>6.3</v>
      </c>
      <c r="O78" s="97">
        <f>DATASETFQ!J38</f>
        <v>3.54</v>
      </c>
      <c r="P78" s="27">
        <f>DATASETFQ!K41</f>
        <v>0.26100000000000001</v>
      </c>
      <c r="Q78" s="27">
        <f>DATASETFQ!K38</f>
        <v>0.251</v>
      </c>
      <c r="R78" s="87">
        <f>DATASETFQ!L41</f>
        <v>0.77569999999999995</v>
      </c>
      <c r="S78" s="87">
        <f>DATASETFQ!L38</f>
        <v>0.80589999999999995</v>
      </c>
      <c r="T78" s="96">
        <f>DATASETFQ!M41</f>
        <v>0.84140000000000004</v>
      </c>
      <c r="U78" s="96">
        <f>DATASETFQ!M38</f>
        <v>0.79830000000000001</v>
      </c>
      <c r="V78" s="96">
        <f>DATASETFQ!N41</f>
        <v>0.49640000000000001</v>
      </c>
      <c r="W78" s="96">
        <f>DATASETFQ!N38</f>
        <v>0.30930000000000002</v>
      </c>
      <c r="X78" s="96">
        <f>DATASETFQ!O41</f>
        <v>5.3734000000000002</v>
      </c>
      <c r="Y78" s="96">
        <f>DATASETFQ!O38</f>
        <v>4.6219000000000001</v>
      </c>
      <c r="Z78" s="96">
        <f>DATASETFQ!P41</f>
        <v>1.5755999999999999</v>
      </c>
      <c r="AA78" s="96">
        <f>DATASETFQ!P38</f>
        <v>1.3446</v>
      </c>
      <c r="AB78" s="96">
        <f>DATASETFQ!Q41</f>
        <v>76.540999999999997</v>
      </c>
      <c r="AC78" s="96">
        <f>DATASETFQ!Q38</f>
        <v>64.452299999999994</v>
      </c>
    </row>
    <row r="79" spans="1:29" x14ac:dyDescent="0.3">
      <c r="A79" s="129"/>
      <c r="B79" s="97">
        <f>DATASETFQ!D42</f>
        <v>55</v>
      </c>
      <c r="C79" s="97">
        <f>DATASETFQ!D39</f>
        <v>59</v>
      </c>
      <c r="D79" s="97">
        <f>DATASETFQ!E42</f>
        <v>5.17</v>
      </c>
      <c r="E79" s="97">
        <f>DATASETFQ!E39</f>
        <v>5.35</v>
      </c>
      <c r="F79" s="97">
        <f>DATASETFQ!F42</f>
        <v>88.28589999999997</v>
      </c>
      <c r="G79" s="97">
        <f>DATASETFQ!F39</f>
        <v>88.28589999999997</v>
      </c>
      <c r="H79" s="97">
        <f>DATASETFQ!G42</f>
        <v>29.6</v>
      </c>
      <c r="I79" s="97">
        <f>DATASETFQ!G39</f>
        <v>29.2</v>
      </c>
      <c r="J79" s="97">
        <f>DATASETFQ!H42</f>
        <v>8.8000000000000007</v>
      </c>
      <c r="K79" s="97">
        <f>DATASETFQ!H39</f>
        <v>8.9</v>
      </c>
      <c r="L79" s="97">
        <f>DATASETFQ!I42</f>
        <v>366</v>
      </c>
      <c r="M79" s="97">
        <f>DATASETFQ!I39</f>
        <v>364</v>
      </c>
      <c r="N79" s="97">
        <f>DATASETFQ!J42</f>
        <v>4.7300000000000004</v>
      </c>
      <c r="O79" s="97">
        <f>DATASETFQ!J39</f>
        <v>4.03</v>
      </c>
      <c r="P79" s="27">
        <f>DATASETFQ!K42</f>
        <v>0.25900000000000001</v>
      </c>
      <c r="Q79" s="27">
        <f>DATASETFQ!K39</f>
        <v>0.26</v>
      </c>
      <c r="R79" s="87">
        <f>DATASETFQ!L42</f>
        <v>0.99839999999999995</v>
      </c>
      <c r="S79" s="87">
        <f>DATASETFQ!L39</f>
        <v>0.78339999999999999</v>
      </c>
      <c r="T79" s="96">
        <f>DATASETFQ!M42</f>
        <v>0.76470000000000005</v>
      </c>
      <c r="U79" s="96">
        <f>DATASETFQ!M39</f>
        <v>0.78339999999999999</v>
      </c>
      <c r="V79" s="96">
        <f>DATASETFQ!N42</f>
        <v>0.51180000000000003</v>
      </c>
      <c r="W79" s="96">
        <f>DATASETFQ!N39</f>
        <v>0.44359999999999999</v>
      </c>
      <c r="X79" s="96">
        <f>DATASETFQ!O42</f>
        <v>4.3349000000000002</v>
      </c>
      <c r="Y79" s="96">
        <f>DATASETFQ!O39</f>
        <v>5.7550999999999997</v>
      </c>
      <c r="Z79" s="96">
        <f>DATASETFQ!P42</f>
        <v>1.4623999999999999</v>
      </c>
      <c r="AA79" s="96">
        <f>DATASETFQ!P39</f>
        <v>0.55789999999999995</v>
      </c>
      <c r="AB79" s="96">
        <f>DATASETFQ!Q42</f>
        <v>64.367900000000006</v>
      </c>
      <c r="AC79" s="96">
        <f>DATASETFQ!Q39</f>
        <v>64.231399999999994</v>
      </c>
    </row>
    <row r="80" spans="1:29" x14ac:dyDescent="0.3">
      <c r="A80" s="129"/>
      <c r="B80" s="97">
        <f>DATASETFQ!D43</f>
        <v>36.5</v>
      </c>
      <c r="C80" s="97">
        <f>DATASETFQ!D40</f>
        <v>52.5</v>
      </c>
      <c r="D80" s="97">
        <f>DATASETFQ!E43</f>
        <v>10.1</v>
      </c>
      <c r="E80" s="97">
        <f>DATASETFQ!E40</f>
        <v>6.51</v>
      </c>
      <c r="F80" s="97">
        <f>DATASETFQ!F43</f>
        <v>77.005599999999987</v>
      </c>
      <c r="G80" s="97">
        <f>DATASETFQ!F40</f>
        <v>69.485399999999998</v>
      </c>
      <c r="H80" s="97">
        <f>DATASETFQ!G43</f>
        <v>28.9</v>
      </c>
      <c r="I80" s="97">
        <f>DATASETFQ!G40</f>
        <v>29</v>
      </c>
      <c r="J80" s="97">
        <f>DATASETFQ!H43</f>
        <v>9.3000000000000007</v>
      </c>
      <c r="K80" s="97">
        <f>DATASETFQ!H40</f>
        <v>9.02</v>
      </c>
      <c r="L80" s="97">
        <f>DATASETFQ!I43</f>
        <v>437</v>
      </c>
      <c r="M80" s="97">
        <f>DATASETFQ!I40</f>
        <v>363</v>
      </c>
      <c r="N80" s="97">
        <f>DATASETFQ!J43</f>
        <v>4.2</v>
      </c>
      <c r="O80" s="97">
        <f>DATASETFQ!J40</f>
        <v>3.64</v>
      </c>
      <c r="P80" s="27">
        <f>DATASETFQ!K43</f>
        <v>0.26200000000000001</v>
      </c>
      <c r="Q80" s="27">
        <f>DATASETFQ!K40</f>
        <v>0.24199999999999999</v>
      </c>
      <c r="R80" s="87">
        <f>DATASETFQ!L43</f>
        <v>0.8377</v>
      </c>
      <c r="S80" s="87">
        <f>DATASETFQ!L40</f>
        <v>0.80130000000000001</v>
      </c>
      <c r="T80" s="96">
        <f>DATASETFQ!M43</f>
        <v>0.98519999999999996</v>
      </c>
      <c r="U80" s="96">
        <f>DATASETFQ!M40</f>
        <v>1.6014999999999999</v>
      </c>
      <c r="V80" s="96">
        <f>DATASETFQ!N43</f>
        <v>0.40589999999999998</v>
      </c>
      <c r="W80" s="96">
        <f>DATASETFQ!N40</f>
        <v>0.57030000000000003</v>
      </c>
      <c r="X80" s="96">
        <f>DATASETFQ!O43</f>
        <v>5.0883000000000003</v>
      </c>
      <c r="Y80" s="96">
        <f>DATASETFQ!O40</f>
        <v>4.3563999999999998</v>
      </c>
      <c r="Z80" s="96">
        <f>DATASETFQ!P43</f>
        <v>1.4414</v>
      </c>
      <c r="AA80" s="96">
        <f>DATASETFQ!P40</f>
        <v>1.3051999999999999</v>
      </c>
      <c r="AB80" s="96">
        <f>DATASETFQ!Q43</f>
        <v>72.276200000000003</v>
      </c>
      <c r="AC80" s="96">
        <f>DATASETFQ!Q40</f>
        <v>69.578299999999999</v>
      </c>
    </row>
    <row r="81" spans="1:29" ht="15.6" x14ac:dyDescent="0.3">
      <c r="A81" s="91" t="s">
        <v>77</v>
      </c>
      <c r="B81" s="101">
        <f>AVERAGE(B78:B80)</f>
        <v>47.5</v>
      </c>
      <c r="C81" s="27">
        <f t="shared" ref="C81:Q81" si="175">AVERAGE(C78:C80)</f>
        <v>57.5</v>
      </c>
      <c r="D81" s="97">
        <f t="shared" si="175"/>
        <v>7.5133333333333328</v>
      </c>
      <c r="E81" s="97">
        <f t="shared" si="175"/>
        <v>5.9733333333333336</v>
      </c>
      <c r="F81" s="97">
        <f t="shared" si="175"/>
        <v>80.765699999999981</v>
      </c>
      <c r="G81" s="97">
        <f t="shared" si="175"/>
        <v>77.005599999999987</v>
      </c>
      <c r="H81" s="97">
        <f t="shared" si="175"/>
        <v>29.166666666666668</v>
      </c>
      <c r="I81" s="97">
        <f t="shared" si="175"/>
        <v>29.466666666666669</v>
      </c>
      <c r="J81" s="97">
        <f t="shared" si="175"/>
        <v>8.9733333333333345</v>
      </c>
      <c r="K81" s="97">
        <f t="shared" si="175"/>
        <v>8.8800000000000008</v>
      </c>
      <c r="L81" s="97">
        <f t="shared" si="175"/>
        <v>389.33333333333331</v>
      </c>
      <c r="M81" s="97">
        <f t="shared" si="175"/>
        <v>363</v>
      </c>
      <c r="N81" s="97">
        <f t="shared" si="175"/>
        <v>5.0766666666666671</v>
      </c>
      <c r="O81" s="97">
        <f t="shared" si="175"/>
        <v>3.7366666666666668</v>
      </c>
      <c r="P81" s="96">
        <f t="shared" si="175"/>
        <v>0.26066666666666666</v>
      </c>
      <c r="Q81" s="96">
        <f t="shared" si="175"/>
        <v>0.251</v>
      </c>
      <c r="R81" s="96">
        <f t="shared" ref="R81" si="176">AVERAGE(R78:R80)</f>
        <v>0.87059999999999993</v>
      </c>
      <c r="S81" s="96">
        <f t="shared" ref="S81" si="177">AVERAGE(S78:S80)</f>
        <v>0.79686666666666672</v>
      </c>
      <c r="T81" s="96">
        <f t="shared" ref="T81" si="178">AVERAGE(T78:T80)</f>
        <v>0.86376666666666668</v>
      </c>
      <c r="U81" s="96">
        <f t="shared" ref="U81" si="179">AVERAGE(U78:U80)</f>
        <v>1.0610666666666668</v>
      </c>
      <c r="V81" s="96">
        <f t="shared" ref="V81" si="180">AVERAGE(V78:V80)</f>
        <v>0.47136666666666666</v>
      </c>
      <c r="W81" s="96">
        <f t="shared" ref="W81" si="181">AVERAGE(W78:W80)</f>
        <v>0.44106666666666666</v>
      </c>
      <c r="X81" s="102">
        <f t="shared" ref="X81" si="182">AVERAGE(X78:X80)</f>
        <v>4.9322000000000008</v>
      </c>
      <c r="Y81" s="102">
        <f t="shared" ref="Y81" si="183">AVERAGE(Y78:Y80)</f>
        <v>4.9111333333333329</v>
      </c>
      <c r="Z81" s="102">
        <f t="shared" ref="Z81" si="184">AVERAGE(Z78:Z80)</f>
        <v>1.4931333333333334</v>
      </c>
      <c r="AA81" s="102">
        <f t="shared" ref="AA81" si="185">AVERAGE(AA78:AA80)</f>
        <v>1.0692333333333333</v>
      </c>
      <c r="AB81" s="102">
        <f t="shared" ref="AB81" si="186">AVERAGE(AB78:AB80)</f>
        <v>71.061700000000016</v>
      </c>
      <c r="AC81" s="102">
        <f t="shared" ref="AC81" si="187">AVERAGE(AC78:AC80)</f>
        <v>66.087333333333333</v>
      </c>
    </row>
    <row r="82" spans="1:29" ht="15.6" x14ac:dyDescent="0.3">
      <c r="A82" s="91" t="s">
        <v>78</v>
      </c>
      <c r="B82" s="97">
        <f>_xlfn.STDEV.S(B78:B80)</f>
        <v>9.7339611669658925</v>
      </c>
      <c r="C82" s="97">
        <f t="shared" ref="C82:Q82" si="188">_xlfn.STDEV.S(C78:C80)</f>
        <v>4.4440972086577943</v>
      </c>
      <c r="D82" s="97">
        <f t="shared" si="188"/>
        <v>2.473991376972307</v>
      </c>
      <c r="E82" s="97">
        <f t="shared" si="188"/>
        <v>0.58483615939281097</v>
      </c>
      <c r="F82" s="97">
        <f t="shared" si="188"/>
        <v>6.5126842415397244</v>
      </c>
      <c r="G82" s="97">
        <f t="shared" si="188"/>
        <v>9.9482895047340456</v>
      </c>
      <c r="H82" s="97">
        <f t="shared" si="188"/>
        <v>0.37859388972001956</v>
      </c>
      <c r="I82" s="97">
        <f t="shared" si="188"/>
        <v>0.64291005073286334</v>
      </c>
      <c r="J82" s="97">
        <f t="shared" si="188"/>
        <v>0.28307831660749538</v>
      </c>
      <c r="K82" s="97">
        <f t="shared" si="188"/>
        <v>0.15099668870541449</v>
      </c>
      <c r="L82" s="97">
        <f t="shared" si="188"/>
        <v>41.283572196859772</v>
      </c>
      <c r="M82" s="97">
        <f t="shared" si="188"/>
        <v>1</v>
      </c>
      <c r="N82" s="97">
        <f t="shared" si="188"/>
        <v>1.0920775308252308</v>
      </c>
      <c r="O82" s="97">
        <f t="shared" si="188"/>
        <v>0.25890796305508523</v>
      </c>
      <c r="P82" s="96">
        <f t="shared" si="188"/>
        <v>1.5275252316519481E-3</v>
      </c>
      <c r="Q82" s="96">
        <f t="shared" si="188"/>
        <v>9.000000000000008E-3</v>
      </c>
      <c r="R82" s="96">
        <f t="shared" ref="R82:AC82" si="189">_xlfn.STDEV.S(R78:R80)</f>
        <v>0.11493750475802009</v>
      </c>
      <c r="S82" s="96">
        <f t="shared" si="189"/>
        <v>1.1887107862442113E-2</v>
      </c>
      <c r="T82" s="96">
        <f t="shared" si="189"/>
        <v>0.11193865879727841</v>
      </c>
      <c r="U82" s="96">
        <f t="shared" si="189"/>
        <v>0.46808828583220585</v>
      </c>
      <c r="V82" s="96">
        <f t="shared" si="189"/>
        <v>5.7216285560435814E-2</v>
      </c>
      <c r="W82" s="96">
        <f t="shared" si="189"/>
        <v>0.13051844058727227</v>
      </c>
      <c r="X82" s="102">
        <f t="shared" si="189"/>
        <v>0.53655938161586547</v>
      </c>
      <c r="Y82" s="102">
        <f t="shared" si="189"/>
        <v>0.74285420058941543</v>
      </c>
      <c r="Z82" s="102">
        <f t="shared" si="189"/>
        <v>7.2185963547862442E-2</v>
      </c>
      <c r="AA82" s="102">
        <f t="shared" si="189"/>
        <v>0.44326563518203549</v>
      </c>
      <c r="AB82" s="102">
        <f t="shared" si="189"/>
        <v>6.1767587446815462</v>
      </c>
      <c r="AC82" s="102">
        <f t="shared" si="189"/>
        <v>3.0252826980851477</v>
      </c>
    </row>
    <row r="83" spans="1:29" s="89" customFormat="1" ht="15.6" x14ac:dyDescent="0.3">
      <c r="A83" s="91" t="s">
        <v>102</v>
      </c>
      <c r="B83" s="97">
        <f>SMALL(B78:B80,1)</f>
        <v>36.5</v>
      </c>
      <c r="C83" s="97"/>
      <c r="D83" s="97"/>
      <c r="E83" s="97"/>
    </row>
    <row r="84" spans="1:29" s="89" customFormat="1" ht="15.6" x14ac:dyDescent="0.3">
      <c r="A84" s="91" t="s">
        <v>99</v>
      </c>
      <c r="B84" s="97">
        <f>_xlfn.QUARTILE.INC(B78:B80,1)</f>
        <v>43.75</v>
      </c>
      <c r="C84" s="97"/>
      <c r="D84" s="97"/>
      <c r="E84" s="97"/>
    </row>
    <row r="85" spans="1:29" s="89" customFormat="1" ht="15.6" x14ac:dyDescent="0.3">
      <c r="A85" s="91" t="s">
        <v>100</v>
      </c>
      <c r="B85" s="97">
        <f>_xlfn.QUARTILE.INC(B78:B80,2)</f>
        <v>51</v>
      </c>
      <c r="C85" s="97"/>
      <c r="D85" s="97"/>
      <c r="E85" s="97"/>
    </row>
    <row r="86" spans="1:29" s="89" customFormat="1" ht="15.6" x14ac:dyDescent="0.3">
      <c r="A86" s="91" t="s">
        <v>101</v>
      </c>
      <c r="B86" s="97">
        <f>_xlfn.QUARTILE.INC(B78:B80,3)</f>
        <v>53</v>
      </c>
      <c r="C86" s="97"/>
      <c r="D86" s="97"/>
      <c r="E86" s="97"/>
    </row>
    <row r="87" spans="1:29" s="89" customFormat="1" ht="15.6" x14ac:dyDescent="0.3">
      <c r="A87" s="91" t="s">
        <v>98</v>
      </c>
      <c r="B87" s="97">
        <f>LARGE(B78:B80,1)</f>
        <v>55</v>
      </c>
      <c r="C87" s="97"/>
      <c r="D87" s="97"/>
      <c r="E87" s="97"/>
    </row>
    <row r="88" spans="1:29" s="89" customFormat="1" ht="15.6" x14ac:dyDescent="0.3">
      <c r="A88" s="91" t="s">
        <v>103</v>
      </c>
      <c r="B88" s="97"/>
      <c r="C88" s="97"/>
      <c r="D88" s="97"/>
      <c r="E88" s="97"/>
    </row>
    <row r="89" spans="1:29" s="89" customFormat="1" ht="15.6" x14ac:dyDescent="0.3">
      <c r="A89" s="91" t="s">
        <v>104</v>
      </c>
      <c r="B89" s="97"/>
      <c r="C89" s="97"/>
      <c r="D89" s="97"/>
      <c r="E89" s="97"/>
    </row>
    <row r="90" spans="1:29" s="89" customFormat="1" ht="15.6" x14ac:dyDescent="0.3">
      <c r="A90" s="91" t="s">
        <v>105</v>
      </c>
      <c r="B90" s="97"/>
      <c r="C90" s="97"/>
      <c r="D90" s="97"/>
      <c r="E90" s="97"/>
    </row>
    <row r="91" spans="1:29" s="89" customFormat="1" ht="15.6" x14ac:dyDescent="0.3">
      <c r="A91" s="91" t="s">
        <v>106</v>
      </c>
      <c r="B91" s="97"/>
      <c r="C91" s="97"/>
      <c r="D91" s="97"/>
      <c r="E91" s="97"/>
    </row>
    <row r="92" spans="1:29" s="89" customFormat="1" ht="15.6" x14ac:dyDescent="0.3">
      <c r="A92" s="91" t="s">
        <v>107</v>
      </c>
      <c r="B92" s="97"/>
      <c r="C92" s="97"/>
      <c r="D92" s="97"/>
      <c r="E92" s="97"/>
    </row>
    <row r="93" spans="1:29" s="105" customFormat="1" ht="15.6" x14ac:dyDescent="0.3">
      <c r="A93" s="103"/>
      <c r="B93" s="104"/>
      <c r="C93" s="104"/>
      <c r="D93" s="104"/>
      <c r="E93" s="104"/>
    </row>
    <row r="94" spans="1:29" ht="15.6" x14ac:dyDescent="0.3">
      <c r="A94" s="91" t="s">
        <v>80</v>
      </c>
    </row>
    <row r="95" spans="1:29" ht="15.6" x14ac:dyDescent="0.3">
      <c r="A95" s="93" t="s">
        <v>81</v>
      </c>
    </row>
    <row r="96" spans="1:29" ht="15.6" x14ac:dyDescent="0.3">
      <c r="A96" s="91" t="s">
        <v>82</v>
      </c>
    </row>
    <row r="97" spans="1:1" ht="15.6" x14ac:dyDescent="0.3">
      <c r="A97" s="91" t="s">
        <v>83</v>
      </c>
    </row>
    <row r="98" spans="1:1" ht="15.6" x14ac:dyDescent="0.3">
      <c r="A98" s="91" t="s">
        <v>84</v>
      </c>
    </row>
    <row r="99" spans="1:1" x14ac:dyDescent="0.3">
      <c r="A99" s="27" t="s">
        <v>85</v>
      </c>
    </row>
    <row r="100" spans="1:1" x14ac:dyDescent="0.3">
      <c r="A100" s="27" t="s">
        <v>86</v>
      </c>
    </row>
    <row r="101" spans="1:1" ht="15" x14ac:dyDescent="0.3">
      <c r="A101" s="94" t="s">
        <v>87</v>
      </c>
    </row>
    <row r="102" spans="1:1" x14ac:dyDescent="0.3">
      <c r="A102" s="27" t="s">
        <v>90</v>
      </c>
    </row>
    <row r="103" spans="1:1" x14ac:dyDescent="0.3">
      <c r="A103" s="27"/>
    </row>
    <row r="104" spans="1:1" x14ac:dyDescent="0.3">
      <c r="A104" s="95" t="s">
        <v>88</v>
      </c>
    </row>
    <row r="105" spans="1:1" x14ac:dyDescent="0.3">
      <c r="A105" s="95" t="s">
        <v>89</v>
      </c>
    </row>
    <row r="106" spans="1:1" ht="15" x14ac:dyDescent="0.3">
      <c r="A106" s="94" t="s">
        <v>87</v>
      </c>
    </row>
    <row r="107" spans="1:1" ht="16.2" x14ac:dyDescent="0.3">
      <c r="A107" s="27" t="s">
        <v>91</v>
      </c>
    </row>
    <row r="111" spans="1:1" x14ac:dyDescent="0.3">
      <c r="A111" t="s">
        <v>93</v>
      </c>
    </row>
    <row r="112" spans="1:1" x14ac:dyDescent="0.3">
      <c r="A112" t="s">
        <v>92</v>
      </c>
    </row>
    <row r="113" spans="1:1" x14ac:dyDescent="0.3">
      <c r="A113" t="s">
        <v>94</v>
      </c>
    </row>
    <row r="114" spans="1:1" x14ac:dyDescent="0.3">
      <c r="A114" t="s">
        <v>95</v>
      </c>
    </row>
    <row r="115" spans="1:1" x14ac:dyDescent="0.3">
      <c r="A115" t="s">
        <v>96</v>
      </c>
    </row>
    <row r="116" spans="1:1" x14ac:dyDescent="0.3">
      <c r="A116" t="s">
        <v>97</v>
      </c>
    </row>
  </sheetData>
  <mergeCells count="21">
    <mergeCell ref="A63:A65"/>
    <mergeCell ref="A78:A80"/>
    <mergeCell ref="D1:E1"/>
    <mergeCell ref="F1:G1"/>
    <mergeCell ref="B1:C1"/>
    <mergeCell ref="A3:A5"/>
    <mergeCell ref="A18:A20"/>
    <mergeCell ref="A33:A35"/>
    <mergeCell ref="A48:A50"/>
    <mergeCell ref="Z1:AA1"/>
    <mergeCell ref="AB1:AC1"/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FQ</vt:lpstr>
      <vt:lpstr>Carbono</vt:lpstr>
      <vt:lpstr>DATASETFQ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User</cp:lastModifiedBy>
  <dcterms:created xsi:type="dcterms:W3CDTF">2019-10-22T13:27:26Z</dcterms:created>
  <dcterms:modified xsi:type="dcterms:W3CDTF">2021-06-15T11:02:52Z</dcterms:modified>
</cp:coreProperties>
</file>