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djibrilsall/Desktop/Research Paper /"/>
    </mc:Choice>
  </mc:AlternateContent>
  <bookViews>
    <workbookView xWindow="0" yWindow="460" windowWidth="28800" windowHeight="17440" tabRatio="500"/>
  </bookViews>
  <sheets>
    <sheet name="Benefices Inventaire 2015-2016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E27" i="1" l="1"/>
  <c r="AG26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B27" i="1"/>
  <c r="B26" i="1"/>
  <c r="AG3" i="1"/>
  <c r="G26" i="1"/>
  <c r="B8" i="1"/>
  <c r="B17" i="1"/>
  <c r="B18" i="1"/>
  <c r="H3" i="1"/>
  <c r="I26" i="1"/>
  <c r="J3" i="1"/>
  <c r="K26" i="1"/>
  <c r="L3" i="1"/>
  <c r="M26" i="1"/>
  <c r="N3" i="1"/>
  <c r="O26" i="1"/>
  <c r="P3" i="1"/>
  <c r="Q26" i="1"/>
  <c r="R3" i="1"/>
  <c r="S26" i="1"/>
  <c r="T3" i="1"/>
  <c r="U26" i="1"/>
  <c r="V3" i="1"/>
  <c r="W26" i="1"/>
  <c r="X3" i="1"/>
  <c r="Y26" i="1"/>
  <c r="Z3" i="1"/>
  <c r="AA26" i="1"/>
  <c r="AB3" i="1"/>
  <c r="AC26" i="1"/>
  <c r="AD3" i="1"/>
  <c r="AE3" i="1"/>
  <c r="B11" i="1"/>
  <c r="B12" i="1"/>
  <c r="B13" i="1"/>
  <c r="B14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J5" i="1"/>
  <c r="L5" i="1"/>
  <c r="N5" i="1"/>
  <c r="P5" i="1"/>
  <c r="R5" i="1"/>
  <c r="T5" i="1"/>
  <c r="V5" i="1"/>
  <c r="X5" i="1"/>
  <c r="Z5" i="1"/>
  <c r="AB5" i="1"/>
  <c r="AB10" i="1"/>
  <c r="Z4" i="1"/>
  <c r="X4" i="1"/>
  <c r="V9" i="1"/>
  <c r="T15" i="1"/>
  <c r="R4" i="1"/>
  <c r="P4" i="1"/>
  <c r="N4" i="1"/>
  <c r="L21" i="1"/>
  <c r="J24" i="1"/>
  <c r="J22" i="1"/>
  <c r="J20" i="1"/>
  <c r="J18" i="1"/>
  <c r="J16" i="1"/>
  <c r="J14" i="1"/>
  <c r="J12" i="1"/>
  <c r="J10" i="1"/>
  <c r="J8" i="1"/>
  <c r="J25" i="1"/>
  <c r="J23" i="1"/>
  <c r="J21" i="1"/>
  <c r="J19" i="1"/>
  <c r="J17" i="1"/>
  <c r="J15" i="1"/>
  <c r="J13" i="1"/>
  <c r="J11" i="1"/>
  <c r="J9" i="1"/>
  <c r="J7" i="1"/>
  <c r="J6" i="1"/>
  <c r="P25" i="1"/>
  <c r="N21" i="1"/>
  <c r="N13" i="1"/>
  <c r="N25" i="1"/>
  <c r="N17" i="1"/>
  <c r="N9" i="1"/>
  <c r="AB19" i="1"/>
  <c r="Z19" i="1"/>
  <c r="T23" i="1"/>
  <c r="P21" i="1"/>
  <c r="Z11" i="1"/>
  <c r="T19" i="1"/>
  <c r="P23" i="1"/>
  <c r="P19" i="1"/>
  <c r="L24" i="1"/>
  <c r="X19" i="1"/>
  <c r="N23" i="1"/>
  <c r="N19" i="1"/>
  <c r="N15" i="1"/>
  <c r="N11" i="1"/>
  <c r="N7" i="1"/>
  <c r="L15" i="1"/>
  <c r="X11" i="1"/>
  <c r="P15" i="1"/>
  <c r="AB24" i="1"/>
  <c r="AB11" i="1"/>
  <c r="Z23" i="1"/>
  <c r="Z15" i="1"/>
  <c r="Z7" i="1"/>
  <c r="X23" i="1"/>
  <c r="X15" i="1"/>
  <c r="X7" i="1"/>
  <c r="V19" i="1"/>
  <c r="V11" i="1"/>
  <c r="P11" i="1"/>
  <c r="P7" i="1"/>
  <c r="P24" i="1"/>
  <c r="P22" i="1"/>
  <c r="P20" i="1"/>
  <c r="P17" i="1"/>
  <c r="P13" i="1"/>
  <c r="P9" i="1"/>
  <c r="J4" i="1"/>
  <c r="V23" i="1"/>
  <c r="V15" i="1"/>
  <c r="V6" i="1"/>
  <c r="L19" i="1"/>
  <c r="L11" i="1"/>
  <c r="J26" i="1"/>
  <c r="AB22" i="1"/>
  <c r="AB15" i="1"/>
  <c r="AB6" i="1"/>
  <c r="Z25" i="1"/>
  <c r="Z21" i="1"/>
  <c r="Z17" i="1"/>
  <c r="Z13" i="1"/>
  <c r="Z9" i="1"/>
  <c r="X25" i="1"/>
  <c r="X21" i="1"/>
  <c r="X17" i="1"/>
  <c r="X13" i="1"/>
  <c r="X9" i="1"/>
  <c r="T25" i="1"/>
  <c r="T21" i="1"/>
  <c r="T17" i="1"/>
  <c r="L7" i="1"/>
  <c r="AB25" i="1"/>
  <c r="AB23" i="1"/>
  <c r="AB21" i="1"/>
  <c r="AB17" i="1"/>
  <c r="AB13" i="1"/>
  <c r="AB8" i="1"/>
  <c r="AB4" i="1"/>
  <c r="Z24" i="1"/>
  <c r="Z22" i="1"/>
  <c r="Z20" i="1"/>
  <c r="Z18" i="1"/>
  <c r="Z16" i="1"/>
  <c r="Z14" i="1"/>
  <c r="Z12" i="1"/>
  <c r="Z10" i="1"/>
  <c r="Z8" i="1"/>
  <c r="Z6" i="1"/>
  <c r="V25" i="1"/>
  <c r="V21" i="1"/>
  <c r="V17" i="1"/>
  <c r="V13" i="1"/>
  <c r="V8" i="1"/>
  <c r="V4" i="1"/>
  <c r="T14" i="1"/>
  <c r="T12" i="1"/>
  <c r="T10" i="1"/>
  <c r="T7" i="1"/>
  <c r="T24" i="1"/>
  <c r="T22" i="1"/>
  <c r="T20" i="1"/>
  <c r="T18" i="1"/>
  <c r="T16" i="1"/>
  <c r="T13" i="1"/>
  <c r="T11" i="1"/>
  <c r="T9" i="1"/>
  <c r="R25" i="1"/>
  <c r="R19" i="1"/>
  <c r="R11" i="1"/>
  <c r="R23" i="1"/>
  <c r="R15" i="1"/>
  <c r="R7" i="1"/>
  <c r="V24" i="1"/>
  <c r="V22" i="1"/>
  <c r="V20" i="1"/>
  <c r="V18" i="1"/>
  <c r="V16" i="1"/>
  <c r="V14" i="1"/>
  <c r="V12" i="1"/>
  <c r="V10" i="1"/>
  <c r="V7" i="1"/>
  <c r="T8" i="1"/>
  <c r="T6" i="1"/>
  <c r="T4" i="1"/>
  <c r="R24" i="1"/>
  <c r="R21" i="1"/>
  <c r="R17" i="1"/>
  <c r="R13" i="1"/>
  <c r="R9" i="1"/>
  <c r="P18" i="1"/>
  <c r="P16" i="1"/>
  <c r="P14" i="1"/>
  <c r="P12" i="1"/>
  <c r="P10" i="1"/>
  <c r="P8" i="1"/>
  <c r="P6" i="1"/>
  <c r="N24" i="1"/>
  <c r="N22" i="1"/>
  <c r="N20" i="1"/>
  <c r="N18" i="1"/>
  <c r="N16" i="1"/>
  <c r="N14" i="1"/>
  <c r="N12" i="1"/>
  <c r="N10" i="1"/>
  <c r="N8" i="1"/>
  <c r="N6" i="1"/>
  <c r="L22" i="1"/>
  <c r="L17" i="1"/>
  <c r="L13" i="1"/>
  <c r="L9" i="1"/>
  <c r="AB20" i="1"/>
  <c r="AB18" i="1"/>
  <c r="AB16" i="1"/>
  <c r="AB14" i="1"/>
  <c r="AB12" i="1"/>
  <c r="AB9" i="1"/>
  <c r="AB7" i="1"/>
  <c r="X24" i="1"/>
  <c r="X22" i="1"/>
  <c r="X20" i="1"/>
  <c r="X18" i="1"/>
  <c r="X16" i="1"/>
  <c r="X14" i="1"/>
  <c r="X12" i="1"/>
  <c r="X10" i="1"/>
  <c r="X8" i="1"/>
  <c r="X6" i="1"/>
  <c r="R22" i="1"/>
  <c r="R20" i="1"/>
  <c r="R18" i="1"/>
  <c r="R16" i="1"/>
  <c r="R14" i="1"/>
  <c r="R12" i="1"/>
  <c r="R10" i="1"/>
  <c r="R8" i="1"/>
  <c r="R6" i="1"/>
  <c r="L25" i="1"/>
  <c r="L23" i="1"/>
  <c r="L20" i="1"/>
  <c r="L18" i="1"/>
  <c r="L16" i="1"/>
  <c r="L14" i="1"/>
  <c r="L12" i="1"/>
  <c r="L10" i="1"/>
  <c r="L8" i="1"/>
  <c r="L6" i="1"/>
  <c r="L4" i="1"/>
  <c r="X26" i="1"/>
  <c r="T26" i="1"/>
  <c r="P26" i="1"/>
  <c r="Z26" i="1"/>
  <c r="R26" i="1"/>
  <c r="V26" i="1"/>
  <c r="N26" i="1"/>
  <c r="AB26" i="1"/>
  <c r="L26" i="1"/>
  <c r="AD4" i="1"/>
  <c r="AE4" i="1"/>
  <c r="AD5" i="1"/>
  <c r="AE5" i="1"/>
  <c r="AD6" i="1"/>
  <c r="AE6" i="1"/>
  <c r="AD7" i="1"/>
  <c r="AE7" i="1"/>
  <c r="AD8" i="1"/>
  <c r="AE8" i="1"/>
  <c r="AD9" i="1"/>
  <c r="AE9" i="1"/>
  <c r="AD10" i="1"/>
  <c r="AE10" i="1"/>
  <c r="AD11" i="1"/>
  <c r="AE11" i="1"/>
  <c r="AD12" i="1"/>
  <c r="AE12" i="1"/>
  <c r="AD13" i="1"/>
  <c r="AE13" i="1"/>
  <c r="AD14" i="1"/>
  <c r="AE14" i="1"/>
  <c r="AD15" i="1"/>
  <c r="AE15" i="1"/>
  <c r="AD16" i="1"/>
  <c r="AE16" i="1"/>
  <c r="AD17" i="1"/>
  <c r="AE17" i="1"/>
  <c r="AD18" i="1"/>
  <c r="AE18" i="1"/>
  <c r="AD19" i="1"/>
  <c r="AE19" i="1"/>
  <c r="AD20" i="1"/>
  <c r="AE20" i="1"/>
  <c r="AD21" i="1"/>
  <c r="AE21" i="1"/>
  <c r="AD22" i="1"/>
  <c r="AE22" i="1"/>
  <c r="AD23" i="1"/>
  <c r="AE23" i="1"/>
  <c r="AD24" i="1"/>
  <c r="AE24" i="1"/>
  <c r="AD25" i="1"/>
  <c r="AE25" i="1"/>
  <c r="AD26" i="1"/>
  <c r="AE26" i="1"/>
</calcChain>
</file>

<file path=xl/sharedStrings.xml><?xml version="1.0" encoding="utf-8"?>
<sst xmlns="http://schemas.openxmlformats.org/spreadsheetml/2006/main" count="83" uniqueCount="58">
  <si>
    <t xml:space="preserve">Benefices </t>
  </si>
  <si>
    <t>Chez Habibou</t>
  </si>
  <si>
    <t xml:space="preserve">62 rues Zandes </t>
  </si>
  <si>
    <t xml:space="preserve">Montant </t>
  </si>
  <si>
    <t>Total</t>
  </si>
  <si>
    <t xml:space="preserve">Habibou Sall </t>
  </si>
  <si>
    <t xml:space="preserve">Amadou Sall </t>
  </si>
  <si>
    <t>Oumar Sall</t>
  </si>
  <si>
    <t>Reste Pour la Famille</t>
  </si>
  <si>
    <t>Benefices Total de l'annee</t>
  </si>
  <si>
    <t>Benefices Mensuelles</t>
  </si>
  <si>
    <t>Djeneba Sall</t>
  </si>
  <si>
    <t>Binta Sall</t>
  </si>
  <si>
    <t>Halima Sall</t>
  </si>
  <si>
    <t>Adama Sall</t>
  </si>
  <si>
    <t>Aissata Sall</t>
  </si>
  <si>
    <t>Rama Sall</t>
  </si>
  <si>
    <t>Fatimata Sall</t>
  </si>
  <si>
    <t>Mariame Sall</t>
  </si>
  <si>
    <t>Salimata Sall</t>
  </si>
  <si>
    <t>Mama Diawara</t>
  </si>
  <si>
    <t>Aminata Keitaguou</t>
  </si>
  <si>
    <t>Rougui Dia</t>
  </si>
  <si>
    <t>Aminata Ba</t>
  </si>
  <si>
    <t>Abdoul Sall</t>
  </si>
  <si>
    <t>Mamadou Sall</t>
  </si>
  <si>
    <t>Ibrahima Sall</t>
  </si>
  <si>
    <t>Amadou Sall</t>
  </si>
  <si>
    <t>Habibou Sall</t>
  </si>
  <si>
    <t>Djibril Sall</t>
  </si>
  <si>
    <t>Sadio Sall</t>
  </si>
  <si>
    <t>Aliou Sall</t>
  </si>
  <si>
    <t xml:space="preserve">Ousmane Sall </t>
  </si>
  <si>
    <t xml:space="preserve">Nom De la Personnes 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</si>
  <si>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</si>
  <si>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</si>
  <si>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</si>
  <si>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</si>
  <si>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</si>
  <si>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</si>
  <si>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</si>
  <si>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</si>
  <si>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</si>
  <si>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</si>
  <si>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</si>
  <si>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</si>
  <si>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Montant dans le compte</t>
  </si>
  <si>
    <t xml:space="preserve">Benefices  de ce Mois </t>
  </si>
  <si>
    <t xml:space="preserve">Total du mois </t>
  </si>
  <si>
    <t>Benefice Total Annuelle</t>
  </si>
  <si>
    <t>Inventaire 2016-2017</t>
  </si>
  <si>
    <t xml:space="preserve">Calcul de la Zakat </t>
  </si>
  <si>
    <t>Total d'argent a sortir Zakat Mbakas</t>
  </si>
  <si>
    <t>Total Argent a Sortir Zakat Zandes</t>
  </si>
  <si>
    <t>Total Argent a sortir Zakat Gallerie</t>
  </si>
  <si>
    <t>Total des comptes avec Benefice</t>
  </si>
  <si>
    <t>Montant dans le compte le 30 Juin</t>
  </si>
  <si>
    <t>Benefice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</si>
</sst>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XAF]\ #,##0"/>
    <numFmt numFmtId="165" formatCode="[$XAF]\ #,##0.00"/>
  </numFmts>
  <fonts count="3" x14ac:knownFonts="1">
    <font>
      <sz val="12"/>
      <color theme="1"/>
      <name val="Calibri"/>
      <family val="2"/>
      <scheme val="minor"/>
    </font>
    <font>
      <sz val="18"/>
      <color theme="1"/>
      <name val="Apple Chancery"/>
    </font>
    <font>
      <sz val="12"/>
      <color rgb="FF000000"/>
      <name val="Apple Chancery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2" fillId="0" borderId="1" xfId="0" applyNumberFormat="1" applyFont="1" applyBorder="1"/>
    <xf numFmtId="164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</cellXfs>
  <cellStyles count="1">
    <cellStyle name="Normal" xfId="0" builtinId="0"/>
  </cellStyles>
  <dxfs count="3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7"/>
  <sheetViews>
    <sheetView tabSelected="1" topLeftCell="A6" zoomScale="107" zoomScaleNormal="107" zoomScalePageLayoutView="107" workbookViewId="0">
      <selection activeCell="B25" sqref="B25"/>
    </sheetView>
  </sheetViews>
  <sheetFormatPr baseColWidth="10" defaultColWidth="10.83203125" defaultRowHeight="16" x14ac:dyDescent="0.2"/>
  <cols>
    <col min="1" max="1" width="33.33203125" style="2" customWidth="1"/>
    <col min="2" max="2" width="42.6640625" style="2" customWidth="1"/>
    <col min="3" max="3" width="20" style="2" customWidth="1"/>
    <col min="4" max="4" width="23.33203125" style="2" customWidth="1"/>
    <col min="5" max="5" width="23.6640625" style="2" customWidth="1"/>
    <col min="6" max="6" width="21.1640625" style="2" customWidth="1"/>
    <col min="7" max="7" width="24.33203125" style="2" customWidth="1"/>
    <col min="8" max="8" width="24.6640625" style="2" customWidth="1"/>
    <col min="9" max="9" width="23.83203125" style="2" customWidth="1"/>
    <col min="10" max="10" width="24.6640625" style="2" customWidth="1"/>
    <col min="11" max="11" width="23.33203125" style="2" customWidth="1"/>
    <col min="12" max="12" width="21.33203125" style="2" customWidth="1"/>
    <col min="13" max="13" width="24.1640625" style="2" customWidth="1"/>
    <col min="14" max="14" width="21.83203125" style="2" customWidth="1"/>
    <col min="15" max="15" width="24.1640625" style="2" customWidth="1"/>
    <col min="16" max="16" width="22.5" style="2" customWidth="1"/>
    <col min="17" max="17" width="22.6640625" style="2" customWidth="1"/>
    <col min="18" max="18" width="24" style="2" customWidth="1"/>
    <col min="19" max="19" width="23.5" style="2" customWidth="1"/>
    <col min="20" max="20" width="27.1640625" style="2" customWidth="1"/>
    <col min="21" max="21" width="24.83203125" style="2" customWidth="1"/>
    <col min="22" max="23" width="23.5" style="2" customWidth="1"/>
    <col min="24" max="24" width="23.6640625" style="2" customWidth="1"/>
    <col min="25" max="25" width="23.1640625" style="2" customWidth="1"/>
    <col min="26" max="26" width="24.1640625" style="2" customWidth="1"/>
    <col min="27" max="27" width="26.5" style="2" customWidth="1"/>
    <col min="28" max="28" width="23.33203125" style="2" customWidth="1"/>
    <col min="29" max="29" width="24.1640625" style="2" customWidth="1"/>
    <col min="30" max="30" width="26.5" style="2" customWidth="1"/>
    <col min="31" max="31" width="46.6640625" style="2" customWidth="1"/>
    <col min="32" max="32" width="29.5" style="2" bestFit="1" customWidth="1"/>
    <col min="33" max="33" width="27.83203125" style="2" bestFit="1" customWidth="1"/>
    <col min="34" max="34" width="23.33203125" style="2" customWidth="1"/>
    <col min="35" max="16384" width="10.83203125" style="2"/>
  </cols>
  <sheetData>
    <row r="1" spans="1:33" ht="16" customHeight="1" x14ac:dyDescent="0.2">
      <c r="A1" s="8" t="s">
        <v>50</v>
      </c>
      <c r="B1" s="8"/>
      <c r="C1" s="8"/>
      <c r="D1" s="8"/>
      <c r="E1" s="8"/>
      <c r="F1" s="7" t="s">
        <v>33</v>
      </c>
      <c r="G1" s="7" t="s">
        <v>34</v>
      </c>
      <c r="H1" s="7"/>
      <c r="I1" s="7" t="s">
        <v>35</v>
      </c>
      <c r="J1" s="7"/>
      <c r="K1" s="7" t="s">
        <v>36</v>
      </c>
      <c r="L1" s="7"/>
      <c r="M1" s="7" t="s">
        <v>37</v>
      </c>
      <c r="N1" s="7"/>
      <c r="O1" s="7" t="s">
        <v>38</v>
      </c>
      <c r="P1" s="7"/>
      <c r="Q1" s="7" t="s">
        <v>39</v>
      </c>
      <c r="R1" s="7"/>
      <c r="S1" s="7" t="s">
        <v>40</v>
      </c>
      <c r="T1" s="7"/>
      <c r="U1" s="7" t="s">
        <v>41</v>
      </c>
      <c r="V1" s="7"/>
      <c r="W1" s="7" t="s">
        <v>42</v>
      </c>
      <c r="X1" s="7"/>
      <c r="Y1" s="7" t="s">
        <v>43</v>
      </c>
      <c r="Z1" s="7"/>
      <c r="AA1" s="7" t="s">
        <v>44</v>
      </c>
      <c r="AB1" s="7"/>
      <c r="AC1" s="7" t="s">
        <v>45</v>
      </c>
      <c r="AD1" s="7"/>
      <c r="AE1" s="7" t="s">
        <v>49</v>
      </c>
      <c r="AF1" s="10" t="s">
        <v>56</v>
      </c>
      <c r="AG1" s="10" t="s">
        <v>55</v>
      </c>
    </row>
    <row r="2" spans="1:33" ht="16" customHeight="1" x14ac:dyDescent="0.2">
      <c r="A2" s="8"/>
      <c r="B2" s="8"/>
      <c r="C2" s="8"/>
      <c r="D2" s="8"/>
      <c r="E2" s="8"/>
      <c r="F2" s="7"/>
      <c r="G2" s="3" t="s">
        <v>46</v>
      </c>
      <c r="H2" s="3" t="s">
        <v>47</v>
      </c>
      <c r="I2" s="3" t="s">
        <v>46</v>
      </c>
      <c r="J2" s="3" t="s">
        <v>47</v>
      </c>
      <c r="K2" s="3" t="s">
        <v>46</v>
      </c>
      <c r="L2" s="3" t="s">
        <v>47</v>
      </c>
      <c r="M2" s="3" t="s">
        <v>46</v>
      </c>
      <c r="N2" s="3" t="s">
        <v>47</v>
      </c>
      <c r="O2" s="3" t="s">
        <v>46</v>
      </c>
      <c r="P2" s="3" t="s">
        <v>47</v>
      </c>
      <c r="Q2" s="3" t="s">
        <v>46</v>
      </c>
      <c r="R2" s="3" t="s">
        <v>47</v>
      </c>
      <c r="S2" s="3" t="s">
        <v>46</v>
      </c>
      <c r="T2" s="3" t="s">
        <v>47</v>
      </c>
      <c r="U2" s="3" t="s">
        <v>46</v>
      </c>
      <c r="V2" s="3" t="s">
        <v>47</v>
      </c>
      <c r="W2" s="3" t="s">
        <v>46</v>
      </c>
      <c r="X2" s="3" t="s">
        <v>47</v>
      </c>
      <c r="Y2" s="3" t="s">
        <v>46</v>
      </c>
      <c r="Z2" s="3" t="s">
        <v>47</v>
      </c>
      <c r="AA2" s="3" t="s">
        <v>46</v>
      </c>
      <c r="AB2" s="3" t="s">
        <v>47</v>
      </c>
      <c r="AC2" s="3" t="s">
        <v>46</v>
      </c>
      <c r="AD2" s="3" t="s">
        <v>47</v>
      </c>
      <c r="AE2" s="7"/>
      <c r="AF2" s="10"/>
      <c r="AG2" s="10"/>
    </row>
    <row r="3" spans="1:33" ht="21" x14ac:dyDescent="0.4">
      <c r="F3" s="4" t="s">
        <v>11</v>
      </c>
      <c r="G3" s="3">
        <v>3638974</v>
      </c>
      <c r="H3" s="3">
        <f>(G3/$G$26)*$B$18</f>
        <v>82229.800070894809</v>
      </c>
      <c r="I3" s="3">
        <v>3638974</v>
      </c>
      <c r="J3" s="1">
        <f>(I3/$I$26)*$B$18</f>
        <v>72692.058392940744</v>
      </c>
      <c r="K3" s="3">
        <v>3638974</v>
      </c>
      <c r="L3" s="1">
        <f>(K3/$K$26)*$B$18</f>
        <v>70922.991168249238</v>
      </c>
      <c r="M3" s="3">
        <v>3611474</v>
      </c>
      <c r="N3" s="1">
        <f>(M3/$M$26)*$B$18</f>
        <v>61884.367955514797</v>
      </c>
      <c r="O3" s="3">
        <v>3584593</v>
      </c>
      <c r="P3" s="1">
        <f>(O3/$O$26)*$B$18</f>
        <v>65281.361249431604</v>
      </c>
      <c r="Q3" s="3">
        <v>3504093</v>
      </c>
      <c r="R3" s="1">
        <f>(Q3/$Q$26)*$B$18</f>
        <v>64778.886615859097</v>
      </c>
      <c r="S3" s="3">
        <v>3477093</v>
      </c>
      <c r="T3" s="1">
        <f>(S3/$S$26)*$B$18</f>
        <v>64610.549719697221</v>
      </c>
      <c r="U3" s="3">
        <v>3449593</v>
      </c>
      <c r="V3" s="1">
        <f>(U3/$U$26)*$B$18</f>
        <v>63887.168424293603</v>
      </c>
      <c r="W3" s="3">
        <v>3240093</v>
      </c>
      <c r="X3" s="1">
        <f>(W3/$W$26)*$B$18</f>
        <v>60277.157995924041</v>
      </c>
      <c r="Y3" s="3">
        <v>3212593</v>
      </c>
      <c r="Z3" s="1">
        <f>(Y3/$Y$26)*$B$18</f>
        <v>60163.159935950171</v>
      </c>
      <c r="AA3" s="3">
        <v>3082293</v>
      </c>
      <c r="AB3" s="1">
        <f>(AA3/$AA$26)*$B$18</f>
        <v>58214.77809224237</v>
      </c>
      <c r="AC3" s="3">
        <v>2951943</v>
      </c>
      <c r="AD3" s="1">
        <f>(AC3/$AC$26)*$B$18</f>
        <v>56397.545252848184</v>
      </c>
      <c r="AE3" s="3">
        <f>SUM(H3+J3+L3+N3+P3+R3+T3+V3+X3+Z3+AB3+AD3)</f>
        <v>781339.82487384579</v>
      </c>
      <c r="AF3" s="11"/>
      <c r="AG3" s="11">
        <f>AF3+AE3</f>
        <v>781339.82487384579</v>
      </c>
    </row>
    <row r="4" spans="1:33" ht="21" x14ac:dyDescent="0.4">
      <c r="F4" s="4" t="s">
        <v>12</v>
      </c>
      <c r="G4" s="3">
        <v>11770031</v>
      </c>
      <c r="H4" s="3">
        <f t="shared" ref="H4:H24" si="0">(G4/$G$26)*$B$18</f>
        <v>265967.08191875898</v>
      </c>
      <c r="I4" s="3">
        <v>11770031</v>
      </c>
      <c r="J4" s="1">
        <f t="shared" ref="J4:J25" si="1">(I4/$I$26)*$B$18</f>
        <v>235117.86034709861</v>
      </c>
      <c r="K4" s="3">
        <v>11770031</v>
      </c>
      <c r="L4" s="1">
        <f t="shared" ref="L4:L25" si="2">(K4/$K$26)*$B$18</f>
        <v>229395.92441798697</v>
      </c>
      <c r="M4" s="3">
        <v>11770031</v>
      </c>
      <c r="N4" s="1">
        <f t="shared" ref="N4:N25" si="3">(M4/$M$26)*$B$18</f>
        <v>201685.22028728874</v>
      </c>
      <c r="O4" s="3">
        <v>11770031</v>
      </c>
      <c r="P4" s="1">
        <f t="shared" ref="P4:P25" si="4">(O4/$O$26)*$B$18</f>
        <v>214351.71179210825</v>
      </c>
      <c r="Q4" s="3">
        <v>11717031</v>
      </c>
      <c r="R4" s="1">
        <f t="shared" ref="R4:R25" si="5">(Q4/$Q$26)*$B$18</f>
        <v>216608.46975908065</v>
      </c>
      <c r="S4" s="3">
        <v>11717031</v>
      </c>
      <c r="T4" s="1">
        <f t="shared" ref="T4:T25" si="6">(S4/$S$26)*$B$18</f>
        <v>217723.19980878671</v>
      </c>
      <c r="U4" s="3">
        <v>11717031</v>
      </c>
      <c r="V4" s="1">
        <f t="shared" ref="V4:V25" si="7">(U4/$U$26)*$B$18</f>
        <v>217001.81236733418</v>
      </c>
      <c r="W4" s="3">
        <v>11717031</v>
      </c>
      <c r="X4" s="1">
        <f t="shared" ref="X4:X25" si="8">(W4/$W$26)*$B$18</f>
        <v>217978.10397113292</v>
      </c>
      <c r="Y4" s="3">
        <v>11630010</v>
      </c>
      <c r="Z4" s="1">
        <f t="shared" ref="Z4:Z25" si="9">(Y4/$Y$26)*$B$18</f>
        <v>217798.56697897924</v>
      </c>
      <c r="AA4" s="3">
        <v>11630010</v>
      </c>
      <c r="AB4" s="1">
        <f t="shared" ref="AB4:AB25" si="10">(AA4/$AA$26)*$B$18</f>
        <v>219654.15077689229</v>
      </c>
      <c r="AC4" s="3">
        <v>11630010</v>
      </c>
      <c r="AD4" s="1">
        <f t="shared" ref="AD4:AD25" si="11">(AC4/$AC$26)*$B$18</f>
        <v>222193.99739970482</v>
      </c>
      <c r="AE4" s="3">
        <f t="shared" ref="AE4:AE25" si="12">SUM(H4+J4+L4+N4+P4+R4+T4+V4+X4+Z4+AB4+AD4)</f>
        <v>2675476.0998251527</v>
      </c>
      <c r="AF4" s="11"/>
      <c r="AG4" s="11">
        <f t="shared" ref="AG4:AG26" si="13">AF4+AE4</f>
        <v>2675476.0998251527</v>
      </c>
    </row>
    <row r="5" spans="1:33" ht="21" x14ac:dyDescent="0.4">
      <c r="A5" s="3" t="s">
        <v>0</v>
      </c>
      <c r="B5" s="3" t="s">
        <v>3</v>
      </c>
      <c r="C5" s="3"/>
      <c r="D5" s="3"/>
      <c r="F5" s="4" t="s">
        <v>13</v>
      </c>
      <c r="G5" s="3">
        <v>15527350</v>
      </c>
      <c r="H5" s="3">
        <f t="shared" si="0"/>
        <v>350871.12085186888</v>
      </c>
      <c r="I5" s="3">
        <v>15527350</v>
      </c>
      <c r="J5" s="1">
        <f t="shared" si="1"/>
        <v>310173.97565567342</v>
      </c>
      <c r="K5" s="3">
        <v>15527350</v>
      </c>
      <c r="L5" s="1">
        <f t="shared" si="2"/>
        <v>302625.43973007629</v>
      </c>
      <c r="M5" s="3">
        <v>15527350</v>
      </c>
      <c r="N5" s="1">
        <f t="shared" si="3"/>
        <v>266068.71343226137</v>
      </c>
      <c r="O5" s="3">
        <v>15527350</v>
      </c>
      <c r="P5" s="1">
        <f t="shared" si="4"/>
        <v>282778.69889171852</v>
      </c>
      <c r="Q5" s="3">
        <v>15321350</v>
      </c>
      <c r="R5" s="1">
        <f t="shared" si="5"/>
        <v>283240.19780636323</v>
      </c>
      <c r="S5" s="3">
        <v>15321350</v>
      </c>
      <c r="T5" s="1">
        <f t="shared" si="6"/>
        <v>284697.83406652714</v>
      </c>
      <c r="U5" s="3">
        <v>15321350</v>
      </c>
      <c r="V5" s="1">
        <f t="shared" si="7"/>
        <v>283754.53798101714</v>
      </c>
      <c r="W5" s="3">
        <v>15321350</v>
      </c>
      <c r="X5" s="1">
        <f t="shared" si="8"/>
        <v>285031.15023576515</v>
      </c>
      <c r="Y5" s="3">
        <v>15321350</v>
      </c>
      <c r="Z5" s="1">
        <f t="shared" si="9"/>
        <v>286927.36069731525</v>
      </c>
      <c r="AA5" s="3">
        <v>15214350</v>
      </c>
      <c r="AB5" s="1">
        <f t="shared" si="10"/>
        <v>287351.01077921788</v>
      </c>
      <c r="AC5" s="3">
        <v>15214350</v>
      </c>
      <c r="AD5" s="1">
        <f t="shared" si="11"/>
        <v>290673.63178004138</v>
      </c>
      <c r="AE5" s="3">
        <f t="shared" si="12"/>
        <v>3514193.6719078454</v>
      </c>
      <c r="AF5" s="11"/>
      <c r="AG5" s="11">
        <f t="shared" si="13"/>
        <v>3514193.6719078454</v>
      </c>
    </row>
    <row r="6" spans="1:33" ht="21" x14ac:dyDescent="0.4">
      <c r="A6" s="3" t="s">
        <v>1</v>
      </c>
      <c r="B6" s="3">
        <v>57899976</v>
      </c>
      <c r="C6" s="3"/>
      <c r="D6" s="3"/>
      <c r="F6" s="4" t="s">
        <v>14</v>
      </c>
      <c r="G6" s="3">
        <v>8822015</v>
      </c>
      <c r="H6" s="3">
        <f t="shared" si="0"/>
        <v>199350.84165823527</v>
      </c>
      <c r="I6" s="3">
        <v>8822015</v>
      </c>
      <c r="J6" s="1">
        <f t="shared" si="1"/>
        <v>176228.36258885037</v>
      </c>
      <c r="K6" s="3">
        <v>8822015</v>
      </c>
      <c r="L6" s="1">
        <f t="shared" si="2"/>
        <v>171939.58844750258</v>
      </c>
      <c r="M6" s="3">
        <v>8822015</v>
      </c>
      <c r="N6" s="1">
        <f t="shared" si="3"/>
        <v>151169.52866587738</v>
      </c>
      <c r="O6" s="3">
        <v>8822015</v>
      </c>
      <c r="P6" s="1">
        <f t="shared" si="4"/>
        <v>160663.46951045888</v>
      </c>
      <c r="Q6" s="3">
        <v>8822015</v>
      </c>
      <c r="R6" s="1">
        <f t="shared" si="5"/>
        <v>163089.36703689318</v>
      </c>
      <c r="S6" s="3">
        <v>8822015</v>
      </c>
      <c r="T6" s="1">
        <f t="shared" si="6"/>
        <v>163928.67225162362</v>
      </c>
      <c r="U6" s="3">
        <v>8822015</v>
      </c>
      <c r="V6" s="1">
        <f t="shared" si="7"/>
        <v>163385.52349411786</v>
      </c>
      <c r="W6" s="3">
        <v>8822015</v>
      </c>
      <c r="X6" s="1">
        <f t="shared" si="8"/>
        <v>164120.59530310147</v>
      </c>
      <c r="Y6" s="3">
        <v>8822015</v>
      </c>
      <c r="Z6" s="1">
        <f t="shared" si="9"/>
        <v>165212.43101829317</v>
      </c>
      <c r="AA6" s="3">
        <v>8822015</v>
      </c>
      <c r="AB6" s="1">
        <f t="shared" si="10"/>
        <v>166619.99542270432</v>
      </c>
      <c r="AC6" s="3">
        <v>8822015</v>
      </c>
      <c r="AD6" s="1">
        <f t="shared" si="11"/>
        <v>168546.6115652658</v>
      </c>
      <c r="AE6" s="3">
        <f t="shared" si="12"/>
        <v>2014254.986962924</v>
      </c>
      <c r="AF6" s="11"/>
      <c r="AG6" s="11">
        <f t="shared" si="13"/>
        <v>2014254.986962924</v>
      </c>
    </row>
    <row r="7" spans="1:33" ht="21" x14ac:dyDescent="0.4">
      <c r="A7" s="3" t="s">
        <v>2</v>
      </c>
      <c r="B7" s="3">
        <v>45078176</v>
      </c>
      <c r="C7" s="3"/>
      <c r="D7" s="3"/>
      <c r="F7" s="4" t="s">
        <v>15</v>
      </c>
      <c r="G7" s="3">
        <v>768624</v>
      </c>
      <c r="H7" s="3">
        <f t="shared" si="0"/>
        <v>17368.576376113557</v>
      </c>
      <c r="I7" s="3">
        <v>768624</v>
      </c>
      <c r="J7" s="1">
        <f t="shared" si="1"/>
        <v>15354.014810277755</v>
      </c>
      <c r="K7" s="3">
        <v>768624</v>
      </c>
      <c r="L7" s="1">
        <f t="shared" si="2"/>
        <v>14980.352473995254</v>
      </c>
      <c r="M7" s="3">
        <v>768624</v>
      </c>
      <c r="N7" s="1">
        <f t="shared" si="3"/>
        <v>13170.747023359329</v>
      </c>
      <c r="O7" s="3">
        <v>768624</v>
      </c>
      <c r="P7" s="1">
        <f t="shared" si="4"/>
        <v>13997.913015224634</v>
      </c>
      <c r="Q7" s="3">
        <v>768624</v>
      </c>
      <c r="R7" s="1">
        <f t="shared" si="5"/>
        <v>14209.270971469103</v>
      </c>
      <c r="S7" s="3">
        <v>2185274</v>
      </c>
      <c r="T7" s="1">
        <f t="shared" si="6"/>
        <v>40606.263458631001</v>
      </c>
      <c r="U7" s="3">
        <v>2115419</v>
      </c>
      <c r="V7" s="1">
        <f t="shared" si="7"/>
        <v>39177.992864941101</v>
      </c>
      <c r="W7" s="3">
        <v>2115419</v>
      </c>
      <c r="X7" s="1">
        <f t="shared" si="8"/>
        <v>39354.254736076909</v>
      </c>
      <c r="Y7" s="3">
        <v>2115419</v>
      </c>
      <c r="Z7" s="1">
        <f t="shared" si="9"/>
        <v>39616.064539936364</v>
      </c>
      <c r="AA7" s="3">
        <v>2115419</v>
      </c>
      <c r="AB7" s="1">
        <f t="shared" si="10"/>
        <v>39953.582497547526</v>
      </c>
      <c r="AC7" s="3">
        <v>1726969</v>
      </c>
      <c r="AD7" s="1">
        <f t="shared" si="11"/>
        <v>32994.13719294918</v>
      </c>
      <c r="AE7" s="3">
        <f t="shared" si="12"/>
        <v>320783.16996052174</v>
      </c>
      <c r="AF7" s="11"/>
      <c r="AG7" s="11">
        <f t="shared" si="13"/>
        <v>320783.16996052174</v>
      </c>
    </row>
    <row r="8" spans="1:33" ht="21" x14ac:dyDescent="0.4">
      <c r="A8" s="3" t="s">
        <v>4</v>
      </c>
      <c r="B8" s="3">
        <f>SUM(B6:B7)</f>
        <v>102978152</v>
      </c>
      <c r="C8" s="3"/>
      <c r="D8" s="3"/>
      <c r="F8" s="4" t="s">
        <v>16</v>
      </c>
      <c r="G8" s="3">
        <v>9135791</v>
      </c>
      <c r="H8" s="3">
        <f t="shared" si="0"/>
        <v>206441.22970361431</v>
      </c>
      <c r="I8" s="3">
        <v>9135791</v>
      </c>
      <c r="J8" s="1">
        <f t="shared" si="1"/>
        <v>182496.34452944773</v>
      </c>
      <c r="K8" s="3">
        <v>9135791</v>
      </c>
      <c r="L8" s="1">
        <f t="shared" si="2"/>
        <v>178055.02990897183</v>
      </c>
      <c r="M8" s="3">
        <v>9972500</v>
      </c>
      <c r="N8" s="1">
        <f t="shared" si="3"/>
        <v>170883.65012080147</v>
      </c>
      <c r="O8" s="3">
        <v>9972500</v>
      </c>
      <c r="P8" s="1">
        <f t="shared" si="4"/>
        <v>181615.70227357937</v>
      </c>
      <c r="Q8" s="3">
        <v>9972500</v>
      </c>
      <c r="R8" s="1">
        <f t="shared" si="5"/>
        <v>184357.96275288778</v>
      </c>
      <c r="S8" s="3">
        <v>9385750</v>
      </c>
      <c r="T8" s="1">
        <f t="shared" si="6"/>
        <v>174403.86755017718</v>
      </c>
      <c r="U8" s="3">
        <v>9385750</v>
      </c>
      <c r="V8" s="1">
        <f t="shared" si="7"/>
        <v>173826.01107965887</v>
      </c>
      <c r="W8" s="3">
        <v>9385750</v>
      </c>
      <c r="X8" s="1">
        <f t="shared" si="8"/>
        <v>174608.05466393838</v>
      </c>
      <c r="Y8" s="3">
        <v>9385750</v>
      </c>
      <c r="Z8" s="1">
        <f t="shared" si="9"/>
        <v>175769.65970132049</v>
      </c>
      <c r="AA8" s="3">
        <v>9385750</v>
      </c>
      <c r="AB8" s="1">
        <f t="shared" si="10"/>
        <v>177267.16878611597</v>
      </c>
      <c r="AC8" s="3">
        <v>9385750</v>
      </c>
      <c r="AD8" s="1">
        <f t="shared" si="11"/>
        <v>179316.89750002619</v>
      </c>
      <c r="AE8" s="3">
        <f t="shared" si="12"/>
        <v>2159041.5785705396</v>
      </c>
      <c r="AF8" s="11"/>
      <c r="AG8" s="11">
        <f t="shared" si="13"/>
        <v>2159041.5785705396</v>
      </c>
    </row>
    <row r="9" spans="1:33" ht="21" x14ac:dyDescent="0.4">
      <c r="F9" s="4" t="s">
        <v>17</v>
      </c>
      <c r="G9" s="3">
        <v>10846064</v>
      </c>
      <c r="H9" s="3">
        <f t="shared" si="0"/>
        <v>245088.22384444892</v>
      </c>
      <c r="I9" s="3">
        <v>10846064</v>
      </c>
      <c r="J9" s="1">
        <f t="shared" si="1"/>
        <v>216660.71744991103</v>
      </c>
      <c r="K9" s="3">
        <v>10846064</v>
      </c>
      <c r="L9" s="1">
        <f t="shared" si="2"/>
        <v>211387.96300338116</v>
      </c>
      <c r="M9" s="3">
        <v>10846064</v>
      </c>
      <c r="N9" s="1">
        <f t="shared" si="3"/>
        <v>185852.59521321839</v>
      </c>
      <c r="O9" s="3">
        <v>10846064</v>
      </c>
      <c r="P9" s="1">
        <f t="shared" si="4"/>
        <v>197524.74607813361</v>
      </c>
      <c r="Q9" s="3">
        <v>10846064</v>
      </c>
      <c r="R9" s="1">
        <f t="shared" si="5"/>
        <v>200507.22115090868</v>
      </c>
      <c r="S9" s="3">
        <v>10846064</v>
      </c>
      <c r="T9" s="1">
        <f t="shared" si="6"/>
        <v>201539.08950235677</v>
      </c>
      <c r="U9" s="3">
        <v>10796064</v>
      </c>
      <c r="V9" s="1">
        <f>(U9/$U$26)*$B$18</f>
        <v>199945.31502338185</v>
      </c>
      <c r="W9" s="3">
        <v>10796064</v>
      </c>
      <c r="X9" s="1">
        <f t="shared" si="8"/>
        <v>200844.86941026317</v>
      </c>
      <c r="Y9" s="3">
        <v>10796064</v>
      </c>
      <c r="Z9" s="1">
        <f t="shared" si="9"/>
        <v>202181.01860732248</v>
      </c>
      <c r="AA9" s="3">
        <v>10693064</v>
      </c>
      <c r="AB9" s="1">
        <f t="shared" si="10"/>
        <v>201958.20056242077</v>
      </c>
      <c r="AC9" s="3">
        <v>10693064</v>
      </c>
      <c r="AD9" s="1">
        <f t="shared" si="11"/>
        <v>204293.43006677358</v>
      </c>
      <c r="AE9" s="3">
        <f t="shared" si="12"/>
        <v>2467783.3899125201</v>
      </c>
      <c r="AF9" s="11"/>
      <c r="AG9" s="11">
        <f t="shared" si="13"/>
        <v>2467783.3899125201</v>
      </c>
    </row>
    <row r="10" spans="1:33" ht="21" x14ac:dyDescent="0.4">
      <c r="A10" s="3"/>
      <c r="B10" s="3"/>
      <c r="F10" s="4" t="s">
        <v>18</v>
      </c>
      <c r="G10" s="3">
        <v>6940485</v>
      </c>
      <c r="H10" s="3">
        <f t="shared" si="0"/>
        <v>156833.9575784395</v>
      </c>
      <c r="I10" s="3">
        <v>6940485</v>
      </c>
      <c r="J10" s="1">
        <f t="shared" si="1"/>
        <v>138642.96389458384</v>
      </c>
      <c r="K10" s="3">
        <v>6940485</v>
      </c>
      <c r="L10" s="1">
        <f t="shared" si="2"/>
        <v>135268.88522928889</v>
      </c>
      <c r="M10" s="3">
        <v>6940485</v>
      </c>
      <c r="N10" s="1">
        <f t="shared" si="3"/>
        <v>118928.5946762267</v>
      </c>
      <c r="O10" s="3">
        <v>6940485</v>
      </c>
      <c r="P10" s="1">
        <f t="shared" si="4"/>
        <v>126397.69941280957</v>
      </c>
      <c r="Q10" s="3">
        <v>6940485</v>
      </c>
      <c r="R10" s="1">
        <f t="shared" si="5"/>
        <v>128306.20958806481</v>
      </c>
      <c r="S10" s="3">
        <v>6940485</v>
      </c>
      <c r="T10" s="1">
        <f t="shared" si="6"/>
        <v>128966.51057976096</v>
      </c>
      <c r="U10" s="3">
        <v>9895834</v>
      </c>
      <c r="V10" s="1">
        <f t="shared" si="7"/>
        <v>183272.87116388837</v>
      </c>
      <c r="W10" s="3">
        <v>9741334</v>
      </c>
      <c r="X10" s="1">
        <f t="shared" si="8"/>
        <v>181223.1712512779</v>
      </c>
      <c r="Y10" s="3">
        <v>9741334</v>
      </c>
      <c r="Z10" s="1">
        <f t="shared" si="9"/>
        <v>182428.78429714229</v>
      </c>
      <c r="AA10" s="3">
        <v>9741334</v>
      </c>
      <c r="AB10" s="1">
        <f>(AA10/$AA$26)*$B$18</f>
        <v>183983.02728923425</v>
      </c>
      <c r="AC10" s="3">
        <v>9741334</v>
      </c>
      <c r="AD10" s="1">
        <f t="shared" si="11"/>
        <v>186110.4110371063</v>
      </c>
      <c r="AE10" s="3">
        <f t="shared" si="12"/>
        <v>1850363.0859978236</v>
      </c>
      <c r="AF10" s="11"/>
      <c r="AG10" s="11">
        <f t="shared" si="13"/>
        <v>1850363.0859978236</v>
      </c>
    </row>
    <row r="11" spans="1:33" ht="21" x14ac:dyDescent="0.4">
      <c r="A11" s="3" t="s">
        <v>5</v>
      </c>
      <c r="B11" s="3">
        <f>0.35*B6</f>
        <v>20264991.599999998</v>
      </c>
      <c r="F11" s="4" t="s">
        <v>19</v>
      </c>
      <c r="G11" s="3">
        <v>13635095</v>
      </c>
      <c r="H11" s="3">
        <f t="shared" si="0"/>
        <v>308111.88422826253</v>
      </c>
      <c r="I11" s="3">
        <v>13635095</v>
      </c>
      <c r="J11" s="1">
        <f t="shared" si="1"/>
        <v>272374.33461555216</v>
      </c>
      <c r="K11" s="3">
        <v>13635095</v>
      </c>
      <c r="L11" s="1">
        <f t="shared" si="2"/>
        <v>265745.70806585572</v>
      </c>
      <c r="M11" s="3">
        <v>13635095</v>
      </c>
      <c r="N11" s="1">
        <f t="shared" si="3"/>
        <v>233644.00133806863</v>
      </c>
      <c r="O11" s="3">
        <v>13635095</v>
      </c>
      <c r="P11" s="1">
        <f t="shared" si="4"/>
        <v>248317.6088234616</v>
      </c>
      <c r="Q11" s="3">
        <v>13635095</v>
      </c>
      <c r="R11" s="1">
        <f t="shared" si="5"/>
        <v>252067.01791347066</v>
      </c>
      <c r="S11" s="3">
        <v>13865595</v>
      </c>
      <c r="T11" s="1">
        <f t="shared" si="6"/>
        <v>257647.3264133819</v>
      </c>
      <c r="U11" s="3">
        <v>13865595</v>
      </c>
      <c r="V11" s="1">
        <f t="shared" si="7"/>
        <v>256793.6574164092</v>
      </c>
      <c r="W11" s="3">
        <v>13865595</v>
      </c>
      <c r="X11" s="1">
        <f t="shared" si="8"/>
        <v>257948.97261359304</v>
      </c>
      <c r="Y11" s="3">
        <v>13865595</v>
      </c>
      <c r="Z11" s="1">
        <f t="shared" si="9"/>
        <v>259665.01501812119</v>
      </c>
      <c r="AA11" s="3">
        <v>13549595</v>
      </c>
      <c r="AB11" s="1">
        <f t="shared" si="10"/>
        <v>255909.04763588562</v>
      </c>
      <c r="AC11" s="3">
        <v>13341595</v>
      </c>
      <c r="AD11" s="1">
        <f t="shared" si="11"/>
        <v>254894.21975887512</v>
      </c>
      <c r="AE11" s="3">
        <f t="shared" si="12"/>
        <v>3123118.7938409373</v>
      </c>
      <c r="AF11" s="11"/>
      <c r="AG11" s="11">
        <f t="shared" si="13"/>
        <v>3123118.7938409373</v>
      </c>
    </row>
    <row r="12" spans="1:33" ht="21" x14ac:dyDescent="0.4">
      <c r="A12" s="3" t="s">
        <v>6</v>
      </c>
      <c r="B12" s="3">
        <f>0.175*B7</f>
        <v>7888680.7999999998</v>
      </c>
      <c r="F12" s="4" t="s">
        <v>20</v>
      </c>
      <c r="G12" s="3"/>
      <c r="H12" s="3">
        <f t="shared" si="0"/>
        <v>0</v>
      </c>
      <c r="I12" s="3"/>
      <c r="J12" s="1">
        <f t="shared" si="1"/>
        <v>0</v>
      </c>
      <c r="K12" s="3"/>
      <c r="L12" s="1">
        <f t="shared" si="2"/>
        <v>0</v>
      </c>
      <c r="M12" s="3"/>
      <c r="N12" s="1">
        <f t="shared" si="3"/>
        <v>0</v>
      </c>
      <c r="O12" s="3"/>
      <c r="P12" s="1">
        <f t="shared" si="4"/>
        <v>0</v>
      </c>
      <c r="Q12" s="3"/>
      <c r="R12" s="1">
        <f t="shared" si="5"/>
        <v>0</v>
      </c>
      <c r="S12" s="3"/>
      <c r="T12" s="1">
        <f t="shared" si="6"/>
        <v>0</v>
      </c>
      <c r="U12" s="3"/>
      <c r="V12" s="1">
        <f t="shared" si="7"/>
        <v>0</v>
      </c>
      <c r="W12" s="3"/>
      <c r="X12" s="1">
        <f t="shared" si="8"/>
        <v>0</v>
      </c>
      <c r="Y12" s="3"/>
      <c r="Z12" s="1">
        <f t="shared" si="9"/>
        <v>0</v>
      </c>
      <c r="AA12" s="3"/>
      <c r="AB12" s="1">
        <f t="shared" si="10"/>
        <v>0</v>
      </c>
      <c r="AC12" s="3"/>
      <c r="AD12" s="1">
        <f t="shared" si="11"/>
        <v>0</v>
      </c>
      <c r="AE12" s="3">
        <f>SUM(H12+J12+L12+N12+P12+R12+T12+V12+X12+Z12+AB12+AD12)</f>
        <v>0</v>
      </c>
      <c r="AF12" s="11"/>
      <c r="AG12" s="11">
        <f t="shared" si="13"/>
        <v>0</v>
      </c>
    </row>
    <row r="13" spans="1:33" ht="21" x14ac:dyDescent="0.4">
      <c r="A13" s="3" t="s">
        <v>7</v>
      </c>
      <c r="B13" s="3">
        <f>0.175*B7</f>
        <v>7888680.7999999998</v>
      </c>
      <c r="F13" s="4" t="s">
        <v>21</v>
      </c>
      <c r="G13" s="3"/>
      <c r="H13" s="3">
        <f t="shared" si="0"/>
        <v>0</v>
      </c>
      <c r="I13" s="3"/>
      <c r="J13" s="1">
        <f t="shared" si="1"/>
        <v>0</v>
      </c>
      <c r="K13" s="3"/>
      <c r="L13" s="1">
        <f t="shared" si="2"/>
        <v>0</v>
      </c>
      <c r="M13" s="3"/>
      <c r="N13" s="1">
        <f t="shared" si="3"/>
        <v>0</v>
      </c>
      <c r="O13" s="3"/>
      <c r="P13" s="1">
        <f t="shared" si="4"/>
        <v>0</v>
      </c>
      <c r="Q13" s="3"/>
      <c r="R13" s="1">
        <f t="shared" si="5"/>
        <v>0</v>
      </c>
      <c r="S13" s="3"/>
      <c r="T13" s="1">
        <f t="shared" si="6"/>
        <v>0</v>
      </c>
      <c r="U13" s="3"/>
      <c r="V13" s="1">
        <f t="shared" si="7"/>
        <v>0</v>
      </c>
      <c r="W13" s="3"/>
      <c r="X13" s="1">
        <f t="shared" si="8"/>
        <v>0</v>
      </c>
      <c r="Y13" s="3"/>
      <c r="Z13" s="1">
        <f t="shared" si="9"/>
        <v>0</v>
      </c>
      <c r="AA13" s="3"/>
      <c r="AB13" s="1">
        <f t="shared" si="10"/>
        <v>0</v>
      </c>
      <c r="AC13" s="3"/>
      <c r="AD13" s="1">
        <f t="shared" si="11"/>
        <v>0</v>
      </c>
      <c r="AE13" s="3">
        <f>SUM(H13+J13+L13+N13+P13+R13+T13+V13+X13+Z13+AB13+AD13)</f>
        <v>0</v>
      </c>
      <c r="AF13" s="11"/>
      <c r="AG13" s="11">
        <f t="shared" si="13"/>
        <v>0</v>
      </c>
    </row>
    <row r="14" spans="1:33" ht="21" x14ac:dyDescent="0.4">
      <c r="A14" s="3" t="s">
        <v>8</v>
      </c>
      <c r="B14" s="3">
        <f>B8-(B11+B12+B13)</f>
        <v>66935798.800000004</v>
      </c>
      <c r="F14" s="4" t="s">
        <v>22</v>
      </c>
      <c r="G14" s="3">
        <v>2960873</v>
      </c>
      <c r="H14" s="3">
        <f t="shared" si="0"/>
        <v>66906.769552437181</v>
      </c>
      <c r="I14" s="3">
        <v>2960873</v>
      </c>
      <c r="J14" s="1">
        <f t="shared" si="1"/>
        <v>59146.328885581941</v>
      </c>
      <c r="K14" s="3">
        <v>2960873</v>
      </c>
      <c r="L14" s="1">
        <f t="shared" si="2"/>
        <v>57706.916737879314</v>
      </c>
      <c r="M14" s="3">
        <v>2681688</v>
      </c>
      <c r="N14" s="1">
        <f t="shared" si="3"/>
        <v>45952.03147908266</v>
      </c>
      <c r="O14" s="3">
        <v>2627688</v>
      </c>
      <c r="P14" s="1">
        <f t="shared" si="4"/>
        <v>47854.540132951341</v>
      </c>
      <c r="Q14" s="3">
        <v>2627688</v>
      </c>
      <c r="R14" s="1">
        <f t="shared" si="5"/>
        <v>48577.107689166231</v>
      </c>
      <c r="S14" s="3">
        <v>2627688</v>
      </c>
      <c r="T14" s="1">
        <f t="shared" si="6"/>
        <v>48827.099583431263</v>
      </c>
      <c r="U14" s="3">
        <v>2370591</v>
      </c>
      <c r="V14" s="1">
        <f t="shared" si="7"/>
        <v>43903.830533664295</v>
      </c>
      <c r="W14" s="3">
        <v>2627689</v>
      </c>
      <c r="X14" s="1">
        <f t="shared" si="8"/>
        <v>48884.283573697321</v>
      </c>
      <c r="Y14" s="3">
        <v>2527689</v>
      </c>
      <c r="Z14" s="1">
        <f t="shared" si="9"/>
        <v>47336.76428210544</v>
      </c>
      <c r="AA14" s="3">
        <v>2527689</v>
      </c>
      <c r="AB14" s="1">
        <f t="shared" si="10"/>
        <v>47740.06047484844</v>
      </c>
      <c r="AC14" s="3">
        <v>2323339</v>
      </c>
      <c r="AD14" s="1">
        <f t="shared" si="11"/>
        <v>44387.922256699079</v>
      </c>
      <c r="AE14" s="3">
        <f t="shared" si="12"/>
        <v>607223.65518154448</v>
      </c>
      <c r="AF14" s="11"/>
      <c r="AG14" s="11">
        <f t="shared" si="13"/>
        <v>607223.65518154448</v>
      </c>
    </row>
    <row r="15" spans="1:33" ht="21" x14ac:dyDescent="0.4">
      <c r="F15" s="4" t="s">
        <v>23</v>
      </c>
      <c r="G15" s="3">
        <v>82474</v>
      </c>
      <c r="H15" s="3">
        <f t="shared" si="0"/>
        <v>1863.6628156856791</v>
      </c>
      <c r="I15" s="3">
        <v>82474</v>
      </c>
      <c r="J15" s="1">
        <f t="shared" si="1"/>
        <v>1647.4986696523238</v>
      </c>
      <c r="K15" s="3">
        <v>82474</v>
      </c>
      <c r="L15" s="1">
        <f t="shared" si="2"/>
        <v>1607.4043875032321</v>
      </c>
      <c r="M15" s="3">
        <v>82474</v>
      </c>
      <c r="N15" s="1">
        <f t="shared" si="3"/>
        <v>1413.2322045688622</v>
      </c>
      <c r="O15" s="3">
        <v>82474</v>
      </c>
      <c r="P15" s="1">
        <f t="shared" si="4"/>
        <v>1501.9878094069877</v>
      </c>
      <c r="Q15" s="3">
        <v>82474</v>
      </c>
      <c r="R15" s="1">
        <f t="shared" si="5"/>
        <v>1524.6666954205734</v>
      </c>
      <c r="S15" s="3">
        <v>82474</v>
      </c>
      <c r="T15" s="1">
        <f>(S15/$S$26)*$B$18</f>
        <v>1532.5130727254946</v>
      </c>
      <c r="U15" s="3">
        <v>82474</v>
      </c>
      <c r="V15" s="1">
        <f t="shared" si="7"/>
        <v>1527.4353608165343</v>
      </c>
      <c r="W15" s="3">
        <v>82474</v>
      </c>
      <c r="X15" s="1">
        <f t="shared" si="8"/>
        <v>1534.3072956720193</v>
      </c>
      <c r="Y15" s="3">
        <v>82474</v>
      </c>
      <c r="Z15" s="1">
        <f t="shared" si="9"/>
        <v>1544.5144942286665</v>
      </c>
      <c r="AA15" s="3">
        <v>82474</v>
      </c>
      <c r="AB15" s="1">
        <f t="shared" si="10"/>
        <v>1557.6733322820373</v>
      </c>
      <c r="AC15" s="3">
        <v>82474</v>
      </c>
      <c r="AD15" s="1">
        <f t="shared" si="11"/>
        <v>1575.6846074546161</v>
      </c>
      <c r="AE15" s="3">
        <f t="shared" si="12"/>
        <v>18830.580745417024</v>
      </c>
      <c r="AF15" s="11"/>
      <c r="AG15" s="11">
        <f t="shared" si="13"/>
        <v>18830.580745417024</v>
      </c>
    </row>
    <row r="16" spans="1:33" ht="21" x14ac:dyDescent="0.4">
      <c r="F16" s="4" t="s">
        <v>7</v>
      </c>
      <c r="G16" s="3">
        <v>41622362</v>
      </c>
      <c r="H16" s="3">
        <f t="shared" si="0"/>
        <v>940539.4228533674</v>
      </c>
      <c r="I16" s="3">
        <v>39500362</v>
      </c>
      <c r="J16" s="1">
        <f t="shared" si="1"/>
        <v>789058.29529045755</v>
      </c>
      <c r="K16" s="3">
        <v>37580551</v>
      </c>
      <c r="L16" s="1">
        <f t="shared" si="2"/>
        <v>732438.61777274031</v>
      </c>
      <c r="M16" s="3">
        <v>36104459</v>
      </c>
      <c r="N16" s="1">
        <f t="shared" si="3"/>
        <v>618667.50960710167</v>
      </c>
      <c r="O16" s="3">
        <v>34418459</v>
      </c>
      <c r="P16" s="1">
        <f t="shared" si="4"/>
        <v>626817.00701523165</v>
      </c>
      <c r="Q16" s="3">
        <v>32668984</v>
      </c>
      <c r="R16" s="1">
        <f t="shared" si="5"/>
        <v>603939.56735489471</v>
      </c>
      <c r="S16" s="3">
        <v>32188359</v>
      </c>
      <c r="T16" s="1">
        <f t="shared" si="6"/>
        <v>598116.75142567756</v>
      </c>
      <c r="U16" s="3">
        <v>31941210</v>
      </c>
      <c r="V16" s="1">
        <f t="shared" si="7"/>
        <v>591557.74694166274</v>
      </c>
      <c r="W16" s="3">
        <v>31616024</v>
      </c>
      <c r="X16" s="1">
        <f t="shared" si="8"/>
        <v>588169.55990180734</v>
      </c>
      <c r="Y16" s="3">
        <v>31024884</v>
      </c>
      <c r="Z16" s="1">
        <f t="shared" si="9"/>
        <v>581011.99189760466</v>
      </c>
      <c r="AA16" s="3">
        <v>30821844</v>
      </c>
      <c r="AB16" s="1">
        <f t="shared" si="10"/>
        <v>582127.26981299708</v>
      </c>
      <c r="AC16" s="3">
        <v>30357038</v>
      </c>
      <c r="AD16" s="1">
        <f t="shared" si="11"/>
        <v>579978.14468214056</v>
      </c>
      <c r="AE16" s="3">
        <f t="shared" si="12"/>
        <v>7832421.8845556844</v>
      </c>
      <c r="AF16" s="11"/>
      <c r="AG16" s="11">
        <f t="shared" si="13"/>
        <v>7832421.8845556844</v>
      </c>
    </row>
    <row r="17" spans="1:33" ht="21" x14ac:dyDescent="0.4">
      <c r="A17" s="3" t="s">
        <v>9</v>
      </c>
      <c r="B17" s="3">
        <f>0.65*B8</f>
        <v>66935798.800000004</v>
      </c>
      <c r="F17" s="4" t="s">
        <v>24</v>
      </c>
      <c r="G17" s="3">
        <v>21471293</v>
      </c>
      <c r="H17" s="3">
        <f t="shared" si="0"/>
        <v>485186.24498377927</v>
      </c>
      <c r="I17" s="3">
        <v>21122365</v>
      </c>
      <c r="J17" s="1">
        <f t="shared" si="1"/>
        <v>421939.86271322845</v>
      </c>
      <c r="K17" s="3">
        <v>16715053</v>
      </c>
      <c r="L17" s="1">
        <f t="shared" si="2"/>
        <v>325773.5714231038</v>
      </c>
      <c r="M17" s="3">
        <v>20531365</v>
      </c>
      <c r="N17" s="1">
        <f t="shared" si="3"/>
        <v>351814.95042992913</v>
      </c>
      <c r="O17" s="3">
        <v>20295465</v>
      </c>
      <c r="P17" s="1">
        <f t="shared" si="4"/>
        <v>369613.95126035099</v>
      </c>
      <c r="Q17" s="3">
        <v>20156365</v>
      </c>
      <c r="R17" s="1">
        <f t="shared" si="5"/>
        <v>372623.35301114176</v>
      </c>
      <c r="S17" s="3">
        <v>19746699</v>
      </c>
      <c r="T17" s="1">
        <f t="shared" si="6"/>
        <v>366928.66067700676</v>
      </c>
      <c r="U17" s="3">
        <v>19350426</v>
      </c>
      <c r="V17" s="1">
        <f t="shared" si="7"/>
        <v>358373.85017415968</v>
      </c>
      <c r="W17" s="3">
        <v>19283127</v>
      </c>
      <c r="X17" s="1">
        <f t="shared" si="8"/>
        <v>358734.17609755916</v>
      </c>
      <c r="Y17" s="3">
        <v>18790227</v>
      </c>
      <c r="Z17" s="1">
        <f t="shared" si="9"/>
        <v>351890.02535765013</v>
      </c>
      <c r="AA17" s="3">
        <v>17552777</v>
      </c>
      <c r="AB17" s="1">
        <f t="shared" si="10"/>
        <v>331516.5099351735</v>
      </c>
      <c r="AC17" s="3">
        <v>17346977</v>
      </c>
      <c r="AD17" s="1">
        <f t="shared" si="11"/>
        <v>331417.95771721087</v>
      </c>
      <c r="AE17" s="3">
        <f t="shared" si="12"/>
        <v>4425813.1137802945</v>
      </c>
      <c r="AF17" s="11"/>
      <c r="AG17" s="11">
        <f t="shared" si="13"/>
        <v>4425813.1137802945</v>
      </c>
    </row>
    <row r="18" spans="1:33" ht="21" x14ac:dyDescent="0.4">
      <c r="A18" s="3" t="s">
        <v>10</v>
      </c>
      <c r="B18" s="9">
        <f>B17/12</f>
        <v>5577983.2333333334</v>
      </c>
      <c r="F18" s="4" t="s">
        <v>25</v>
      </c>
      <c r="G18" s="3">
        <v>15741183</v>
      </c>
      <c r="H18" s="3">
        <f t="shared" si="0"/>
        <v>355703.09954656678</v>
      </c>
      <c r="I18" s="3">
        <v>15537162</v>
      </c>
      <c r="J18" s="1">
        <f t="shared" si="1"/>
        <v>310369.97993516305</v>
      </c>
      <c r="K18" s="3">
        <v>15326162</v>
      </c>
      <c r="L18" s="1">
        <f t="shared" si="2"/>
        <v>298704.31945080042</v>
      </c>
      <c r="M18" s="3">
        <v>15216162</v>
      </c>
      <c r="N18" s="1">
        <f t="shared" si="3"/>
        <v>260736.3553160626</v>
      </c>
      <c r="O18" s="3">
        <v>14916812</v>
      </c>
      <c r="P18" s="1">
        <f t="shared" si="4"/>
        <v>271659.79313742352</v>
      </c>
      <c r="Q18" s="3">
        <v>14801812</v>
      </c>
      <c r="R18" s="1">
        <f t="shared" si="5"/>
        <v>273635.68868099747</v>
      </c>
      <c r="S18" s="3">
        <v>14651396</v>
      </c>
      <c r="T18" s="1">
        <f t="shared" si="6"/>
        <v>272248.90151657519</v>
      </c>
      <c r="U18" s="3">
        <v>14078967</v>
      </c>
      <c r="V18" s="1">
        <f t="shared" si="7"/>
        <v>260745.35052948902</v>
      </c>
      <c r="W18" s="3">
        <v>13888397</v>
      </c>
      <c r="X18" s="1">
        <f t="shared" si="8"/>
        <v>258373.17023897698</v>
      </c>
      <c r="Y18" s="3">
        <v>13790547</v>
      </c>
      <c r="Z18" s="1">
        <f t="shared" si="9"/>
        <v>258259.56937752085</v>
      </c>
      <c r="AA18" s="3">
        <v>13551077</v>
      </c>
      <c r="AB18" s="1">
        <f t="shared" si="10"/>
        <v>255937.03793438507</v>
      </c>
      <c r="AC18" s="3">
        <v>13324667</v>
      </c>
      <c r="AD18" s="1">
        <f t="shared" si="11"/>
        <v>254570.80645243922</v>
      </c>
      <c r="AE18" s="3">
        <f>SUM(H18+J18+L18+N18+P18+R18+T18+V18+X18+Z18+AB18+AD18)</f>
        <v>3330944.0721164001</v>
      </c>
      <c r="AF18" s="11"/>
      <c r="AG18" s="11">
        <f t="shared" si="13"/>
        <v>3330944.0721164001</v>
      </c>
    </row>
    <row r="19" spans="1:33" ht="21" x14ac:dyDescent="0.4">
      <c r="F19" s="4" t="s">
        <v>26</v>
      </c>
      <c r="G19" s="3">
        <v>27719778</v>
      </c>
      <c r="H19" s="3">
        <f t="shared" si="0"/>
        <v>626383.09670516697</v>
      </c>
      <c r="I19" s="3">
        <v>63978496</v>
      </c>
      <c r="J19" s="1">
        <f t="shared" si="1"/>
        <v>1278032.9200276029</v>
      </c>
      <c r="K19" s="3">
        <v>54322966</v>
      </c>
      <c r="L19" s="1">
        <f t="shared" si="2"/>
        <v>1058745.4699734331</v>
      </c>
      <c r="M19" s="3">
        <v>53293756</v>
      </c>
      <c r="N19" s="1">
        <f t="shared" si="3"/>
        <v>913214.49525468668</v>
      </c>
      <c r="O19" s="3">
        <v>51804935</v>
      </c>
      <c r="P19" s="1">
        <f t="shared" si="4"/>
        <v>943453.46214711783</v>
      </c>
      <c r="Q19" s="3">
        <v>50559065</v>
      </c>
      <c r="R19" s="1">
        <f t="shared" si="5"/>
        <v>934666.95633901551</v>
      </c>
      <c r="S19" s="3">
        <v>34742710</v>
      </c>
      <c r="T19" s="1">
        <f t="shared" si="6"/>
        <v>645581.119588122</v>
      </c>
      <c r="U19" s="3">
        <v>34506355</v>
      </c>
      <c r="V19" s="1">
        <f t="shared" si="7"/>
        <v>639064.75737672986</v>
      </c>
      <c r="W19" s="3">
        <v>34506355</v>
      </c>
      <c r="X19" s="1">
        <f t="shared" si="8"/>
        <v>641939.91104528296</v>
      </c>
      <c r="Y19" s="3">
        <v>34506355</v>
      </c>
      <c r="Z19" s="1">
        <f t="shared" si="9"/>
        <v>646210.50804495742</v>
      </c>
      <c r="AA19" s="3">
        <v>34506355</v>
      </c>
      <c r="AB19" s="1">
        <f t="shared" si="10"/>
        <v>651716.04357442271</v>
      </c>
      <c r="AC19" s="3">
        <v>33683625</v>
      </c>
      <c r="AD19" s="1">
        <f t="shared" si="11"/>
        <v>643533.34912546352</v>
      </c>
      <c r="AE19" s="3">
        <f t="shared" si="12"/>
        <v>9622542.0892020017</v>
      </c>
      <c r="AF19" s="11"/>
      <c r="AG19" s="11">
        <f t="shared" si="13"/>
        <v>9622542.0892020017</v>
      </c>
    </row>
    <row r="20" spans="1:33" ht="21" x14ac:dyDescent="0.4">
      <c r="F20" s="4" t="s">
        <v>27</v>
      </c>
      <c r="G20" s="3">
        <v>4783028</v>
      </c>
      <c r="H20" s="3">
        <f t="shared" si="0"/>
        <v>108081.95831393461</v>
      </c>
      <c r="I20" s="3">
        <v>4263755</v>
      </c>
      <c r="J20" s="1">
        <f t="shared" si="1"/>
        <v>85172.668843798572</v>
      </c>
      <c r="K20" s="3">
        <v>3386471</v>
      </c>
      <c r="L20" s="1">
        <f t="shared" si="2"/>
        <v>66001.750170386527</v>
      </c>
      <c r="M20" s="3">
        <v>2574213</v>
      </c>
      <c r="N20" s="1">
        <f t="shared" si="3"/>
        <v>44110.394948951485</v>
      </c>
      <c r="O20" s="3">
        <v>1536191</v>
      </c>
      <c r="P20" s="1">
        <f t="shared" si="4"/>
        <v>27976.576313998714</v>
      </c>
      <c r="Q20" s="3">
        <v>657292</v>
      </c>
      <c r="R20" s="1">
        <f t="shared" si="5"/>
        <v>12151.116977064037</v>
      </c>
      <c r="S20" s="3">
        <v>15124292</v>
      </c>
      <c r="T20" s="1">
        <f t="shared" si="6"/>
        <v>281036.147218731</v>
      </c>
      <c r="U20" s="3">
        <v>15124292</v>
      </c>
      <c r="V20" s="1">
        <f t="shared" si="7"/>
        <v>280104.9834870944</v>
      </c>
      <c r="W20" s="3">
        <v>14889292</v>
      </c>
      <c r="X20" s="1">
        <f t="shared" si="8"/>
        <v>276993.34751547192</v>
      </c>
      <c r="Y20" s="3">
        <v>14393292</v>
      </c>
      <c r="Z20" s="1">
        <f t="shared" si="9"/>
        <v>269547.3496334058</v>
      </c>
      <c r="AA20" s="3">
        <v>14393292</v>
      </c>
      <c r="AB20" s="1">
        <f t="shared" si="10"/>
        <v>271843.81880530092</v>
      </c>
      <c r="AC20" s="3">
        <v>14255672</v>
      </c>
      <c r="AD20" s="1">
        <f t="shared" si="11"/>
        <v>272357.86962341779</v>
      </c>
      <c r="AE20" s="3">
        <f t="shared" si="12"/>
        <v>1995377.9818515559</v>
      </c>
      <c r="AF20" s="11"/>
      <c r="AG20" s="11">
        <f t="shared" si="13"/>
        <v>1995377.9818515559</v>
      </c>
    </row>
    <row r="21" spans="1:33" ht="21" x14ac:dyDescent="0.4">
      <c r="F21" s="4" t="s">
        <v>28</v>
      </c>
      <c r="G21" s="3">
        <v>23029421</v>
      </c>
      <c r="H21" s="3">
        <f t="shared" si="0"/>
        <v>520395.22254857176</v>
      </c>
      <c r="I21" s="3">
        <v>22551991</v>
      </c>
      <c r="J21" s="1">
        <f t="shared" si="1"/>
        <v>450498.037812052</v>
      </c>
      <c r="K21" s="3">
        <v>46614264</v>
      </c>
      <c r="L21" s="1">
        <f t="shared" si="2"/>
        <v>908504.16463168955</v>
      </c>
      <c r="M21" s="3">
        <v>46463203</v>
      </c>
      <c r="N21" s="1">
        <f t="shared" si="3"/>
        <v>796169.63900163176</v>
      </c>
      <c r="O21" s="3">
        <v>32354300</v>
      </c>
      <c r="P21" s="1">
        <f t="shared" si="4"/>
        <v>589225.26107496303</v>
      </c>
      <c r="Q21" s="3">
        <v>32266239</v>
      </c>
      <c r="R21" s="1">
        <f t="shared" si="5"/>
        <v>596494.1677350488</v>
      </c>
      <c r="S21" s="3">
        <v>32078058</v>
      </c>
      <c r="T21" s="1">
        <f t="shared" si="6"/>
        <v>596067.16338053986</v>
      </c>
      <c r="U21" s="3">
        <v>31977286</v>
      </c>
      <c r="V21" s="1">
        <f t="shared" si="7"/>
        <v>592225.88184571511</v>
      </c>
      <c r="W21" s="3">
        <v>31965286</v>
      </c>
      <c r="X21" s="1">
        <f t="shared" si="8"/>
        <v>594667.06499069592</v>
      </c>
      <c r="Y21" s="3">
        <v>31953286</v>
      </c>
      <c r="Z21" s="1">
        <f t="shared" si="9"/>
        <v>598398.4451491856</v>
      </c>
      <c r="AA21" s="3">
        <v>31928856</v>
      </c>
      <c r="AB21" s="1">
        <f t="shared" si="10"/>
        <v>603035.22954474518</v>
      </c>
      <c r="AC21" s="3">
        <v>31566692</v>
      </c>
      <c r="AD21" s="1">
        <f t="shared" si="11"/>
        <v>603088.86064287846</v>
      </c>
      <c r="AE21" s="3">
        <f t="shared" si="12"/>
        <v>7448769.1383577166</v>
      </c>
      <c r="AF21" s="11"/>
      <c r="AG21" s="11">
        <f t="shared" si="13"/>
        <v>7448769.1383577166</v>
      </c>
    </row>
    <row r="22" spans="1:33" ht="21" x14ac:dyDescent="0.4">
      <c r="A22" s="7" t="s">
        <v>51</v>
      </c>
      <c r="B22" s="7"/>
      <c r="F22" s="4" t="s">
        <v>29</v>
      </c>
      <c r="G22" s="3">
        <v>16980873</v>
      </c>
      <c r="H22" s="3">
        <f t="shared" si="0"/>
        <v>383716.34197420912</v>
      </c>
      <c r="I22" s="3">
        <v>16980873</v>
      </c>
      <c r="J22" s="1">
        <f t="shared" si="1"/>
        <v>339209.51666022098</v>
      </c>
      <c r="K22" s="3">
        <v>16980873</v>
      </c>
      <c r="L22" s="1">
        <f t="shared" si="2"/>
        <v>330954.35851098737</v>
      </c>
      <c r="M22" s="3">
        <v>16980873</v>
      </c>
      <c r="N22" s="1">
        <f t="shared" si="3"/>
        <v>290975.53877941985</v>
      </c>
      <c r="O22" s="3">
        <v>16980873</v>
      </c>
      <c r="P22" s="1">
        <f t="shared" si="4"/>
        <v>309249.75433576963</v>
      </c>
      <c r="Q22" s="3">
        <v>16980873</v>
      </c>
      <c r="R22" s="1">
        <f t="shared" si="5"/>
        <v>313919.19298526121</v>
      </c>
      <c r="S22" s="3">
        <v>16980873</v>
      </c>
      <c r="T22" s="1">
        <f t="shared" si="6"/>
        <v>315534.71225830429</v>
      </c>
      <c r="U22" s="3">
        <v>16980873</v>
      </c>
      <c r="V22" s="1">
        <f t="shared" si="7"/>
        <v>314489.24361295369</v>
      </c>
      <c r="W22" s="3">
        <v>16980873</v>
      </c>
      <c r="X22" s="1">
        <f t="shared" si="8"/>
        <v>315904.13137206889</v>
      </c>
      <c r="Y22" s="3">
        <v>16980873</v>
      </c>
      <c r="Z22" s="1">
        <f t="shared" si="9"/>
        <v>318005.72875277326</v>
      </c>
      <c r="AA22" s="3">
        <v>16980873</v>
      </c>
      <c r="AB22" s="1">
        <f t="shared" si="10"/>
        <v>320715.04996687529</v>
      </c>
      <c r="AC22" s="3">
        <v>16980873</v>
      </c>
      <c r="AD22" s="1">
        <f t="shared" si="11"/>
        <v>324423.45717731264</v>
      </c>
      <c r="AE22" s="3">
        <f t="shared" si="12"/>
        <v>3877097.0263861562</v>
      </c>
      <c r="AF22" s="11"/>
      <c r="AG22" s="11">
        <f t="shared" si="13"/>
        <v>3877097.0263861562</v>
      </c>
    </row>
    <row r="23" spans="1:33" ht="21" x14ac:dyDescent="0.4">
      <c r="A23" s="6" t="s">
        <v>52</v>
      </c>
      <c r="B23" s="6">
        <v>73031101</v>
      </c>
      <c r="F23" s="4" t="s">
        <v>30</v>
      </c>
      <c r="G23" s="3">
        <v>5247101</v>
      </c>
      <c r="H23" s="3">
        <f t="shared" si="0"/>
        <v>118568.60372780685</v>
      </c>
      <c r="I23" s="3">
        <v>5180780</v>
      </c>
      <c r="J23" s="1">
        <f t="shared" si="1"/>
        <v>103491.13851348747</v>
      </c>
      <c r="K23" s="3">
        <v>5154530</v>
      </c>
      <c r="L23" s="1">
        <f t="shared" si="2"/>
        <v>100460.92268493146</v>
      </c>
      <c r="M23" s="3">
        <v>16697015</v>
      </c>
      <c r="N23" s="1">
        <f t="shared" si="3"/>
        <v>286111.49353941076</v>
      </c>
      <c r="O23" s="3">
        <v>16483098</v>
      </c>
      <c r="P23" s="1">
        <f t="shared" si="4"/>
        <v>300184.44912652107</v>
      </c>
      <c r="Q23" s="3">
        <v>16483098</v>
      </c>
      <c r="R23" s="1">
        <f t="shared" si="5"/>
        <v>304717.00848695904</v>
      </c>
      <c r="S23" s="3">
        <v>16483098</v>
      </c>
      <c r="T23" s="1">
        <f t="shared" si="6"/>
        <v>306285.17064790666</v>
      </c>
      <c r="U23" s="3">
        <v>16483098</v>
      </c>
      <c r="V23" s="1">
        <f t="shared" si="7"/>
        <v>305270.34872813604</v>
      </c>
      <c r="W23" s="3">
        <v>16071098</v>
      </c>
      <c r="X23" s="1">
        <f t="shared" si="8"/>
        <v>298979.10748672305</v>
      </c>
      <c r="Y23" s="3">
        <v>15993998</v>
      </c>
      <c r="Z23" s="1">
        <f t="shared" si="9"/>
        <v>299524.23468807508</v>
      </c>
      <c r="AA23" s="3">
        <v>15968248</v>
      </c>
      <c r="AB23" s="1">
        <f t="shared" si="10"/>
        <v>301589.76250534685</v>
      </c>
      <c r="AC23" s="3">
        <v>15968248</v>
      </c>
      <c r="AD23" s="1">
        <f t="shared" si="11"/>
        <v>305077.02526393719</v>
      </c>
      <c r="AE23" s="3">
        <f t="shared" si="12"/>
        <v>3030259.2653992418</v>
      </c>
      <c r="AF23" s="11"/>
      <c r="AG23" s="11">
        <f t="shared" si="13"/>
        <v>3030259.2653992418</v>
      </c>
    </row>
    <row r="24" spans="1:33" ht="15.75" customHeight="1" x14ac:dyDescent="0.4">
      <c r="A24" s="6" t="s">
        <v>53</v>
      </c>
      <c r="B24" s="6">
        <v>149670050</v>
      </c>
      <c r="F24" s="4" t="s">
        <v>31</v>
      </c>
      <c r="G24" s="3">
        <v>2806706</v>
      </c>
      <c r="H24" s="3">
        <f t="shared" si="0"/>
        <v>63423.061895408129</v>
      </c>
      <c r="I24" s="3">
        <v>2740385</v>
      </c>
      <c r="J24" s="1">
        <f t="shared" si="1"/>
        <v>54741.865822382606</v>
      </c>
      <c r="K24" s="3">
        <v>2740385</v>
      </c>
      <c r="L24" s="1">
        <f t="shared" si="2"/>
        <v>53409.642704949991</v>
      </c>
      <c r="M24" s="3">
        <v>16635015</v>
      </c>
      <c r="N24" s="1">
        <f t="shared" si="3"/>
        <v>285049.09330802551</v>
      </c>
      <c r="O24" s="3">
        <v>16551015</v>
      </c>
      <c r="P24" s="1">
        <f t="shared" si="4"/>
        <v>301421.32991381764</v>
      </c>
      <c r="Q24" s="5">
        <v>16551015</v>
      </c>
      <c r="R24" s="1">
        <f t="shared" si="5"/>
        <v>305972.5652436688</v>
      </c>
      <c r="S24" s="5">
        <v>16551015</v>
      </c>
      <c r="T24" s="1">
        <f t="shared" si="6"/>
        <v>307547.1888640754</v>
      </c>
      <c r="U24" s="5">
        <v>16551015</v>
      </c>
      <c r="V24" s="1">
        <f t="shared" si="7"/>
        <v>306528.18546941906</v>
      </c>
      <c r="W24" s="5">
        <v>16551015</v>
      </c>
      <c r="X24" s="1">
        <f t="shared" si="8"/>
        <v>307907.25641143904</v>
      </c>
      <c r="Y24" s="5">
        <v>16551015</v>
      </c>
      <c r="Z24" s="1">
        <f t="shared" si="9"/>
        <v>309955.65343861183</v>
      </c>
      <c r="AA24" s="3">
        <v>16447015</v>
      </c>
      <c r="AB24" s="1">
        <f t="shared" si="10"/>
        <v>310632.15875479119</v>
      </c>
      <c r="AC24" s="3">
        <v>16266015</v>
      </c>
      <c r="AD24" s="1">
        <f t="shared" si="11"/>
        <v>310765.93181033892</v>
      </c>
      <c r="AE24" s="3">
        <f t="shared" si="12"/>
        <v>2917353.933636928</v>
      </c>
      <c r="AF24" s="11"/>
      <c r="AG24" s="11">
        <f t="shared" si="13"/>
        <v>2917353.933636928</v>
      </c>
    </row>
    <row r="25" spans="1:33" ht="15.75" customHeight="1" x14ac:dyDescent="0.4">
      <c r="A25" s="6" t="s">
        <v>54</v>
      </c>
      <c r="B25" s="6">
        <v>71776105</v>
      </c>
      <c r="F25" s="4" t="s">
        <v>32</v>
      </c>
      <c r="G25" s="3">
        <v>3316950</v>
      </c>
      <c r="H25" s="3">
        <f>(G25/$G$26)*$B$18</f>
        <v>74953.032185762946</v>
      </c>
      <c r="I25" s="3">
        <v>3250629</v>
      </c>
      <c r="J25" s="1">
        <f t="shared" si="1"/>
        <v>64934.487875369974</v>
      </c>
      <c r="K25" s="3">
        <v>3250629</v>
      </c>
      <c r="L25" s="1">
        <f t="shared" si="2"/>
        <v>63354.2124396203</v>
      </c>
      <c r="M25" s="5">
        <v>16368433</v>
      </c>
      <c r="N25" s="1">
        <f t="shared" si="3"/>
        <v>280481.08075184561</v>
      </c>
      <c r="O25" s="5">
        <v>16368433</v>
      </c>
      <c r="P25" s="1">
        <f t="shared" si="4"/>
        <v>298096.210018855</v>
      </c>
      <c r="Q25" s="5">
        <v>16368433</v>
      </c>
      <c r="R25" s="1">
        <f t="shared" si="5"/>
        <v>302597.23853969807</v>
      </c>
      <c r="S25" s="5">
        <v>16368433</v>
      </c>
      <c r="T25" s="1">
        <f t="shared" si="6"/>
        <v>304154.49174929538</v>
      </c>
      <c r="U25" s="5">
        <v>16368433</v>
      </c>
      <c r="V25" s="1">
        <f t="shared" si="7"/>
        <v>303146.72945845075</v>
      </c>
      <c r="W25" s="5">
        <v>16368433</v>
      </c>
      <c r="X25" s="1">
        <f t="shared" si="8"/>
        <v>304510.58722286584</v>
      </c>
      <c r="Y25" s="5">
        <v>16368433</v>
      </c>
      <c r="Z25" s="1">
        <f t="shared" si="9"/>
        <v>306536.38742283406</v>
      </c>
      <c r="AA25" s="3">
        <v>16342683</v>
      </c>
      <c r="AB25" s="1">
        <f t="shared" si="10"/>
        <v>308661.65684990422</v>
      </c>
      <c r="AC25" s="3">
        <v>16298436</v>
      </c>
      <c r="AD25" s="1">
        <f t="shared" si="11"/>
        <v>311385.34242044983</v>
      </c>
      <c r="AE25" s="3">
        <f t="shared" si="12"/>
        <v>2922811.4569349517</v>
      </c>
      <c r="AF25" s="11"/>
      <c r="AG25" s="11">
        <f t="shared" si="13"/>
        <v>2922811.4569349517</v>
      </c>
    </row>
    <row r="26" spans="1:33" x14ac:dyDescent="0.2">
      <c r="A26" s="6" t="s">
        <v>57</v>
      </c>
      <c r="B26" s="6">
        <f>B17</f>
        <v>66935798.800000004</v>
      </c>
      <c r="F26" s="3" t="s">
        <v>48</v>
      </c>
      <c r="G26" s="3">
        <f>SUM(G3:G25)</f>
        <v>246846471</v>
      </c>
      <c r="H26" s="3">
        <f>SUM(H3:H25)</f>
        <v>5577983.2333333325</v>
      </c>
      <c r="I26" s="3">
        <f t="shared" ref="I26:AB26" si="14">SUM(I3:I25)</f>
        <v>279234574</v>
      </c>
      <c r="J26" s="3">
        <f t="shared" si="14"/>
        <v>5577983.2333333334</v>
      </c>
      <c r="K26" s="3">
        <f t="shared" si="14"/>
        <v>286199660</v>
      </c>
      <c r="L26" s="3">
        <f t="shared" si="14"/>
        <v>5577983.2333333334</v>
      </c>
      <c r="M26" s="3">
        <f t="shared" si="14"/>
        <v>325522294</v>
      </c>
      <c r="N26" s="3">
        <f t="shared" si="14"/>
        <v>5577983.2333333325</v>
      </c>
      <c r="O26" s="3">
        <f t="shared" si="14"/>
        <v>306286500</v>
      </c>
      <c r="P26" s="3">
        <f t="shared" si="14"/>
        <v>5577983.2333333325</v>
      </c>
      <c r="Q26" s="3">
        <f t="shared" si="14"/>
        <v>301730595</v>
      </c>
      <c r="R26" s="3">
        <f t="shared" si="14"/>
        <v>5577983.2333333343</v>
      </c>
      <c r="S26" s="3">
        <f t="shared" si="14"/>
        <v>300185752</v>
      </c>
      <c r="T26" s="3">
        <f t="shared" si="14"/>
        <v>5577983.2333333343</v>
      </c>
      <c r="U26" s="3">
        <f t="shared" si="14"/>
        <v>301183671</v>
      </c>
      <c r="V26" s="3">
        <f t="shared" si="14"/>
        <v>5577983.2333333325</v>
      </c>
      <c r="W26" s="3">
        <f t="shared" si="14"/>
        <v>299834714</v>
      </c>
      <c r="X26" s="3">
        <f t="shared" si="14"/>
        <v>5577983.2333333334</v>
      </c>
      <c r="Y26" s="3">
        <f t="shared" si="14"/>
        <v>297853203</v>
      </c>
      <c r="Z26" s="3">
        <f t="shared" si="14"/>
        <v>5577983.2333333343</v>
      </c>
      <c r="AA26" s="3">
        <f t="shared" si="14"/>
        <v>295337013</v>
      </c>
      <c r="AB26" s="3">
        <f t="shared" si="14"/>
        <v>5577983.2333333343</v>
      </c>
      <c r="AC26" s="3">
        <f>SUM(AC3:AC25)</f>
        <v>291961086</v>
      </c>
      <c r="AD26" s="3">
        <f>SUM(AD3:AD25)</f>
        <v>5577983.2333333334</v>
      </c>
      <c r="AE26" s="12">
        <f>SUM(H26+J26+L26+N26+P26+R26+T26+V26+X26+Z26+AB26+AD26)</f>
        <v>66935798.800000004</v>
      </c>
      <c r="AF26" s="10" t="s">
        <v>4</v>
      </c>
      <c r="AG26" s="10">
        <f>SUM(AG3:AG25)</f>
        <v>66935798.799999997</v>
      </c>
    </row>
    <row r="27" spans="1:33" x14ac:dyDescent="0.2">
      <c r="A27" s="6" t="s">
        <v>4</v>
      </c>
      <c r="B27" s="6">
        <f>B25+B24+B23+B26</f>
        <v>361413054.80000001</v>
      </c>
      <c r="AE27" s="2">
        <f>SUM(AE3:AE25)</f>
        <v>66935798.799999997</v>
      </c>
      <c r="AF27" s="10"/>
      <c r="AG27" s="10"/>
    </row>
  </sheetData>
  <mergeCells count="20">
    <mergeCell ref="A22:B22"/>
    <mergeCell ref="AG1:AG2"/>
    <mergeCell ref="AF1:AF2"/>
    <mergeCell ref="AF26:AF27"/>
    <mergeCell ref="AG26:AG27"/>
    <mergeCell ref="M1:N1"/>
    <mergeCell ref="O1:P1"/>
    <mergeCell ref="Q1:R1"/>
    <mergeCell ref="A1:E2"/>
    <mergeCell ref="F1:F2"/>
    <mergeCell ref="G1:H1"/>
    <mergeCell ref="I1:J1"/>
    <mergeCell ref="K1:L1"/>
    <mergeCell ref="AE1:AE2"/>
    <mergeCell ref="AC1:AD1"/>
    <mergeCell ref="S1:T1"/>
    <mergeCell ref="U1:V1"/>
    <mergeCell ref="W1:X1"/>
    <mergeCell ref="Y1:Z1"/>
    <mergeCell ref="AA1:AB1"/>
  </mergeCells>
  <conditionalFormatting sqref="H26 J26 L26 N26 P26 R26 T26 V26 X26 Z26 AB26 AD26">
    <cfRule type="cellIs" dxfId="2" priority="3" operator="equal">
      <formula>$B$18</formula>
    </cfRule>
  </conditionalFormatting>
  <conditionalFormatting sqref="AE27">
    <cfRule type="cellIs" dxfId="1" priority="1" operator="equal">
      <formula>$B$17</formula>
    </cfRule>
    <cfRule type="cellIs" dxfId="0" priority="2" operator="equal">
      <formula>$B$17</formula>
    </cfRule>
  </conditionalFormatting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Benefices Inventaire 2015-2016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2016-09-05T07:43:08Z</cp:lastPrinted>
  <dcterms:created xsi:type="dcterms:W3CDTF">2016-08-30T17:30:06Z</dcterms:created>
  <dcterms:modified xsi:type="dcterms:W3CDTF">2017-09-20T15:53:33Z</dcterms:modified>
</cp:coreProperties>
</file>