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13395" windowHeight="7680" firstSheet="2" activeTab="8"/>
  </bookViews>
  <sheets>
    <sheet name="Sun" sheetId="1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  <sheet name="Analysis-Savings" sheetId="8" r:id="rId8"/>
    <sheet name="Analysis-Awareness" sheetId="9" r:id="rId9"/>
    <sheet name="Analysis-Cost" sheetId="10" r:id="rId10"/>
  </sheets>
  <calcPr calcId="144525"/>
</workbook>
</file>

<file path=xl/calcChain.xml><?xml version="1.0" encoding="utf-8"?>
<calcChain xmlns="http://schemas.openxmlformats.org/spreadsheetml/2006/main">
  <c r="C15" i="9" l="1"/>
  <c r="C14" i="9"/>
  <c r="G11" i="9"/>
  <c r="G3" i="9"/>
  <c r="G12" i="9" s="1"/>
  <c r="G4" i="9"/>
  <c r="G5" i="9"/>
  <c r="G6" i="9"/>
  <c r="G7" i="9"/>
  <c r="G8" i="9"/>
  <c r="G2" i="9"/>
  <c r="F3" i="9"/>
  <c r="F10" i="9" s="1"/>
  <c r="F4" i="9"/>
  <c r="F5" i="9"/>
  <c r="F6" i="9"/>
  <c r="F7" i="9"/>
  <c r="F8" i="9"/>
  <c r="F2" i="9"/>
  <c r="F12" i="9" s="1"/>
  <c r="C17" i="8"/>
  <c r="D12" i="8"/>
  <c r="F11" i="9" l="1"/>
  <c r="G10" i="9"/>
  <c r="D3" i="8"/>
  <c r="D4" i="8"/>
  <c r="D5" i="8"/>
  <c r="D6" i="8"/>
  <c r="D7" i="8"/>
  <c r="D8" i="8"/>
  <c r="D9" i="8"/>
  <c r="D11" i="8"/>
  <c r="C3" i="8"/>
  <c r="C4" i="8"/>
  <c r="C5" i="8"/>
  <c r="C6" i="8"/>
  <c r="C7" i="8"/>
  <c r="C8" i="8"/>
  <c r="C9" i="8"/>
  <c r="C11" i="8"/>
  <c r="B21" i="8"/>
  <c r="D12" i="9"/>
  <c r="E12" i="9"/>
  <c r="D11" i="9"/>
  <c r="E11" i="9"/>
  <c r="D10" i="9"/>
  <c r="E10" i="9"/>
  <c r="C12" i="9"/>
  <c r="C11" i="9"/>
  <c r="C10" i="9"/>
  <c r="B11" i="8"/>
  <c r="B12" i="8" s="1"/>
  <c r="C18" i="8"/>
  <c r="C16" i="8"/>
  <c r="I27" i="6"/>
  <c r="H24" i="7"/>
  <c r="I24" i="7"/>
  <c r="G24" i="7"/>
  <c r="H27" i="6"/>
  <c r="G27" i="6"/>
  <c r="H24" i="5"/>
  <c r="I24" i="5"/>
  <c r="G24" i="5"/>
  <c r="H30" i="3"/>
  <c r="I30" i="3"/>
  <c r="G30" i="3"/>
  <c r="F27" i="3"/>
  <c r="H27" i="3" s="1"/>
  <c r="H27" i="2"/>
  <c r="I27" i="2"/>
  <c r="G27" i="2"/>
  <c r="G29" i="1"/>
  <c r="H29" i="1"/>
  <c r="I29" i="1"/>
  <c r="F21" i="7"/>
  <c r="H21" i="7" s="1"/>
  <c r="F18" i="7"/>
  <c r="H18" i="7" s="1"/>
  <c r="F15" i="7"/>
  <c r="H15" i="7" s="1"/>
  <c r="F12" i="7"/>
  <c r="H12" i="7" s="1"/>
  <c r="F9" i="7"/>
  <c r="H9" i="7" s="1"/>
  <c r="F6" i="7"/>
  <c r="H6" i="7" s="1"/>
  <c r="F3" i="7"/>
  <c r="H3" i="7" s="1"/>
  <c r="F24" i="6"/>
  <c r="H24" i="6" s="1"/>
  <c r="F21" i="6"/>
  <c r="H21" i="6" s="1"/>
  <c r="F18" i="6"/>
  <c r="H18" i="6" s="1"/>
  <c r="F15" i="6"/>
  <c r="H15" i="6" s="1"/>
  <c r="F12" i="6"/>
  <c r="H12" i="6" s="1"/>
  <c r="F9" i="6"/>
  <c r="H9" i="6" s="1"/>
  <c r="F6" i="6"/>
  <c r="H6" i="6" s="1"/>
  <c r="F3" i="6"/>
  <c r="H3" i="6" s="1"/>
  <c r="F21" i="5"/>
  <c r="H21" i="5" s="1"/>
  <c r="F18" i="5"/>
  <c r="H18" i="5" s="1"/>
  <c r="F15" i="5"/>
  <c r="H15" i="5" s="1"/>
  <c r="F12" i="5"/>
  <c r="H12" i="5" s="1"/>
  <c r="F9" i="5"/>
  <c r="H9" i="5" s="1"/>
  <c r="F6" i="5"/>
  <c r="H6" i="5" s="1"/>
  <c r="F3" i="5"/>
  <c r="H3" i="5" s="1"/>
  <c r="H15" i="4"/>
  <c r="F15" i="4"/>
  <c r="G15" i="4" s="1"/>
  <c r="I15" i="4" s="1"/>
  <c r="H12" i="4"/>
  <c r="H18" i="4" s="1"/>
  <c r="F12" i="4"/>
  <c r="G12" i="4" s="1"/>
  <c r="G18" i="4" s="1"/>
  <c r="F9" i="4"/>
  <c r="H9" i="4" s="1"/>
  <c r="F6" i="4"/>
  <c r="H6" i="4" s="1"/>
  <c r="F3" i="4"/>
  <c r="H3" i="4" s="1"/>
  <c r="H24" i="3"/>
  <c r="F24" i="3"/>
  <c r="G24" i="3" s="1"/>
  <c r="I24" i="3" s="1"/>
  <c r="H21" i="3"/>
  <c r="F21" i="3"/>
  <c r="G21" i="3" s="1"/>
  <c r="I21" i="3" s="1"/>
  <c r="H18" i="3"/>
  <c r="F18" i="3"/>
  <c r="G18" i="3" s="1"/>
  <c r="I18" i="3" s="1"/>
  <c r="H15" i="3"/>
  <c r="F15" i="3"/>
  <c r="G15" i="3" s="1"/>
  <c r="I15" i="3" s="1"/>
  <c r="H12" i="3"/>
  <c r="F12" i="3"/>
  <c r="G12" i="3" s="1"/>
  <c r="I12" i="3" s="1"/>
  <c r="F9" i="3"/>
  <c r="H9" i="3" s="1"/>
  <c r="F6" i="3"/>
  <c r="H6" i="3" s="1"/>
  <c r="F3" i="3"/>
  <c r="H3" i="3" s="1"/>
  <c r="E3" i="7"/>
  <c r="E27" i="3"/>
  <c r="E21" i="7"/>
  <c r="E18" i="7"/>
  <c r="E15" i="7"/>
  <c r="E12" i="7"/>
  <c r="E9" i="7"/>
  <c r="E6" i="7"/>
  <c r="E24" i="6"/>
  <c r="E21" i="6"/>
  <c r="E18" i="6"/>
  <c r="E15" i="6"/>
  <c r="E12" i="6"/>
  <c r="E9" i="6"/>
  <c r="E6" i="6"/>
  <c r="E3" i="6"/>
  <c r="E21" i="5"/>
  <c r="E18" i="5"/>
  <c r="E15" i="5"/>
  <c r="E12" i="5"/>
  <c r="E9" i="5"/>
  <c r="E6" i="5"/>
  <c r="E3" i="5"/>
  <c r="E15" i="4"/>
  <c r="E12" i="4"/>
  <c r="E9" i="4"/>
  <c r="E6" i="4"/>
  <c r="E3" i="4"/>
  <c r="E26" i="1"/>
  <c r="F26" i="1" s="1"/>
  <c r="E23" i="1"/>
  <c r="F23" i="1" s="1"/>
  <c r="E20" i="1"/>
  <c r="F20" i="1" s="1"/>
  <c r="E17" i="1"/>
  <c r="F17" i="1" s="1"/>
  <c r="E14" i="1"/>
  <c r="F14" i="1" s="1"/>
  <c r="E11" i="1"/>
  <c r="F11" i="1" s="1"/>
  <c r="E8" i="1"/>
  <c r="F8" i="1" s="1"/>
  <c r="E5" i="1"/>
  <c r="F5" i="1" s="1"/>
  <c r="E24" i="2"/>
  <c r="F24" i="2" s="1"/>
  <c r="H24" i="2" s="1"/>
  <c r="E21" i="2"/>
  <c r="F21" i="2" s="1"/>
  <c r="H21" i="2" s="1"/>
  <c r="E18" i="2"/>
  <c r="F18" i="2" s="1"/>
  <c r="H18" i="2" s="1"/>
  <c r="E15" i="2"/>
  <c r="F15" i="2" s="1"/>
  <c r="H15" i="2" s="1"/>
  <c r="E12" i="2"/>
  <c r="F12" i="2" s="1"/>
  <c r="H12" i="2" s="1"/>
  <c r="E9" i="2"/>
  <c r="F9" i="2" s="1"/>
  <c r="H9" i="2" s="1"/>
  <c r="E6" i="2"/>
  <c r="F6" i="2" s="1"/>
  <c r="H6" i="2" s="1"/>
  <c r="E3" i="2"/>
  <c r="F3" i="2" s="1"/>
  <c r="H3" i="2" s="1"/>
  <c r="E6" i="3"/>
  <c r="E9" i="3"/>
  <c r="E12" i="3"/>
  <c r="E15" i="3"/>
  <c r="E18" i="3"/>
  <c r="E21" i="3"/>
  <c r="E24" i="3"/>
  <c r="E3" i="3"/>
  <c r="C12" i="8" l="1"/>
  <c r="B20" i="8" s="1"/>
  <c r="B13" i="8"/>
  <c r="C13" i="8" s="1"/>
  <c r="D13" i="8" s="1"/>
  <c r="I12" i="4"/>
  <c r="I18" i="4" s="1"/>
  <c r="I27" i="3"/>
  <c r="G27" i="3"/>
  <c r="I12" i="7"/>
  <c r="I21" i="7"/>
  <c r="G3" i="7"/>
  <c r="I3" i="7" s="1"/>
  <c r="G6" i="7"/>
  <c r="I6" i="7" s="1"/>
  <c r="G9" i="7"/>
  <c r="I9" i="7" s="1"/>
  <c r="G12" i="7"/>
  <c r="G15" i="7"/>
  <c r="I15" i="7" s="1"/>
  <c r="G18" i="7"/>
  <c r="I18" i="7" s="1"/>
  <c r="G21" i="7"/>
  <c r="I9" i="6"/>
  <c r="I21" i="6"/>
  <c r="I15" i="6"/>
  <c r="G3" i="6"/>
  <c r="I3" i="6" s="1"/>
  <c r="G6" i="6"/>
  <c r="I6" i="6" s="1"/>
  <c r="G9" i="6"/>
  <c r="G12" i="6"/>
  <c r="I12" i="6" s="1"/>
  <c r="G15" i="6"/>
  <c r="G18" i="6"/>
  <c r="I18" i="6" s="1"/>
  <c r="G21" i="6"/>
  <c r="G24" i="6"/>
  <c r="I24" i="6" s="1"/>
  <c r="I3" i="5"/>
  <c r="I21" i="5"/>
  <c r="G3" i="5"/>
  <c r="G6" i="5"/>
  <c r="I6" i="5" s="1"/>
  <c r="G9" i="5"/>
  <c r="I9" i="5" s="1"/>
  <c r="G12" i="5"/>
  <c r="I12" i="5" s="1"/>
  <c r="G15" i="5"/>
  <c r="I15" i="5" s="1"/>
  <c r="G18" i="5"/>
  <c r="I18" i="5" s="1"/>
  <c r="G21" i="5"/>
  <c r="I3" i="4"/>
  <c r="I6" i="4"/>
  <c r="G3" i="4"/>
  <c r="G6" i="4"/>
  <c r="G9" i="4"/>
  <c r="I9" i="4" s="1"/>
  <c r="I3" i="3"/>
  <c r="I6" i="3"/>
  <c r="G3" i="3"/>
  <c r="G6" i="3"/>
  <c r="G9" i="3"/>
  <c r="I9" i="3" s="1"/>
  <c r="I12" i="2"/>
  <c r="I24" i="2"/>
  <c r="G3" i="2"/>
  <c r="I3" i="2" s="1"/>
  <c r="G6" i="2"/>
  <c r="I6" i="2" s="1"/>
  <c r="G9" i="2"/>
  <c r="I9" i="2" s="1"/>
  <c r="G12" i="2"/>
  <c r="G15" i="2"/>
  <c r="I15" i="2" s="1"/>
  <c r="G18" i="2"/>
  <c r="I18" i="2" s="1"/>
  <c r="G21" i="2"/>
  <c r="I21" i="2" s="1"/>
  <c r="G24" i="2"/>
  <c r="G14" i="1"/>
  <c r="H14" i="1"/>
  <c r="H17" i="1"/>
  <c r="G17" i="1"/>
  <c r="G8" i="1"/>
  <c r="H8" i="1"/>
  <c r="G20" i="1"/>
  <c r="H20" i="1"/>
  <c r="I20" i="1" s="1"/>
  <c r="H26" i="1"/>
  <c r="G26" i="1"/>
  <c r="G5" i="1"/>
  <c r="H5" i="1"/>
  <c r="I5" i="1" s="1"/>
  <c r="H11" i="1"/>
  <c r="G11" i="1"/>
  <c r="H23" i="1"/>
  <c r="G23" i="1"/>
  <c r="I11" i="1" l="1"/>
  <c r="I26" i="1"/>
  <c r="I23" i="1"/>
  <c r="I17" i="1"/>
  <c r="I8" i="1"/>
  <c r="I14" i="1"/>
</calcChain>
</file>

<file path=xl/sharedStrings.xml><?xml version="1.0" encoding="utf-8"?>
<sst xmlns="http://schemas.openxmlformats.org/spreadsheetml/2006/main" count="302" uniqueCount="62">
  <si>
    <t>Latch Closed</t>
  </si>
  <si>
    <t>Latch Opened</t>
  </si>
  <si>
    <t>Switching OFF</t>
  </si>
  <si>
    <t>Latch Opened, Switching to Normal</t>
  </si>
  <si>
    <t>Time</t>
  </si>
  <si>
    <t>Action</t>
  </si>
  <si>
    <t>Fan On</t>
  </si>
  <si>
    <t>Light On</t>
  </si>
  <si>
    <t>Time Difference</t>
  </si>
  <si>
    <t>Savings in Minutes</t>
  </si>
  <si>
    <t>Fan Savings</t>
  </si>
  <si>
    <t>Light Savings</t>
  </si>
  <si>
    <t>Total Savings</t>
  </si>
  <si>
    <t>Total</t>
  </si>
  <si>
    <t>Sun</t>
  </si>
  <si>
    <t>Mon</t>
  </si>
  <si>
    <t>Tue</t>
  </si>
  <si>
    <t>Wed</t>
  </si>
  <si>
    <t>Thu</t>
  </si>
  <si>
    <t>Fri</t>
  </si>
  <si>
    <t>Sat</t>
  </si>
  <si>
    <t>Per year savings</t>
  </si>
  <si>
    <t>Fan Usage per day</t>
  </si>
  <si>
    <t>Hours</t>
  </si>
  <si>
    <t>Light Usage per day</t>
  </si>
  <si>
    <t>kWh</t>
  </si>
  <si>
    <t>Total Switch-Offs</t>
  </si>
  <si>
    <t>Utility Count</t>
  </si>
  <si>
    <t>Day</t>
  </si>
  <si>
    <t>Total OFFs</t>
  </si>
  <si>
    <t>Effective for Light</t>
  </si>
  <si>
    <t>Effective for Fan</t>
  </si>
  <si>
    <t>Type</t>
  </si>
  <si>
    <t>Holiday</t>
  </si>
  <si>
    <t>Working</t>
  </si>
  <si>
    <t>Saving percent (Fan and Light)</t>
  </si>
  <si>
    <t>Saving Percent</t>
  </si>
  <si>
    <t>Day Average</t>
  </si>
  <si>
    <t>in INR</t>
  </si>
  <si>
    <r>
      <t>Savings (in W</t>
    </r>
    <r>
      <rPr>
        <b/>
        <i/>
        <sz val="11"/>
        <color theme="1"/>
        <rFont val="Calibri"/>
        <family val="2"/>
        <scheme val="minor"/>
      </rPr>
      <t>hpd</t>
    </r>
    <r>
      <rPr>
        <b/>
        <sz val="11"/>
        <color theme="1"/>
        <rFont val="Calibri"/>
        <family val="2"/>
        <scheme val="minor"/>
      </rPr>
      <t>)</t>
    </r>
  </si>
  <si>
    <r>
      <t>in kW</t>
    </r>
    <r>
      <rPr>
        <b/>
        <i/>
        <sz val="11"/>
        <color theme="1"/>
        <rFont val="Calibri"/>
        <family val="2"/>
        <scheme val="minor"/>
      </rPr>
      <t>hpd</t>
    </r>
  </si>
  <si>
    <t>Fan Awareness</t>
  </si>
  <si>
    <t>Light Awareness</t>
  </si>
  <si>
    <t>Sub-module</t>
  </si>
  <si>
    <t>Sensor</t>
  </si>
  <si>
    <t>Microprocessor</t>
  </si>
  <si>
    <t>Relays</t>
  </si>
  <si>
    <t>Power adapter</t>
  </si>
  <si>
    <t>Wires/Resistances</t>
  </si>
  <si>
    <t>Almost nothing</t>
  </si>
  <si>
    <t>Plastic cover</t>
  </si>
  <si>
    <t>Labor</t>
  </si>
  <si>
    <t>Almost nothing per room</t>
  </si>
  <si>
    <t>TOTAL</t>
  </si>
  <si>
    <t>Market Cost (INR)</t>
  </si>
  <si>
    <t>Avg Working</t>
  </si>
  <si>
    <t>Avg Holiday</t>
  </si>
  <si>
    <t>Avg NET</t>
  </si>
  <si>
    <t>User efficiency</t>
  </si>
  <si>
    <t>Fan</t>
  </si>
  <si>
    <t>Light</t>
  </si>
  <si>
    <t>Total light and fan Usage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</si>
</sst>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FFFFFF"/>
      <name val="Palatino Linotype"/>
      <family val="1"/>
    </font>
    <font>
      <sz val="12"/>
      <color theme="1"/>
      <name val="Calibri"/>
      <family val="2"/>
      <scheme val="minor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6076B4"/>
        <bgColor indexed="64"/>
      </patternFill>
    </fill>
    <fill>
      <patternFill patternType="solid">
        <fgColor rgb="FFD2D6E5"/>
        <bgColor indexed="64"/>
      </patternFill>
    </fill>
    <fill>
      <patternFill patternType="solid">
        <fgColor rgb="FFEAECF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Font="1"/>
    <xf numFmtId="165" fontId="0" fillId="0" borderId="0" xfId="0" applyNumberFormat="1" applyFill="1"/>
    <xf numFmtId="165" fontId="1" fillId="0" borderId="0" xfId="0" applyNumberFormat="1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0" borderId="0" xfId="0" applyFont="1"/>
    <xf numFmtId="0" fontId="5" fillId="3" borderId="2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'Analysis-Savings'!$B$1</c:f>
              <c:strCache>
                <c:ptCount val="1"/>
                <c:pt idx="0">
                  <c:v>Savings (in Whpd)</c:v>
                </c:pt>
              </c:strCache>
            </c:strRef>
          </c:tx>
          <c:invertIfNegative val="0"/>
          <c:cat>
            <c:strRef>
              <c:f>'Analysis-Savings'!$A$2:$A$9</c:f>
              <c:strCache>
                <c:ptCount val="8"/>
                <c:pt idx="1">
                  <c:v>Sun</c:v>
                </c:pt>
                <c:pt idx="2">
                  <c:v>Mon</c:v>
                </c:pt>
                <c:pt idx="3">
                  <c:v>Tue</c:v>
                </c:pt>
                <c:pt idx="4">
                  <c:v>Wed</c:v>
                </c:pt>
                <c:pt idx="5">
                  <c:v>Thu</c:v>
                </c:pt>
                <c:pt idx="6">
                  <c:v>Fri</c:v>
                </c:pt>
                <c:pt idx="7">
                  <c:v>Sat</c:v>
                </c:pt>
              </c:strCache>
            </c:strRef>
          </c:cat>
          <c:val>
            <c:numRef>
              <c:f>'Analysis-Savings'!$B$2:$B$9</c:f>
              <c:numCache>
                <c:formatCode>0.000</c:formatCode>
                <c:ptCount val="8"/>
                <c:pt idx="1">
                  <c:v>152.28055555555557</c:v>
                </c:pt>
                <c:pt idx="2">
                  <c:v>214.10555555555555</c:v>
                </c:pt>
                <c:pt idx="3">
                  <c:v>187.79999999999998</c:v>
                </c:pt>
                <c:pt idx="4">
                  <c:v>403.1805555555556</c:v>
                </c:pt>
                <c:pt idx="5">
                  <c:v>251.875</c:v>
                </c:pt>
                <c:pt idx="6">
                  <c:v>133.78611111111113</c:v>
                </c:pt>
                <c:pt idx="7">
                  <c:v>70.661111111111111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716416"/>
        <c:axId val="86717952"/>
      </c:barChart>
      <c:catAx>
        <c:axId val="86716416"/>
        <c:scaling>
          <c:orientation val="minMax"/>
        </c:scaling>
        <c:delete val="0"/>
        <c:axPos val="b"/>
        <c:majorTickMark val="out"/>
        <c:minorTickMark val="none"/>
        <c:tickLblPos val="nextTo"/>
        <c:crossAx val="86717952"/>
        <c:crosses val="autoZero"/>
        <c:auto val="1"/>
        <c:lblAlgn val="ctr"/>
        <c:lblOffset val="100"/>
        <c:noMultiLvlLbl val="0"/>
      </c:catAx>
      <c:valAx>
        <c:axId val="8671795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86716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'Analysis-Awareness'!$C$1</c:f>
              <c:strCache>
                <c:ptCount val="1"/>
                <c:pt idx="0">
                  <c:v>Total OFFs</c:v>
                </c:pt>
              </c:strCache>
            </c:strRef>
          </c:tx>
          <c:invertIfNegative val="0"/>
          <c:cat>
            <c:multiLvlStrRef>
              <c:f>'Analysis-Awareness'!$A$2:$B$8</c:f>
              <c:multiLvlStrCache>
                <c:ptCount val="7"/>
                <c:lvl>
                  <c:pt idx="0">
                    <c:v>Holiday</c:v>
                  </c:pt>
                  <c:pt idx="1">
                    <c:v>Working</c:v>
                  </c:pt>
                  <c:pt idx="2">
                    <c:v>Working</c:v>
                  </c:pt>
                  <c:pt idx="3">
                    <c:v>Working</c:v>
                  </c:pt>
                  <c:pt idx="4">
                    <c:v>Holiday</c:v>
                  </c:pt>
                  <c:pt idx="5">
                    <c:v>Holiday</c:v>
                  </c:pt>
                  <c:pt idx="6">
                    <c:v>Holiday</c:v>
                  </c:pt>
                </c:lvl>
                <c:lvl>
                  <c:pt idx="0">
                    <c:v>Sun</c:v>
                  </c:pt>
                  <c:pt idx="1">
                    <c:v>Mon</c:v>
                  </c:pt>
                  <c:pt idx="2">
                    <c:v>Tue</c:v>
                  </c:pt>
                  <c:pt idx="3">
                    <c:v>Wed</c:v>
                  </c:pt>
                  <c:pt idx="4">
                    <c:v>Thu</c:v>
                  </c:pt>
                  <c:pt idx="5">
                    <c:v>Fri</c:v>
                  </c:pt>
                  <c:pt idx="6">
                    <c:v>Sat</c:v>
                  </c:pt>
                </c:lvl>
              </c:multiLvlStrCache>
            </c:multiLvlStrRef>
          </c:cat>
          <c:val>
            <c:numRef>
              <c:f>'Analysis-Awareness'!$C$2:$C$8</c:f>
              <c:numCache>
                <c:formatCode>0.000</c:formatCode>
                <c:ptCount val="7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</c:ser>
        <c:ser>
          <c:idx val="1"/>
          <c:order val="1"/>
          <c:tx>
            <c:strRef>
              <c:f>'Analysis-Awareness'!$D$1</c:f>
              <c:strCache>
                <c:ptCount val="1"/>
                <c:pt idx="0">
                  <c:v>Effective for Fan</c:v>
                </c:pt>
              </c:strCache>
            </c:strRef>
          </c:tx>
          <c:invertIfNegative val="0"/>
          <c:cat>
            <c:multiLvlStrRef>
              <c:f>'Analysis-Awareness'!$A$2:$B$8</c:f>
              <c:multiLvlStrCache>
                <c:ptCount val="7"/>
                <c:lvl>
                  <c:pt idx="0">
                    <c:v>Holiday</c:v>
                  </c:pt>
                  <c:pt idx="1">
                    <c:v>Working</c:v>
                  </c:pt>
                  <c:pt idx="2">
                    <c:v>Working</c:v>
                  </c:pt>
                  <c:pt idx="3">
                    <c:v>Working</c:v>
                  </c:pt>
                  <c:pt idx="4">
                    <c:v>Holiday</c:v>
                  </c:pt>
                  <c:pt idx="5">
                    <c:v>Holiday</c:v>
                  </c:pt>
                  <c:pt idx="6">
                    <c:v>Holiday</c:v>
                  </c:pt>
                </c:lvl>
                <c:lvl>
                  <c:pt idx="0">
                    <c:v>Sun</c:v>
                  </c:pt>
                  <c:pt idx="1">
                    <c:v>Mon</c:v>
                  </c:pt>
                  <c:pt idx="2">
                    <c:v>Tue</c:v>
                  </c:pt>
                  <c:pt idx="3">
                    <c:v>Wed</c:v>
                  </c:pt>
                  <c:pt idx="4">
                    <c:v>Thu</c:v>
                  </c:pt>
                  <c:pt idx="5">
                    <c:v>Fri</c:v>
                  </c:pt>
                  <c:pt idx="6">
                    <c:v>Sat</c:v>
                  </c:pt>
                </c:lvl>
              </c:multiLvlStrCache>
            </c:multiLvlStrRef>
          </c:cat>
          <c:val>
            <c:numRef>
              <c:f>'Analysis-Awareness'!$D$2:$D$8</c:f>
              <c:numCache>
                <c:formatCode>0.000</c:formatCode>
                <c:ptCount val="7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</c:ser>
        <c:ser>
          <c:idx val="2"/>
          <c:order val="2"/>
          <c:tx>
            <c:strRef>
              <c:f>'Analysis-Awareness'!$E$1</c:f>
              <c:strCache>
                <c:ptCount val="1"/>
                <c:pt idx="0">
                  <c:v>Effective for Light</c:v>
                </c:pt>
              </c:strCache>
            </c:strRef>
          </c:tx>
          <c:invertIfNegative val="0"/>
          <c:cat>
            <c:multiLvlStrRef>
              <c:f>'Analysis-Awareness'!$A$2:$B$8</c:f>
              <c:multiLvlStrCache>
                <c:ptCount val="7"/>
                <c:lvl>
                  <c:pt idx="0">
                    <c:v>Holiday</c:v>
                  </c:pt>
                  <c:pt idx="1">
                    <c:v>Working</c:v>
                  </c:pt>
                  <c:pt idx="2">
                    <c:v>Working</c:v>
                  </c:pt>
                  <c:pt idx="3">
                    <c:v>Working</c:v>
                  </c:pt>
                  <c:pt idx="4">
                    <c:v>Holiday</c:v>
                  </c:pt>
                  <c:pt idx="5">
                    <c:v>Holiday</c:v>
                  </c:pt>
                  <c:pt idx="6">
                    <c:v>Holiday</c:v>
                  </c:pt>
                </c:lvl>
                <c:lvl>
                  <c:pt idx="0">
                    <c:v>Sun</c:v>
                  </c:pt>
                  <c:pt idx="1">
                    <c:v>Mon</c:v>
                  </c:pt>
                  <c:pt idx="2">
                    <c:v>Tue</c:v>
                  </c:pt>
                  <c:pt idx="3">
                    <c:v>Wed</c:v>
                  </c:pt>
                  <c:pt idx="4">
                    <c:v>Thu</c:v>
                  </c:pt>
                  <c:pt idx="5">
                    <c:v>Fri</c:v>
                  </c:pt>
                  <c:pt idx="6">
                    <c:v>Sat</c:v>
                  </c:pt>
                </c:lvl>
              </c:multiLvlStrCache>
            </c:multiLvlStrRef>
          </c:cat>
          <c:val>
            <c:numRef>
              <c:f>'Analysis-Awareness'!$E$2:$E$8</c:f>
              <c:numCache>
                <c:formatCode>0.000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764544"/>
        <c:axId val="86766336"/>
      </c:barChart>
      <c:catAx>
        <c:axId val="86764544"/>
        <c:scaling>
          <c:orientation val="minMax"/>
        </c:scaling>
        <c:delete val="0"/>
        <c:axPos val="b"/>
        <c:majorTickMark val="out"/>
        <c:minorTickMark val="none"/>
        <c:tickLblPos val="nextTo"/>
        <c:crossAx val="86766336"/>
        <c:crosses val="autoZero"/>
        <c:auto val="1"/>
        <c:lblAlgn val="ctr"/>
        <c:lblOffset val="100"/>
        <c:noMultiLvlLbl val="0"/>
      </c:catAx>
      <c:valAx>
        <c:axId val="8676633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8676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'Analysis-Awareness'!$F$1</c:f>
              <c:strCache>
                <c:ptCount val="1"/>
                <c:pt idx="0">
                  <c:v>Fan Awareness</c:v>
                </c:pt>
              </c:strCache>
            </c:strRef>
          </c:tx>
          <c:marker>
            <c:symbol val="none"/>
          </c:marker>
          <c:cat>
            <c:strRef>
              <c:f>'Analysis-Awareness'!$A$2:$A$12</c:f>
              <c:strCache>
                <c:ptCount val="11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  <c:pt idx="8">
                  <c:v>Avg Working</c:v>
                </c:pt>
                <c:pt idx="9">
                  <c:v>Avg Holiday</c:v>
                </c:pt>
                <c:pt idx="10">
                  <c:v>Avg NET</c:v>
                </c:pt>
              </c:strCache>
            </c:strRef>
          </c:cat>
          <c:val>
            <c:numRef>
              <c:f>'Analysis-Awareness'!$F$2:$F$12</c:f>
              <c:numCache>
                <c:formatCode>0.000</c:formatCode>
                <c:ptCount val="11"/>
                <c:pt idx="0">
                  <c:v>0.25</c:v>
                </c:pt>
                <c:pt idx="1">
                  <c:v>0.375</c:v>
                </c:pt>
                <c:pt idx="2">
                  <c:v>0.33333333333333337</c:v>
                </c:pt>
                <c:pt idx="3">
                  <c:v>0.4</c:v>
                </c:pt>
                <c:pt idx="4">
                  <c:v>0.2857142857142857</c:v>
                </c:pt>
                <c:pt idx="5">
                  <c:v>0.5</c:v>
                </c:pt>
                <c:pt idx="6">
                  <c:v>0.4285714285714286</c:v>
                </c:pt>
                <c:pt idx="8">
                  <c:v>0.36944444444444446</c:v>
                </c:pt>
                <c:pt idx="9">
                  <c:v>0.36607142857142855</c:v>
                </c:pt>
                <c:pt idx="10">
                  <c:v>0.36751700680272109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'Analysis-Awareness'!$G$1</c:f>
              <c:strCache>
                <c:ptCount val="1"/>
                <c:pt idx="0">
                  <c:v>Light Awareness</c:v>
                </c:pt>
              </c:strCache>
            </c:strRef>
          </c:tx>
          <c:marker>
            <c:symbol val="none"/>
          </c:marker>
          <c:cat>
            <c:strRef>
              <c:f>'Analysis-Awareness'!$A$2:$A$12</c:f>
              <c:strCache>
                <c:ptCount val="11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  <c:pt idx="8">
                  <c:v>Avg Working</c:v>
                </c:pt>
                <c:pt idx="9">
                  <c:v>Avg Holiday</c:v>
                </c:pt>
                <c:pt idx="10">
                  <c:v>Avg NET</c:v>
                </c:pt>
              </c:strCache>
            </c:strRef>
          </c:cat>
          <c:val>
            <c:numRef>
              <c:f>'Analysis-Awareness'!$G$2:$G$12</c:f>
              <c:numCache>
                <c:formatCode>0.000</c:formatCode>
                <c:ptCount val="11"/>
                <c:pt idx="0">
                  <c:v>0.875</c:v>
                </c:pt>
                <c:pt idx="1">
                  <c:v>0.75</c:v>
                </c:pt>
                <c:pt idx="2">
                  <c:v>0.77777777777777779</c:v>
                </c:pt>
                <c:pt idx="3">
                  <c:v>1</c:v>
                </c:pt>
                <c:pt idx="4">
                  <c:v>0.7142857142857143</c:v>
                </c:pt>
                <c:pt idx="5">
                  <c:v>0.875</c:v>
                </c:pt>
                <c:pt idx="6">
                  <c:v>0.7142857142857143</c:v>
                </c:pt>
                <c:pt idx="8">
                  <c:v>0.84259259259259256</c:v>
                </c:pt>
                <c:pt idx="9">
                  <c:v>0.79464285714285721</c:v>
                </c:pt>
                <c:pt idx="10">
                  <c:v>0.81519274376417239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76320"/>
        <c:axId val="87177856"/>
      </c:lineChart>
      <c:catAx>
        <c:axId val="8717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87177856"/>
        <c:crosses val="autoZero"/>
        <c:auto val="1"/>
        <c:lblAlgn val="ctr"/>
        <c:lblOffset val="100"/>
        <c:noMultiLvlLbl val="0"/>
      </c:catAx>
      <c:valAx>
        <c:axId val="8717785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8717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0</xdr:row>
      <xdr:rowOff>23811</xdr:rowOff>
    </xdr:from>
    <xdr:to>
      <xdr:col>14</xdr:col>
      <xdr:colOff>28574</xdr:colOff>
      <xdr:row>14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0</xdr:row>
      <xdr:rowOff>0</xdr:rowOff>
    </xdr:from>
    <xdr:to>
      <xdr:col>16</xdr:col>
      <xdr:colOff>400051</xdr:colOff>
      <xdr:row>14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95250</xdr:colOff>
      <xdr:row>12</xdr:row>
      <xdr:rowOff>52387</xdr:rowOff>
    </xdr:from>
    <xdr:to>
      <xdr:col>7</xdr:col>
      <xdr:colOff>476250</xdr:colOff>
      <xdr:row>26</xdr:row>
      <xdr:rowOff>128587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"/>
  <sheetViews>
    <sheetView workbookViewId="0">
      <selection activeCell="A2" sqref="A2"/>
    </sheetView>
  </sheetViews>
  <sheetFormatPr defaultRowHeight="15" x14ac:dyDescent="0.25"/>
  <cols>
    <col min="1" max="1" width="29" style="1" customWidth="1"/>
    <col min="2" max="2" width="32.7109375" bestFit="1" customWidth="1"/>
    <col min="5" max="5" width="15.42578125" bestFit="1" customWidth="1"/>
    <col min="6" max="6" width="20" customWidth="1"/>
    <col min="7" max="7" width="12" bestFit="1" customWidth="1"/>
    <col min="8" max="8" width="12.28515625" bestFit="1" customWidth="1"/>
  </cols>
  <sheetData>
    <row r="1" spans="1:9" s="3" customForma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>
        <v>41931.435787037037</v>
      </c>
      <c r="B2" t="s">
        <v>0</v>
      </c>
    </row>
    <row r="3" spans="1:9" x14ac:dyDescent="0.25">
      <c r="A3" s="1">
        <v>41931.43582175926</v>
      </c>
      <c r="B3" t="s">
        <v>1</v>
      </c>
    </row>
    <row r="4" spans="1:9" x14ac:dyDescent="0.25">
      <c r="A4" s="1">
        <v>41931.435833333337</v>
      </c>
      <c r="B4" t="s">
        <v>0</v>
      </c>
    </row>
    <row r="5" spans="1:9" x14ac:dyDescent="0.25">
      <c r="A5" s="1">
        <v>41931.435949074075</v>
      </c>
      <c r="B5" t="s">
        <v>2</v>
      </c>
      <c r="C5">
        <v>1</v>
      </c>
      <c r="D5">
        <v>0</v>
      </c>
      <c r="E5" s="4">
        <f>A6-A5</f>
        <v>3.5879629649571143E-3</v>
      </c>
      <c r="F5">
        <f xml:space="preserve"> (HOUR(E5)*3600+MINUTE(E5)*60+SECOND(E5))/60</f>
        <v>5.166666666666667</v>
      </c>
      <c r="G5">
        <f>F5*70*C5/60</f>
        <v>6.0277777777777777</v>
      </c>
      <c r="H5">
        <f>F5*40*D5/60</f>
        <v>0</v>
      </c>
      <c r="I5">
        <f>H5+G5</f>
        <v>6.0277777777777777</v>
      </c>
    </row>
    <row r="6" spans="1:9" x14ac:dyDescent="0.25">
      <c r="A6" s="1">
        <v>41931.43953703704</v>
      </c>
      <c r="B6" t="s">
        <v>3</v>
      </c>
      <c r="E6" s="4"/>
    </row>
    <row r="7" spans="1:9" x14ac:dyDescent="0.25">
      <c r="A7" s="1">
        <v>41931.450231481482</v>
      </c>
      <c r="B7" t="s">
        <v>0</v>
      </c>
      <c r="E7" s="4"/>
    </row>
    <row r="8" spans="1:9" x14ac:dyDescent="0.25">
      <c r="A8" s="1">
        <v>41931.450358796297</v>
      </c>
      <c r="B8" t="s">
        <v>2</v>
      </c>
      <c r="C8">
        <v>1</v>
      </c>
      <c r="D8">
        <v>0</v>
      </c>
      <c r="E8" s="4">
        <f t="shared" ref="E8:E26" si="0">A9-A8</f>
        <v>1.4861111107165925E-2</v>
      </c>
      <c r="F8">
        <f xml:space="preserve"> (HOUR(E8)*3600+MINUTE(E8)*60+SECOND(E8))/60</f>
        <v>21.4</v>
      </c>
      <c r="G8">
        <f>F8*70*C8/60</f>
        <v>24.966666666666665</v>
      </c>
      <c r="H8">
        <f>F8*40*D8/60</f>
        <v>0</v>
      </c>
      <c r="I8">
        <f>H8+G8</f>
        <v>24.966666666666665</v>
      </c>
    </row>
    <row r="9" spans="1:9" x14ac:dyDescent="0.25">
      <c r="A9" s="1">
        <v>41931.465219907404</v>
      </c>
      <c r="B9" t="s">
        <v>3</v>
      </c>
      <c r="E9" s="4"/>
    </row>
    <row r="10" spans="1:9" x14ac:dyDescent="0.25">
      <c r="A10" s="1">
        <v>41931.546585648146</v>
      </c>
      <c r="B10" t="s">
        <v>0</v>
      </c>
      <c r="E10" s="4"/>
    </row>
    <row r="11" spans="1:9" x14ac:dyDescent="0.25">
      <c r="A11" s="1">
        <v>41931.546701388892</v>
      </c>
      <c r="B11" t="s">
        <v>2</v>
      </c>
      <c r="C11">
        <v>1</v>
      </c>
      <c r="D11">
        <v>0</v>
      </c>
      <c r="E11" s="4">
        <f t="shared" si="0"/>
        <v>2.1840277775481809E-2</v>
      </c>
      <c r="F11">
        <f xml:space="preserve"> (HOUR(E11)*3600+MINUTE(E11)*60+SECOND(E11))/60</f>
        <v>31.45</v>
      </c>
      <c r="G11">
        <f>F11*70*C11/60</f>
        <v>36.69166666666667</v>
      </c>
      <c r="H11">
        <f>F11*40*D11/60</f>
        <v>0</v>
      </c>
      <c r="I11">
        <f>H11+G11</f>
        <v>36.69166666666667</v>
      </c>
    </row>
    <row r="12" spans="1:9" x14ac:dyDescent="0.25">
      <c r="A12" s="1">
        <v>41931.568541666667</v>
      </c>
      <c r="B12" t="s">
        <v>3</v>
      </c>
      <c r="E12" s="4"/>
    </row>
    <row r="13" spans="1:9" x14ac:dyDescent="0.25">
      <c r="A13" s="1">
        <v>41931.641273148147</v>
      </c>
      <c r="B13" t="s">
        <v>0</v>
      </c>
      <c r="E13" s="4"/>
    </row>
    <row r="14" spans="1:9" x14ac:dyDescent="0.25">
      <c r="A14" s="1">
        <v>41931.641388888886</v>
      </c>
      <c r="B14" t="s">
        <v>2</v>
      </c>
      <c r="C14">
        <v>1</v>
      </c>
      <c r="D14">
        <v>0</v>
      </c>
      <c r="E14" s="4">
        <f t="shared" si="0"/>
        <v>1.0740740741312038E-2</v>
      </c>
      <c r="F14">
        <f xml:space="preserve"> (HOUR(E14)*3600+MINUTE(E14)*60+SECOND(E14))/60</f>
        <v>15.466666666666667</v>
      </c>
      <c r="G14">
        <f>F14*70*C14/60</f>
        <v>18.044444444444444</v>
      </c>
      <c r="H14">
        <f>F14*40*D14/60</f>
        <v>0</v>
      </c>
      <c r="I14">
        <f>H14+G14</f>
        <v>18.044444444444444</v>
      </c>
    </row>
    <row r="15" spans="1:9" x14ac:dyDescent="0.25">
      <c r="A15" s="1">
        <v>41931.652129629627</v>
      </c>
      <c r="B15" t="s">
        <v>3</v>
      </c>
      <c r="E15" s="4"/>
    </row>
    <row r="16" spans="1:9" x14ac:dyDescent="0.25">
      <c r="A16" s="1">
        <v>41931.713090277779</v>
      </c>
      <c r="B16" t="s">
        <v>0</v>
      </c>
      <c r="E16" s="4"/>
    </row>
    <row r="17" spans="1:9" x14ac:dyDescent="0.25">
      <c r="A17" s="1">
        <v>41931.713217592594</v>
      </c>
      <c r="B17" t="s">
        <v>2</v>
      </c>
      <c r="C17">
        <v>1</v>
      </c>
      <c r="D17">
        <v>0</v>
      </c>
      <c r="E17" s="4">
        <f t="shared" si="0"/>
        <v>1.2858796297223307E-2</v>
      </c>
      <c r="F17">
        <f xml:space="preserve"> (HOUR(E17)*3600+MINUTE(E17)*60+SECOND(E17))/60</f>
        <v>18.516666666666666</v>
      </c>
      <c r="G17">
        <f>F17*70*C17/60</f>
        <v>21.602777777777774</v>
      </c>
      <c r="H17">
        <f>F17*40*D17/60</f>
        <v>0</v>
      </c>
      <c r="I17">
        <f>H17+G17</f>
        <v>21.602777777777774</v>
      </c>
    </row>
    <row r="18" spans="1:9" x14ac:dyDescent="0.25">
      <c r="A18" s="1">
        <v>41931.726076388892</v>
      </c>
      <c r="B18" t="s">
        <v>3</v>
      </c>
      <c r="E18" s="4"/>
    </row>
    <row r="19" spans="1:9" x14ac:dyDescent="0.25">
      <c r="A19" s="1">
        <v>41931.789131944446</v>
      </c>
      <c r="B19" t="s">
        <v>0</v>
      </c>
      <c r="E19" s="4"/>
    </row>
    <row r="20" spans="1:9" x14ac:dyDescent="0.25">
      <c r="A20" s="1">
        <v>41931.789259259262</v>
      </c>
      <c r="B20" t="s">
        <v>2</v>
      </c>
      <c r="C20">
        <v>0</v>
      </c>
      <c r="D20">
        <v>0</v>
      </c>
      <c r="E20" s="4">
        <f t="shared" si="0"/>
        <v>1.1770833334594499E-2</v>
      </c>
      <c r="F20">
        <f xml:space="preserve"> (HOUR(E20)*3600+MINUTE(E20)*60+SECOND(E20))/60</f>
        <v>16.95</v>
      </c>
      <c r="G20">
        <f>F20*70*C20/60</f>
        <v>0</v>
      </c>
      <c r="H20">
        <f>F20*40*D20/60</f>
        <v>0</v>
      </c>
      <c r="I20">
        <f>H20+G20</f>
        <v>0</v>
      </c>
    </row>
    <row r="21" spans="1:9" x14ac:dyDescent="0.25">
      <c r="A21" s="1">
        <v>41931.801030092596</v>
      </c>
      <c r="B21" t="s">
        <v>3</v>
      </c>
      <c r="E21" s="4"/>
    </row>
    <row r="22" spans="1:9" x14ac:dyDescent="0.25">
      <c r="A22" s="1">
        <v>41931.849374999998</v>
      </c>
      <c r="B22" t="s">
        <v>0</v>
      </c>
      <c r="E22" s="4"/>
    </row>
    <row r="23" spans="1:9" x14ac:dyDescent="0.25">
      <c r="A23" s="1">
        <v>41931.849502314813</v>
      </c>
      <c r="B23" t="s">
        <v>2</v>
      </c>
      <c r="C23">
        <v>0</v>
      </c>
      <c r="D23">
        <v>0</v>
      </c>
      <c r="E23" s="4">
        <f t="shared" si="0"/>
        <v>2.0277777781302575E-2</v>
      </c>
      <c r="F23">
        <f xml:space="preserve"> (HOUR(E23)*3600+MINUTE(E23)*60+SECOND(E23))/60</f>
        <v>29.2</v>
      </c>
      <c r="G23">
        <f>F23*70*C23/60</f>
        <v>0</v>
      </c>
      <c r="H23">
        <f>F23*40*D23/60</f>
        <v>0</v>
      </c>
      <c r="I23">
        <f>H23+G23</f>
        <v>0</v>
      </c>
    </row>
    <row r="24" spans="1:9" x14ac:dyDescent="0.25">
      <c r="A24" s="1">
        <v>41931.869780092595</v>
      </c>
      <c r="B24" t="s">
        <v>3</v>
      </c>
      <c r="E24" s="4"/>
    </row>
    <row r="25" spans="1:9" x14ac:dyDescent="0.25">
      <c r="A25" s="1">
        <v>41931.960520833331</v>
      </c>
      <c r="B25" t="s">
        <v>0</v>
      </c>
      <c r="E25" s="4"/>
    </row>
    <row r="26" spans="1:9" x14ac:dyDescent="0.25">
      <c r="A26" s="1">
        <v>41931.960636574076</v>
      </c>
      <c r="B26" t="s">
        <v>2</v>
      </c>
      <c r="C26">
        <v>1</v>
      </c>
      <c r="D26">
        <v>1</v>
      </c>
      <c r="E26" s="4">
        <f t="shared" si="0"/>
        <v>1.7025462962919846E-2</v>
      </c>
      <c r="F26">
        <f xml:space="preserve"> (HOUR(E26)*3600+MINUTE(E26)*60+SECOND(E26))/60</f>
        <v>24.516666666666666</v>
      </c>
      <c r="G26">
        <f>F26*70*C26/60</f>
        <v>28.602777777777774</v>
      </c>
      <c r="H26">
        <f>F26*40*D26/60</f>
        <v>16.344444444444445</v>
      </c>
      <c r="I26">
        <f>H26+G26</f>
        <v>44.947222222222223</v>
      </c>
    </row>
    <row r="27" spans="1:9" x14ac:dyDescent="0.25">
      <c r="A27" s="1">
        <v>41931.977662037039</v>
      </c>
      <c r="B27" t="s">
        <v>3</v>
      </c>
      <c r="E27" s="4"/>
    </row>
    <row r="29" spans="1:9" x14ac:dyDescent="0.25">
      <c r="B29" t="s">
        <v>13</v>
      </c>
      <c r="G29">
        <f t="shared" ref="G29:H29" si="1">SUM(G2:G26)</f>
        <v>135.9361111111111</v>
      </c>
      <c r="H29">
        <f t="shared" si="1"/>
        <v>16.344444444444445</v>
      </c>
      <c r="I29">
        <f>SUM(I2:I26)</f>
        <v>152.28055555555557</v>
      </c>
    </row>
    <row r="32" spans="1:9" x14ac:dyDescent="0.25">
      <c r="B32" t="s">
        <v>26</v>
      </c>
      <c r="C32">
        <v>8</v>
      </c>
    </row>
    <row r="33" spans="2:4" x14ac:dyDescent="0.25">
      <c r="B33" t="s">
        <v>27</v>
      </c>
      <c r="C33">
        <v>6</v>
      </c>
      <c r="D3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0"/>
  <sheetViews>
    <sheetView workbookViewId="0">
      <selection activeCell="K17" sqref="K17"/>
    </sheetView>
  </sheetViews>
  <sheetFormatPr defaultRowHeight="15" x14ac:dyDescent="0.25"/>
  <cols>
    <col min="1" max="1" width="24.7109375" customWidth="1"/>
    <col min="2" max="2" width="33" customWidth="1"/>
    <col min="6" max="6" width="20" customWidth="1"/>
    <col min="7" max="7" width="12" bestFit="1" customWidth="1"/>
    <col min="8" max="8" width="12.28515625" bestFit="1" customWidth="1"/>
  </cols>
  <sheetData>
    <row r="1" spans="1:9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>
        <v>41932.332118055558</v>
      </c>
      <c r="B2" t="s">
        <v>0</v>
      </c>
    </row>
    <row r="3" spans="1:9" x14ac:dyDescent="0.25">
      <c r="A3" s="1">
        <v>41932.332233796296</v>
      </c>
      <c r="B3" t="s">
        <v>2</v>
      </c>
      <c r="C3">
        <v>1</v>
      </c>
      <c r="D3">
        <v>0</v>
      </c>
      <c r="E3" s="4">
        <f>A4-A3</f>
        <v>4.537037035333924E-3</v>
      </c>
      <c r="F3">
        <f xml:space="preserve"> (HOUR(E3)*3600+MINUTE(E3)*60+SECOND(E3))/60</f>
        <v>6.5333333333333332</v>
      </c>
      <c r="G3">
        <f>F3*70*C3/60</f>
        <v>7.6222222222222218</v>
      </c>
      <c r="H3">
        <f>F3*40*D3/60</f>
        <v>0</v>
      </c>
      <c r="I3">
        <f>H3+G3</f>
        <v>7.6222222222222218</v>
      </c>
    </row>
    <row r="4" spans="1:9" x14ac:dyDescent="0.25">
      <c r="A4" s="1">
        <v>41932.336770833332</v>
      </c>
      <c r="B4" t="s">
        <v>3</v>
      </c>
      <c r="E4" s="4"/>
    </row>
    <row r="5" spans="1:9" x14ac:dyDescent="0.25">
      <c r="A5" s="1">
        <v>41932.342499999999</v>
      </c>
      <c r="B5" t="s">
        <v>0</v>
      </c>
      <c r="E5" s="4"/>
    </row>
    <row r="6" spans="1:9" x14ac:dyDescent="0.25">
      <c r="A6" s="1">
        <v>41932.342615740738</v>
      </c>
      <c r="B6" t="s">
        <v>2</v>
      </c>
      <c r="C6">
        <v>0</v>
      </c>
      <c r="D6">
        <v>0</v>
      </c>
      <c r="E6" s="4">
        <f t="shared" ref="E6:E24" si="0">A7-A6</f>
        <v>7.9351851854880806E-2</v>
      </c>
      <c r="F6">
        <f xml:space="preserve"> (HOUR(E6)*3600+MINUTE(E6)*60+SECOND(E6))/60</f>
        <v>114.26666666666667</v>
      </c>
      <c r="G6">
        <f>F6*70*C6/60</f>
        <v>0</v>
      </c>
      <c r="H6">
        <f>F6*40*D6/60</f>
        <v>0</v>
      </c>
      <c r="I6">
        <f>H6+G6</f>
        <v>0</v>
      </c>
    </row>
    <row r="7" spans="1:9" x14ac:dyDescent="0.25">
      <c r="A7" s="1">
        <v>41932.421967592592</v>
      </c>
      <c r="B7" t="s">
        <v>3</v>
      </c>
      <c r="E7" s="4"/>
    </row>
    <row r="8" spans="1:9" x14ac:dyDescent="0.25">
      <c r="A8" s="1">
        <v>41932.465787037036</v>
      </c>
      <c r="B8" t="s">
        <v>0</v>
      </c>
      <c r="E8" s="4"/>
    </row>
    <row r="9" spans="1:9" x14ac:dyDescent="0.25">
      <c r="A9" s="1">
        <v>41932.465902777774</v>
      </c>
      <c r="B9" t="s">
        <v>2</v>
      </c>
      <c r="C9">
        <v>1</v>
      </c>
      <c r="D9">
        <v>0</v>
      </c>
      <c r="E9" s="4">
        <f t="shared" si="0"/>
        <v>7.8171296299842652E-2</v>
      </c>
      <c r="F9">
        <f xml:space="preserve"> (HOUR(E9)*3600+MINUTE(E9)*60+SECOND(E9))/60</f>
        <v>112.56666666666666</v>
      </c>
      <c r="G9">
        <f>F9*70*C9/60</f>
        <v>131.32777777777775</v>
      </c>
      <c r="H9">
        <f>F9*40*D9/60</f>
        <v>0</v>
      </c>
      <c r="I9">
        <f>H9+G9</f>
        <v>131.32777777777775</v>
      </c>
    </row>
    <row r="10" spans="1:9" x14ac:dyDescent="0.25">
      <c r="A10" s="1">
        <v>41932.544074074074</v>
      </c>
      <c r="B10" t="s">
        <v>3</v>
      </c>
      <c r="E10" s="4"/>
    </row>
    <row r="11" spans="1:9" x14ac:dyDescent="0.25">
      <c r="A11" s="1">
        <v>41932.6015625</v>
      </c>
      <c r="B11" t="s">
        <v>0</v>
      </c>
      <c r="E11" s="4"/>
    </row>
    <row r="12" spans="1:9" x14ac:dyDescent="0.25">
      <c r="A12" s="1">
        <v>41932.601689814815</v>
      </c>
      <c r="B12" t="s">
        <v>2</v>
      </c>
      <c r="C12">
        <v>1</v>
      </c>
      <c r="D12">
        <v>0</v>
      </c>
      <c r="E12" s="4">
        <f t="shared" si="0"/>
        <v>1.1215277780138422E-2</v>
      </c>
      <c r="F12">
        <f xml:space="preserve"> (HOUR(E12)*3600+MINUTE(E12)*60+SECOND(E12))/60</f>
        <v>16.149999999999999</v>
      </c>
      <c r="G12">
        <f>F12*70*C12/60</f>
        <v>18.841666666666665</v>
      </c>
      <c r="H12">
        <f>F12*40*D12/60</f>
        <v>0</v>
      </c>
      <c r="I12">
        <f>H12+G12</f>
        <v>18.841666666666665</v>
      </c>
    </row>
    <row r="13" spans="1:9" x14ac:dyDescent="0.25">
      <c r="A13" s="1">
        <v>41932.612905092596</v>
      </c>
      <c r="B13" t="s">
        <v>3</v>
      </c>
      <c r="E13" s="4"/>
    </row>
    <row r="14" spans="1:9" x14ac:dyDescent="0.25">
      <c r="A14" s="1">
        <v>41932.638101851851</v>
      </c>
      <c r="B14" t="s">
        <v>0</v>
      </c>
      <c r="E14" s="4"/>
    </row>
    <row r="15" spans="1:9" x14ac:dyDescent="0.25">
      <c r="A15" s="1">
        <v>41932.63821759259</v>
      </c>
      <c r="B15" t="s">
        <v>2</v>
      </c>
      <c r="C15">
        <v>0</v>
      </c>
      <c r="D15">
        <v>0</v>
      </c>
      <c r="E15" s="4">
        <f t="shared" si="0"/>
        <v>9.8888888889632653E-2</v>
      </c>
      <c r="F15">
        <f xml:space="preserve"> (HOUR(E15)*3600+MINUTE(E15)*60+SECOND(E15))/60</f>
        <v>142.4</v>
      </c>
      <c r="G15">
        <f>F15*70*C15/60</f>
        <v>0</v>
      </c>
      <c r="H15">
        <f>F15*40*D15/60</f>
        <v>0</v>
      </c>
      <c r="I15">
        <f>H15+G15</f>
        <v>0</v>
      </c>
    </row>
    <row r="16" spans="1:9" x14ac:dyDescent="0.25">
      <c r="A16" s="1">
        <v>41932.73710648148</v>
      </c>
      <c r="B16" t="s">
        <v>3</v>
      </c>
      <c r="E16" s="4"/>
    </row>
    <row r="17" spans="1:9" x14ac:dyDescent="0.25">
      <c r="A17" s="1">
        <v>41932.795381944445</v>
      </c>
      <c r="B17" t="s">
        <v>0</v>
      </c>
      <c r="E17" s="4"/>
    </row>
    <row r="18" spans="1:9" x14ac:dyDescent="0.25">
      <c r="A18" s="1">
        <v>41932.795497685183</v>
      </c>
      <c r="B18" t="s">
        <v>2</v>
      </c>
      <c r="C18">
        <v>1</v>
      </c>
      <c r="D18">
        <v>1</v>
      </c>
      <c r="E18" s="4">
        <f t="shared" si="0"/>
        <v>1.6273148146865424E-2</v>
      </c>
      <c r="F18">
        <f xml:space="preserve"> (HOUR(E18)*3600+MINUTE(E18)*60+SECOND(E18))/60</f>
        <v>23.433333333333334</v>
      </c>
      <c r="G18">
        <f>F18*70*C18/60</f>
        <v>27.338888888888889</v>
      </c>
      <c r="H18">
        <f>F18*40*D18/60</f>
        <v>15.622222222222224</v>
      </c>
      <c r="I18">
        <f>H18+G18</f>
        <v>42.961111111111109</v>
      </c>
    </row>
    <row r="19" spans="1:9" x14ac:dyDescent="0.25">
      <c r="A19" s="1">
        <v>41932.81177083333</v>
      </c>
      <c r="B19" t="s">
        <v>3</v>
      </c>
      <c r="E19" s="4"/>
    </row>
    <row r="20" spans="1:9" x14ac:dyDescent="0.25">
      <c r="A20" s="1">
        <v>41932.866412037038</v>
      </c>
      <c r="B20" t="s">
        <v>0</v>
      </c>
      <c r="E20" s="4"/>
    </row>
    <row r="21" spans="1:9" x14ac:dyDescent="0.25">
      <c r="A21" s="1">
        <v>41932.866527777776</v>
      </c>
      <c r="B21" t="s">
        <v>2</v>
      </c>
      <c r="C21">
        <v>0</v>
      </c>
      <c r="D21">
        <v>0</v>
      </c>
      <c r="E21" s="4">
        <f t="shared" si="0"/>
        <v>1.7222222224518191E-2</v>
      </c>
      <c r="F21">
        <f xml:space="preserve"> (HOUR(E21)*3600+MINUTE(E21)*60+SECOND(E21))/60</f>
        <v>24.8</v>
      </c>
      <c r="G21">
        <f>F21*70*C21/60</f>
        <v>0</v>
      </c>
      <c r="H21">
        <f>F21*40*D21/60</f>
        <v>0</v>
      </c>
      <c r="I21">
        <f>H21+G21</f>
        <v>0</v>
      </c>
    </row>
    <row r="22" spans="1:9" x14ac:dyDescent="0.25">
      <c r="A22" s="1">
        <v>41932.883750000001</v>
      </c>
      <c r="B22" t="s">
        <v>3</v>
      </c>
      <c r="E22" s="4"/>
    </row>
    <row r="23" spans="1:9" x14ac:dyDescent="0.25">
      <c r="A23" s="1">
        <v>41932.938368055555</v>
      </c>
      <c r="B23" t="s">
        <v>0</v>
      </c>
      <c r="E23" s="4"/>
    </row>
    <row r="24" spans="1:9" x14ac:dyDescent="0.25">
      <c r="A24" s="1">
        <v>41932.938483796293</v>
      </c>
      <c r="B24" t="s">
        <v>2</v>
      </c>
      <c r="C24">
        <v>1</v>
      </c>
      <c r="D24">
        <v>1</v>
      </c>
      <c r="E24" s="4">
        <f t="shared" si="0"/>
        <v>5.0578703740029596E-3</v>
      </c>
      <c r="F24">
        <f xml:space="preserve"> (HOUR(E24)*3600+MINUTE(E24)*60+SECOND(E24))/60</f>
        <v>7.2833333333333332</v>
      </c>
      <c r="G24">
        <f>F24*70*C24/60</f>
        <v>8.4972222222222218</v>
      </c>
      <c r="H24">
        <f>F24*40*D24/60</f>
        <v>4.8555555555555552</v>
      </c>
      <c r="I24">
        <f>H24+G24</f>
        <v>13.352777777777778</v>
      </c>
    </row>
    <row r="25" spans="1:9" x14ac:dyDescent="0.25">
      <c r="A25" s="1">
        <v>41932.943541666667</v>
      </c>
      <c r="B25" t="s">
        <v>3</v>
      </c>
      <c r="E25" s="4"/>
    </row>
    <row r="27" spans="1:9" x14ac:dyDescent="0.25">
      <c r="A27" s="1"/>
      <c r="B27" t="s">
        <v>13</v>
      </c>
      <c r="G27">
        <f>SUM(G3:G25)</f>
        <v>193.62777777777777</v>
      </c>
      <c r="H27">
        <f t="shared" ref="H27:I27" si="1">SUM(H3:H25)</f>
        <v>20.477777777777778</v>
      </c>
      <c r="I27">
        <f t="shared" si="1"/>
        <v>214.10555555555555</v>
      </c>
    </row>
    <row r="29" spans="1:9" x14ac:dyDescent="0.25">
      <c r="B29" t="s">
        <v>26</v>
      </c>
      <c r="C29">
        <v>8</v>
      </c>
    </row>
    <row r="30" spans="1:9" x14ac:dyDescent="0.25">
      <c r="B30" t="s">
        <v>27</v>
      </c>
      <c r="C30">
        <v>5</v>
      </c>
      <c r="D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3"/>
  <sheetViews>
    <sheetView topLeftCell="A10" workbookViewId="0">
      <selection activeCell="D34" sqref="D34"/>
    </sheetView>
  </sheetViews>
  <sheetFormatPr defaultRowHeight="15" x14ac:dyDescent="0.25"/>
  <cols>
    <col min="1" max="1" width="25.28515625" customWidth="1"/>
    <col min="2" max="2" width="32.7109375" bestFit="1" customWidth="1"/>
    <col min="6" max="6" width="20" customWidth="1"/>
    <col min="7" max="7" width="12" bestFit="1" customWidth="1"/>
    <col min="8" max="8" width="12.28515625" bestFit="1" customWidth="1"/>
  </cols>
  <sheetData>
    <row r="1" spans="1:9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>
        <v>41933.324675925927</v>
      </c>
      <c r="B2" t="s">
        <v>0</v>
      </c>
    </row>
    <row r="3" spans="1:9" x14ac:dyDescent="0.25">
      <c r="A3" s="1">
        <v>41933.324803240743</v>
      </c>
      <c r="B3" t="s">
        <v>2</v>
      </c>
      <c r="C3">
        <v>1</v>
      </c>
      <c r="D3">
        <v>0</v>
      </c>
      <c r="E3" s="4">
        <f>A4-A3</f>
        <v>2.268518517666962E-3</v>
      </c>
      <c r="F3">
        <f xml:space="preserve"> (HOUR(E3)*3600+MINUTE(E3)*60+SECOND(E3))/60</f>
        <v>3.2666666666666666</v>
      </c>
      <c r="G3">
        <f>F3*70*C3/60</f>
        <v>3.8111111111111109</v>
      </c>
      <c r="H3">
        <f>F3*40*D3/60</f>
        <v>0</v>
      </c>
      <c r="I3">
        <f>H3+G3</f>
        <v>3.8111111111111109</v>
      </c>
    </row>
    <row r="4" spans="1:9" x14ac:dyDescent="0.25">
      <c r="A4" s="1">
        <v>41933.32707175926</v>
      </c>
      <c r="B4" t="s">
        <v>3</v>
      </c>
      <c r="E4" s="4"/>
    </row>
    <row r="5" spans="1:9" x14ac:dyDescent="0.25">
      <c r="A5" s="1">
        <v>41933.336388888885</v>
      </c>
      <c r="B5" t="s">
        <v>0</v>
      </c>
      <c r="E5" s="4"/>
    </row>
    <row r="6" spans="1:9" x14ac:dyDescent="0.25">
      <c r="A6" s="1">
        <v>41933.336504629631</v>
      </c>
      <c r="B6" t="s">
        <v>2</v>
      </c>
      <c r="C6">
        <v>0</v>
      </c>
      <c r="D6">
        <v>0</v>
      </c>
      <c r="E6" s="4">
        <f t="shared" ref="E6:E27" si="0">A7-A6</f>
        <v>0.12239583332848269</v>
      </c>
      <c r="F6">
        <f xml:space="preserve"> (HOUR(E6)*3600+MINUTE(E6)*60+SECOND(E6))/60</f>
        <v>176.25</v>
      </c>
      <c r="G6">
        <f>F6*70*C6/60</f>
        <v>0</v>
      </c>
      <c r="H6">
        <f>F6*40*D6/60</f>
        <v>0</v>
      </c>
      <c r="I6">
        <f>H6+G6</f>
        <v>0</v>
      </c>
    </row>
    <row r="7" spans="1:9" x14ac:dyDescent="0.25">
      <c r="A7" s="1">
        <v>41933.45890046296</v>
      </c>
      <c r="B7" t="s">
        <v>3</v>
      </c>
      <c r="E7" s="4"/>
    </row>
    <row r="8" spans="1:9" x14ac:dyDescent="0.25">
      <c r="A8" s="1">
        <v>41933.51703703704</v>
      </c>
      <c r="B8" t="s">
        <v>0</v>
      </c>
      <c r="E8" s="4"/>
    </row>
    <row r="9" spans="1:9" x14ac:dyDescent="0.25">
      <c r="A9" s="1">
        <v>41933.517152777778</v>
      </c>
      <c r="B9" t="s">
        <v>2</v>
      </c>
      <c r="C9">
        <v>1</v>
      </c>
      <c r="D9">
        <v>0</v>
      </c>
      <c r="E9" s="4">
        <f t="shared" si="0"/>
        <v>3.1539351854007691E-2</v>
      </c>
      <c r="F9">
        <f xml:space="preserve"> (HOUR(E9)*3600+MINUTE(E9)*60+SECOND(E9))/60</f>
        <v>45.416666666666664</v>
      </c>
      <c r="G9">
        <f>F9*70*C9/60</f>
        <v>52.986111111111107</v>
      </c>
      <c r="H9">
        <f>F9*40*D9/60</f>
        <v>0</v>
      </c>
      <c r="I9">
        <f>H9+G9</f>
        <v>52.986111111111107</v>
      </c>
    </row>
    <row r="10" spans="1:9" x14ac:dyDescent="0.25">
      <c r="A10" s="1">
        <v>41933.548692129632</v>
      </c>
      <c r="B10" t="s">
        <v>3</v>
      </c>
      <c r="E10" s="4"/>
    </row>
    <row r="11" spans="1:9" x14ac:dyDescent="0.25">
      <c r="A11" s="1">
        <v>41933.553796296299</v>
      </c>
      <c r="B11" t="s">
        <v>0</v>
      </c>
      <c r="E11" s="4"/>
    </row>
    <row r="12" spans="1:9" x14ac:dyDescent="0.25">
      <c r="A12" s="1">
        <v>41933.553923611114</v>
      </c>
      <c r="B12" t="s">
        <v>2</v>
      </c>
      <c r="C12">
        <v>1</v>
      </c>
      <c r="D12">
        <v>0</v>
      </c>
      <c r="E12" s="4">
        <f t="shared" si="0"/>
        <v>1.1932870365853887E-2</v>
      </c>
      <c r="F12">
        <f xml:space="preserve"> (HOUR(E12)*3600+MINUTE(E12)*60+SECOND(E12))/60</f>
        <v>17.183333333333334</v>
      </c>
      <c r="G12">
        <f>F12*70*C12/60</f>
        <v>20.047222222222221</v>
      </c>
      <c r="H12">
        <f>F12*40*D12/60</f>
        <v>0</v>
      </c>
      <c r="I12">
        <f>H12+G12</f>
        <v>20.047222222222221</v>
      </c>
    </row>
    <row r="13" spans="1:9" x14ac:dyDescent="0.25">
      <c r="A13" s="1">
        <v>41933.56585648148</v>
      </c>
      <c r="B13" t="s">
        <v>3</v>
      </c>
      <c r="E13" s="4"/>
    </row>
    <row r="14" spans="1:9" x14ac:dyDescent="0.25">
      <c r="A14" s="1">
        <v>41933.696030092593</v>
      </c>
      <c r="B14" t="s">
        <v>0</v>
      </c>
      <c r="E14" s="4"/>
    </row>
    <row r="15" spans="1:9" x14ac:dyDescent="0.25">
      <c r="A15" s="1">
        <v>41933.696145833332</v>
      </c>
      <c r="B15" t="s">
        <v>2</v>
      </c>
      <c r="C15">
        <v>1</v>
      </c>
      <c r="D15">
        <v>0</v>
      </c>
      <c r="E15" s="4">
        <f t="shared" si="0"/>
        <v>1.2372685188893229E-2</v>
      </c>
      <c r="F15">
        <f xml:space="preserve"> (HOUR(E15)*3600+MINUTE(E15)*60+SECOND(E15))/60</f>
        <v>17.816666666666666</v>
      </c>
      <c r="G15">
        <f>F15*70*C15/60</f>
        <v>20.786111111111111</v>
      </c>
      <c r="H15">
        <f>F15*40*D15/60</f>
        <v>0</v>
      </c>
      <c r="I15">
        <f>H15+G15</f>
        <v>20.786111111111111</v>
      </c>
    </row>
    <row r="16" spans="1:9" x14ac:dyDescent="0.25">
      <c r="A16" s="1">
        <v>41933.708518518521</v>
      </c>
      <c r="B16" t="s">
        <v>3</v>
      </c>
      <c r="E16" s="4"/>
    </row>
    <row r="17" spans="1:9" x14ac:dyDescent="0.25">
      <c r="A17" s="1">
        <v>41933.78465277778</v>
      </c>
      <c r="B17" t="s">
        <v>0</v>
      </c>
      <c r="E17" s="4"/>
    </row>
    <row r="18" spans="1:9" x14ac:dyDescent="0.25">
      <c r="A18" s="1">
        <v>41933.784768518519</v>
      </c>
      <c r="B18" t="s">
        <v>2</v>
      </c>
      <c r="C18">
        <v>1</v>
      </c>
      <c r="D18">
        <v>1</v>
      </c>
      <c r="E18" s="4">
        <f t="shared" si="0"/>
        <v>5.9722222213167697E-3</v>
      </c>
      <c r="F18">
        <f xml:space="preserve"> (HOUR(E18)*3600+MINUTE(E18)*60+SECOND(E18))/60</f>
        <v>8.6</v>
      </c>
      <c r="G18">
        <f>F18*70*C18/60</f>
        <v>10.033333333333333</v>
      </c>
      <c r="H18">
        <f>F18*40*D18/60</f>
        <v>5.7333333333333334</v>
      </c>
      <c r="I18">
        <f>H18+G18</f>
        <v>15.766666666666666</v>
      </c>
    </row>
    <row r="19" spans="1:9" x14ac:dyDescent="0.25">
      <c r="A19" s="1">
        <v>41933.79074074074</v>
      </c>
      <c r="B19" t="s">
        <v>3</v>
      </c>
      <c r="E19" s="4"/>
    </row>
    <row r="20" spans="1:9" x14ac:dyDescent="0.25">
      <c r="A20" s="1">
        <v>41933.841793981483</v>
      </c>
      <c r="B20" t="s">
        <v>0</v>
      </c>
      <c r="E20" s="4"/>
    </row>
    <row r="21" spans="1:9" x14ac:dyDescent="0.25">
      <c r="A21" s="1">
        <v>41933.841909722221</v>
      </c>
      <c r="B21" t="s">
        <v>2</v>
      </c>
      <c r="C21">
        <v>0</v>
      </c>
      <c r="D21">
        <v>0</v>
      </c>
      <c r="E21" s="4">
        <f t="shared" si="0"/>
        <v>1.9039351849642117E-2</v>
      </c>
      <c r="F21">
        <f xml:space="preserve"> (HOUR(E21)*3600+MINUTE(E21)*60+SECOND(E21))/60</f>
        <v>27.416666666666668</v>
      </c>
      <c r="G21">
        <f>F21*70*C21/60</f>
        <v>0</v>
      </c>
      <c r="H21">
        <f>F21*40*D21/60</f>
        <v>0</v>
      </c>
      <c r="I21">
        <f>H21+G21</f>
        <v>0</v>
      </c>
    </row>
    <row r="22" spans="1:9" x14ac:dyDescent="0.25">
      <c r="A22" s="1">
        <v>41933.860949074071</v>
      </c>
      <c r="B22" t="s">
        <v>3</v>
      </c>
      <c r="E22" s="4"/>
    </row>
    <row r="23" spans="1:9" x14ac:dyDescent="0.25">
      <c r="A23" s="1">
        <v>41933.934421296297</v>
      </c>
      <c r="B23" t="s">
        <v>0</v>
      </c>
      <c r="E23" s="4"/>
    </row>
    <row r="24" spans="1:9" x14ac:dyDescent="0.25">
      <c r="A24" s="1">
        <v>41933.934537037036</v>
      </c>
      <c r="B24" t="s">
        <v>2</v>
      </c>
      <c r="C24">
        <v>1</v>
      </c>
      <c r="D24">
        <v>1</v>
      </c>
      <c r="E24" s="4">
        <f t="shared" si="0"/>
        <v>2.8182870373711921E-2</v>
      </c>
      <c r="F24">
        <f xml:space="preserve"> (HOUR(E24)*3600+MINUTE(E24)*60+SECOND(E24))/60</f>
        <v>40.583333333333336</v>
      </c>
      <c r="G24">
        <f>F24*70*C24/60</f>
        <v>47.347222222222221</v>
      </c>
      <c r="H24">
        <f>F24*40*D24/60</f>
        <v>27.055555555555557</v>
      </c>
      <c r="I24">
        <f>H24+G24</f>
        <v>74.402777777777771</v>
      </c>
    </row>
    <row r="25" spans="1:9" x14ac:dyDescent="0.25">
      <c r="A25" s="1">
        <v>41933.962719907409</v>
      </c>
      <c r="B25" t="s">
        <v>3</v>
      </c>
      <c r="E25" s="4"/>
    </row>
    <row r="26" spans="1:9" x14ac:dyDescent="0.25">
      <c r="A26" s="1">
        <v>41933.998726851853</v>
      </c>
      <c r="B26" t="s">
        <v>0</v>
      </c>
    </row>
    <row r="27" spans="1:9" x14ac:dyDescent="0.25">
      <c r="A27" s="1">
        <v>41933.998854166668</v>
      </c>
      <c r="B27" t="s">
        <v>2</v>
      </c>
      <c r="C27">
        <v>0</v>
      </c>
      <c r="D27">
        <v>0</v>
      </c>
      <c r="E27" s="4">
        <f t="shared" si="0"/>
        <v>3.0057870368182193E-2</v>
      </c>
      <c r="F27">
        <f xml:space="preserve"> (HOUR(E27)*3600+MINUTE(E27)*60+SECOND(E27))/60</f>
        <v>43.283333333333331</v>
      </c>
      <c r="G27">
        <f>F27*70*C27/60</f>
        <v>0</v>
      </c>
      <c r="H27">
        <f>F27*40*D27/60</f>
        <v>0</v>
      </c>
      <c r="I27">
        <f>H27+G27</f>
        <v>0</v>
      </c>
    </row>
    <row r="28" spans="1:9" x14ac:dyDescent="0.25">
      <c r="A28" s="1">
        <v>41934.028912037036</v>
      </c>
      <c r="B28" t="s">
        <v>3</v>
      </c>
    </row>
    <row r="30" spans="1:9" x14ac:dyDescent="0.25">
      <c r="B30" t="s">
        <v>13</v>
      </c>
      <c r="G30">
        <f>SUM(G3:G28)</f>
        <v>155.01111111111109</v>
      </c>
      <c r="H30">
        <f t="shared" ref="H30:I30" si="1">SUM(H3:H28)</f>
        <v>32.788888888888891</v>
      </c>
      <c r="I30">
        <f t="shared" si="1"/>
        <v>187.79999999999998</v>
      </c>
    </row>
    <row r="32" spans="1:9" x14ac:dyDescent="0.25">
      <c r="B32" t="s">
        <v>26</v>
      </c>
      <c r="C32">
        <v>9</v>
      </c>
    </row>
    <row r="33" spans="2:4" x14ac:dyDescent="0.25">
      <c r="B33" t="s">
        <v>27</v>
      </c>
      <c r="C33">
        <v>6</v>
      </c>
      <c r="D3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5"/>
  <sheetViews>
    <sheetView workbookViewId="0">
      <selection activeCell="E21" sqref="E21"/>
    </sheetView>
  </sheetViews>
  <sheetFormatPr defaultRowHeight="15" x14ac:dyDescent="0.25"/>
  <cols>
    <col min="1" max="1" width="20.85546875" customWidth="1"/>
    <col min="2" max="2" width="32.7109375" bestFit="1" customWidth="1"/>
    <col min="5" max="5" width="15.42578125" bestFit="1" customWidth="1"/>
    <col min="6" max="6" width="20" customWidth="1"/>
    <col min="7" max="7" width="12" bestFit="1" customWidth="1"/>
    <col min="8" max="8" width="12.28515625" bestFit="1" customWidth="1"/>
  </cols>
  <sheetData>
    <row r="1" spans="1:9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>
        <v>41934.382245370369</v>
      </c>
      <c r="B2" t="s">
        <v>0</v>
      </c>
    </row>
    <row r="3" spans="1:9" x14ac:dyDescent="0.25">
      <c r="A3" s="1">
        <v>41934.382361111115</v>
      </c>
      <c r="B3" t="s">
        <v>2</v>
      </c>
      <c r="C3">
        <v>1</v>
      </c>
      <c r="D3">
        <v>0</v>
      </c>
      <c r="E3" s="4">
        <f>A4-A3</f>
        <v>1.7592592557775788E-3</v>
      </c>
      <c r="F3">
        <f xml:space="preserve"> (HOUR(E3)*3600+MINUTE(E3)*60+SECOND(E3))/60</f>
        <v>2.5333333333333332</v>
      </c>
      <c r="G3">
        <f>F3*70*C3/60</f>
        <v>2.9555555555555553</v>
      </c>
      <c r="H3">
        <f>F3*40*D3/60</f>
        <v>0</v>
      </c>
      <c r="I3">
        <f>H3+G3</f>
        <v>2.9555555555555553</v>
      </c>
    </row>
    <row r="4" spans="1:9" x14ac:dyDescent="0.25">
      <c r="A4" s="1">
        <v>41934.384120370371</v>
      </c>
      <c r="B4" t="s">
        <v>3</v>
      </c>
      <c r="E4" s="4"/>
    </row>
    <row r="5" spans="1:9" x14ac:dyDescent="0.25">
      <c r="A5" s="1">
        <v>41934.388159722221</v>
      </c>
      <c r="B5" t="s">
        <v>0</v>
      </c>
      <c r="E5" s="4"/>
    </row>
    <row r="6" spans="1:9" x14ac:dyDescent="0.25">
      <c r="A6" s="1">
        <v>41934.388275462959</v>
      </c>
      <c r="B6" t="s">
        <v>2</v>
      </c>
      <c r="C6">
        <v>1</v>
      </c>
      <c r="D6">
        <v>0</v>
      </c>
      <c r="E6" s="4">
        <f t="shared" ref="E6:E15" si="0">A7-A6</f>
        <v>0.17045138889079681</v>
      </c>
      <c r="F6">
        <f xml:space="preserve"> (HOUR(E6)*3600+MINUTE(E6)*60+SECOND(E6))/60</f>
        <v>245.45</v>
      </c>
      <c r="G6">
        <f>F6*70*C6/60</f>
        <v>286.35833333333335</v>
      </c>
      <c r="H6">
        <f>F6*40*D6/60</f>
        <v>0</v>
      </c>
      <c r="I6">
        <f>H6+G6</f>
        <v>286.35833333333335</v>
      </c>
    </row>
    <row r="7" spans="1:9" x14ac:dyDescent="0.25">
      <c r="A7" s="1">
        <v>41934.55872685185</v>
      </c>
      <c r="B7" t="s">
        <v>3</v>
      </c>
      <c r="E7" s="4"/>
    </row>
    <row r="8" spans="1:9" x14ac:dyDescent="0.25">
      <c r="A8" s="1">
        <v>41934.588449074072</v>
      </c>
      <c r="B8" t="s">
        <v>0</v>
      </c>
      <c r="E8" s="4"/>
    </row>
    <row r="9" spans="1:9" x14ac:dyDescent="0.25">
      <c r="A9" s="1">
        <v>41934.588564814818</v>
      </c>
      <c r="B9" t="s">
        <v>2</v>
      </c>
      <c r="C9">
        <v>0</v>
      </c>
      <c r="D9">
        <v>0</v>
      </c>
      <c r="E9" s="4">
        <f t="shared" si="0"/>
        <v>0.15511574073752854</v>
      </c>
      <c r="F9">
        <f xml:space="preserve"> (HOUR(E9)*3600+MINUTE(E9)*60+SECOND(E9))/60</f>
        <v>223.36666666666667</v>
      </c>
      <c r="G9">
        <f>F9*70*C9/60</f>
        <v>0</v>
      </c>
      <c r="H9">
        <f>F9*40*D9/60</f>
        <v>0</v>
      </c>
      <c r="I9">
        <f>H9+G9</f>
        <v>0</v>
      </c>
    </row>
    <row r="10" spans="1:9" x14ac:dyDescent="0.25">
      <c r="A10" s="1">
        <v>41934.743680555555</v>
      </c>
      <c r="B10" t="s">
        <v>3</v>
      </c>
      <c r="E10" s="4"/>
    </row>
    <row r="11" spans="1:9" x14ac:dyDescent="0.25">
      <c r="A11" s="1">
        <v>41934.8047337963</v>
      </c>
      <c r="B11" t="s">
        <v>0</v>
      </c>
      <c r="E11" s="4"/>
    </row>
    <row r="12" spans="1:9" x14ac:dyDescent="0.25">
      <c r="A12" s="1">
        <v>41934.804861111108</v>
      </c>
      <c r="B12" t="s">
        <v>2</v>
      </c>
      <c r="C12">
        <v>0</v>
      </c>
      <c r="D12">
        <v>0</v>
      </c>
      <c r="E12" s="4">
        <f t="shared" si="0"/>
        <v>5.0891203703940846E-2</v>
      </c>
      <c r="F12">
        <f xml:space="preserve"> (HOUR(E12)*3600+MINUTE(E12)*60+SECOND(E12))/60</f>
        <v>73.283333333333331</v>
      </c>
      <c r="G12">
        <f>F12*70*C12/60</f>
        <v>0</v>
      </c>
      <c r="H12">
        <f>F12*40*D12/60</f>
        <v>0</v>
      </c>
      <c r="I12">
        <f>H12+G12</f>
        <v>0</v>
      </c>
    </row>
    <row r="13" spans="1:9" x14ac:dyDescent="0.25">
      <c r="A13" s="1">
        <v>41934.855752314812</v>
      </c>
      <c r="B13" t="s">
        <v>3</v>
      </c>
      <c r="E13" s="4"/>
    </row>
    <row r="14" spans="1:9" x14ac:dyDescent="0.25">
      <c r="A14" s="1">
        <v>41934.915069444447</v>
      </c>
      <c r="B14" t="s">
        <v>0</v>
      </c>
      <c r="E14" s="4"/>
    </row>
    <row r="15" spans="1:9" x14ac:dyDescent="0.25">
      <c r="A15" s="1">
        <v>41934.915185185186</v>
      </c>
      <c r="B15" t="s">
        <v>2</v>
      </c>
      <c r="C15">
        <v>1</v>
      </c>
      <c r="D15">
        <v>0</v>
      </c>
      <c r="E15" s="4">
        <f t="shared" si="0"/>
        <v>6.7777777774608694E-2</v>
      </c>
      <c r="F15">
        <f xml:space="preserve"> (HOUR(E15)*3600+MINUTE(E15)*60+SECOND(E15))/60</f>
        <v>97.6</v>
      </c>
      <c r="G15">
        <f>F15*70*C15/60</f>
        <v>113.86666666666666</v>
      </c>
      <c r="H15">
        <f>F15*40*D15/60</f>
        <v>0</v>
      </c>
      <c r="I15">
        <f>H15+G15</f>
        <v>113.86666666666666</v>
      </c>
    </row>
    <row r="16" spans="1:9" x14ac:dyDescent="0.25">
      <c r="A16" s="1">
        <v>41934.98296296296</v>
      </c>
      <c r="B16" t="s">
        <v>3</v>
      </c>
      <c r="E16" s="4"/>
    </row>
    <row r="17" spans="2:9" x14ac:dyDescent="0.25">
      <c r="E17" s="4"/>
    </row>
    <row r="18" spans="2:9" x14ac:dyDescent="0.25">
      <c r="B18" t="s">
        <v>13</v>
      </c>
      <c r="E18" s="4"/>
      <c r="G18">
        <f>SUM(G3:G16)</f>
        <v>403.1805555555556</v>
      </c>
      <c r="H18">
        <f t="shared" ref="H18:I18" si="1">SUM(H3:H16)</f>
        <v>0</v>
      </c>
      <c r="I18">
        <f t="shared" si="1"/>
        <v>403.1805555555556</v>
      </c>
    </row>
    <row r="19" spans="2:9" x14ac:dyDescent="0.25">
      <c r="E19" s="4"/>
    </row>
    <row r="20" spans="2:9" x14ac:dyDescent="0.25">
      <c r="B20" t="s">
        <v>26</v>
      </c>
      <c r="C20">
        <v>5</v>
      </c>
      <c r="E20" s="4"/>
    </row>
    <row r="21" spans="2:9" x14ac:dyDescent="0.25">
      <c r="B21" t="s">
        <v>27</v>
      </c>
      <c r="C21">
        <v>3</v>
      </c>
      <c r="D21">
        <v>0</v>
      </c>
      <c r="E21" s="4"/>
    </row>
    <row r="22" spans="2:9" x14ac:dyDescent="0.25">
      <c r="E22" s="4"/>
    </row>
    <row r="23" spans="2:9" x14ac:dyDescent="0.25">
      <c r="E23" s="4"/>
    </row>
    <row r="24" spans="2:9" x14ac:dyDescent="0.25">
      <c r="E24" s="4"/>
    </row>
    <row r="25" spans="2:9" x14ac:dyDescent="0.25">
      <c r="E2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7"/>
  <sheetViews>
    <sheetView topLeftCell="A5" workbookViewId="0">
      <selection activeCell="D29" sqref="D29"/>
    </sheetView>
  </sheetViews>
  <sheetFormatPr defaultRowHeight="15" x14ac:dyDescent="0.25"/>
  <cols>
    <col min="1" max="1" width="18.28515625" customWidth="1"/>
    <col min="2" max="2" width="32.7109375" bestFit="1" customWidth="1"/>
    <col min="6" max="6" width="20" customWidth="1"/>
    <col min="7" max="7" width="12" bestFit="1" customWidth="1"/>
    <col min="8" max="8" width="12.28515625" bestFit="1" customWidth="1"/>
  </cols>
  <sheetData>
    <row r="1" spans="1:9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>
        <v>41935.490590277775</v>
      </c>
      <c r="B2" t="s">
        <v>0</v>
      </c>
    </row>
    <row r="3" spans="1:9" x14ac:dyDescent="0.25">
      <c r="A3" s="1">
        <v>41935.490706018521</v>
      </c>
      <c r="B3" t="s">
        <v>2</v>
      </c>
      <c r="C3">
        <v>1</v>
      </c>
      <c r="D3">
        <v>0</v>
      </c>
      <c r="E3" s="4">
        <f>A4-A3</f>
        <v>8.0787037004483864E-3</v>
      </c>
      <c r="F3">
        <f xml:space="preserve"> (HOUR(E3)*3600+MINUTE(E3)*60+SECOND(E3))/60</f>
        <v>11.633333333333333</v>
      </c>
      <c r="G3">
        <f>F3*70*C3/60</f>
        <v>13.572222222222221</v>
      </c>
      <c r="H3">
        <f>F3*40*D3/60</f>
        <v>0</v>
      </c>
      <c r="I3">
        <f>H3+G3</f>
        <v>13.572222222222221</v>
      </c>
    </row>
    <row r="4" spans="1:9" x14ac:dyDescent="0.25">
      <c r="A4" s="1">
        <v>41935.498784722222</v>
      </c>
      <c r="B4" t="s">
        <v>3</v>
      </c>
      <c r="E4" s="4"/>
    </row>
    <row r="5" spans="1:9" x14ac:dyDescent="0.25">
      <c r="A5" s="1">
        <v>41935.524039351854</v>
      </c>
      <c r="B5" t="s">
        <v>0</v>
      </c>
      <c r="E5" s="4"/>
    </row>
    <row r="6" spans="1:9" x14ac:dyDescent="0.25">
      <c r="A6" s="1">
        <v>41935.524155092593</v>
      </c>
      <c r="B6" t="s">
        <v>2</v>
      </c>
      <c r="C6">
        <v>0</v>
      </c>
      <c r="D6">
        <v>0</v>
      </c>
      <c r="E6" s="4">
        <f t="shared" ref="E6:E21" si="0">A7-A6</f>
        <v>1.2199074073578231E-2</v>
      </c>
      <c r="F6">
        <f xml:space="preserve"> (HOUR(E6)*3600+MINUTE(E6)*60+SECOND(E6))/60</f>
        <v>17.566666666666666</v>
      </c>
      <c r="G6">
        <f>F6*70*C6/60</f>
        <v>0</v>
      </c>
      <c r="H6">
        <f>F6*40*D6/60</f>
        <v>0</v>
      </c>
      <c r="I6">
        <f>H6+G6</f>
        <v>0</v>
      </c>
    </row>
    <row r="7" spans="1:9" x14ac:dyDescent="0.25">
      <c r="A7" s="1">
        <v>41935.536354166667</v>
      </c>
      <c r="B7" t="s">
        <v>3</v>
      </c>
      <c r="E7" s="4"/>
    </row>
    <row r="8" spans="1:9" x14ac:dyDescent="0.25">
      <c r="A8" s="1">
        <v>41935.570555555554</v>
      </c>
      <c r="B8" t="s">
        <v>0</v>
      </c>
      <c r="E8" s="4"/>
    </row>
    <row r="9" spans="1:9" x14ac:dyDescent="0.25">
      <c r="A9" s="1">
        <v>41935.570671296293</v>
      </c>
      <c r="B9" t="s">
        <v>2</v>
      </c>
      <c r="C9">
        <v>1</v>
      </c>
      <c r="D9">
        <v>0</v>
      </c>
      <c r="E9" s="4">
        <f t="shared" si="0"/>
        <v>1.7152777778392192E-2</v>
      </c>
      <c r="F9">
        <f xml:space="preserve"> (HOUR(E9)*3600+MINUTE(E9)*60+SECOND(E9))/60</f>
        <v>24.7</v>
      </c>
      <c r="G9">
        <f>F9*70*C9/60</f>
        <v>28.816666666666666</v>
      </c>
      <c r="H9">
        <f>F9*40*D9/60</f>
        <v>0</v>
      </c>
      <c r="I9">
        <f>H9+G9</f>
        <v>28.816666666666666</v>
      </c>
    </row>
    <row r="10" spans="1:9" x14ac:dyDescent="0.25">
      <c r="A10" s="1">
        <v>41935.587824074071</v>
      </c>
      <c r="B10" t="s">
        <v>3</v>
      </c>
      <c r="E10" s="4"/>
    </row>
    <row r="11" spans="1:9" x14ac:dyDescent="0.25">
      <c r="A11" s="1">
        <v>41935.746331018519</v>
      </c>
      <c r="B11" t="s">
        <v>0</v>
      </c>
      <c r="E11" s="4"/>
    </row>
    <row r="12" spans="1:9" x14ac:dyDescent="0.25">
      <c r="A12" s="1">
        <v>41935.746458333335</v>
      </c>
      <c r="B12" t="s">
        <v>2</v>
      </c>
      <c r="C12">
        <v>0</v>
      </c>
      <c r="D12">
        <v>0</v>
      </c>
      <c r="E12" s="4">
        <f t="shared" si="0"/>
        <v>2.1759259259852115E-2</v>
      </c>
      <c r="F12">
        <f xml:space="preserve"> (HOUR(E12)*3600+MINUTE(E12)*60+SECOND(E12))/60</f>
        <v>31.333333333333332</v>
      </c>
      <c r="G12">
        <f>F12*70*C12/60</f>
        <v>0</v>
      </c>
      <c r="H12">
        <f>F12*40*D12/60</f>
        <v>0</v>
      </c>
      <c r="I12">
        <f>H12+G12</f>
        <v>0</v>
      </c>
    </row>
    <row r="13" spans="1:9" x14ac:dyDescent="0.25">
      <c r="A13" s="1">
        <v>41935.768217592595</v>
      </c>
      <c r="B13" t="s">
        <v>3</v>
      </c>
      <c r="E13" s="4"/>
    </row>
    <row r="14" spans="1:9" x14ac:dyDescent="0.25">
      <c r="A14" s="1">
        <v>41935.860324074078</v>
      </c>
      <c r="B14" t="s">
        <v>0</v>
      </c>
      <c r="E14" s="4"/>
    </row>
    <row r="15" spans="1:9" x14ac:dyDescent="0.25">
      <c r="A15" s="1">
        <v>41935.860439814816</v>
      </c>
      <c r="B15" t="s">
        <v>2</v>
      </c>
      <c r="C15">
        <v>1</v>
      </c>
      <c r="D15">
        <v>0</v>
      </c>
      <c r="E15" s="4">
        <f t="shared" si="0"/>
        <v>3.3518518517666962E-2</v>
      </c>
      <c r="F15">
        <f xml:space="preserve"> (HOUR(E15)*3600+MINUTE(E15)*60+SECOND(E15))/60</f>
        <v>48.266666666666666</v>
      </c>
      <c r="G15">
        <f>F15*70*C15/60</f>
        <v>56.31111111111111</v>
      </c>
      <c r="H15">
        <f>F15*40*D15/60</f>
        <v>0</v>
      </c>
      <c r="I15">
        <f>H15+G15</f>
        <v>56.31111111111111</v>
      </c>
    </row>
    <row r="16" spans="1:9" x14ac:dyDescent="0.25">
      <c r="A16" s="1">
        <v>41935.893958333334</v>
      </c>
      <c r="B16" t="s">
        <v>3</v>
      </c>
      <c r="E16" s="4"/>
    </row>
    <row r="17" spans="1:9" x14ac:dyDescent="0.25">
      <c r="A17" s="1">
        <v>41935.961678240739</v>
      </c>
      <c r="B17" t="s">
        <v>0</v>
      </c>
      <c r="E17" s="4"/>
    </row>
    <row r="18" spans="1:9" x14ac:dyDescent="0.25">
      <c r="A18" s="1">
        <v>41935.961793981478</v>
      </c>
      <c r="B18" t="s">
        <v>2</v>
      </c>
      <c r="C18">
        <v>1</v>
      </c>
      <c r="D18">
        <v>1</v>
      </c>
      <c r="E18" s="4">
        <f t="shared" si="0"/>
        <v>5.4363425930205267E-2</v>
      </c>
      <c r="F18">
        <f xml:space="preserve"> (HOUR(E18)*3600+MINUTE(E18)*60+SECOND(E18))/60</f>
        <v>78.283333333333331</v>
      </c>
      <c r="G18">
        <f>F18*70*C18/60</f>
        <v>91.330555555555549</v>
      </c>
      <c r="H18">
        <f>F18*40*D18/60</f>
        <v>52.188888888888883</v>
      </c>
      <c r="I18">
        <f>H18+G18</f>
        <v>143.51944444444445</v>
      </c>
    </row>
    <row r="19" spans="1:9" x14ac:dyDescent="0.25">
      <c r="A19" s="1">
        <v>41936.016157407408</v>
      </c>
      <c r="B19" t="s">
        <v>3</v>
      </c>
      <c r="E19" s="4"/>
    </row>
    <row r="20" spans="1:9" x14ac:dyDescent="0.25">
      <c r="A20" s="1">
        <v>41936.039502314816</v>
      </c>
      <c r="B20" t="s">
        <v>0</v>
      </c>
      <c r="E20" s="4"/>
    </row>
    <row r="21" spans="1:9" x14ac:dyDescent="0.25">
      <c r="A21" s="1">
        <v>41936.039618055554</v>
      </c>
      <c r="B21" t="s">
        <v>2</v>
      </c>
      <c r="C21">
        <v>1</v>
      </c>
      <c r="D21">
        <v>1</v>
      </c>
      <c r="E21" s="4">
        <f t="shared" si="0"/>
        <v>3.6574074110831134E-3</v>
      </c>
      <c r="F21">
        <f xml:space="preserve"> (HOUR(E21)*3600+MINUTE(E21)*60+SECOND(E21))/60</f>
        <v>5.2666666666666666</v>
      </c>
      <c r="G21">
        <f>F21*70*C21/60</f>
        <v>6.1444444444444448</v>
      </c>
      <c r="H21">
        <f>F21*40*D21/60</f>
        <v>3.5111111111111111</v>
      </c>
      <c r="I21">
        <f>H21+G21</f>
        <v>9.655555555555555</v>
      </c>
    </row>
    <row r="22" spans="1:9" x14ac:dyDescent="0.25">
      <c r="A22" s="1">
        <v>41936.043275462966</v>
      </c>
      <c r="B22" t="s">
        <v>3</v>
      </c>
      <c r="E22" s="4"/>
    </row>
    <row r="23" spans="1:9" x14ac:dyDescent="0.25">
      <c r="E23" s="4"/>
    </row>
    <row r="24" spans="1:9" x14ac:dyDescent="0.25">
      <c r="B24" t="s">
        <v>13</v>
      </c>
      <c r="E24" s="4"/>
      <c r="G24">
        <f>SUM(G2:G22)</f>
        <v>196.17499999999998</v>
      </c>
      <c r="H24">
        <f t="shared" ref="H24:I24" si="1">SUM(H2:H22)</f>
        <v>55.699999999999996</v>
      </c>
      <c r="I24">
        <f t="shared" si="1"/>
        <v>251.875</v>
      </c>
    </row>
    <row r="25" spans="1:9" x14ac:dyDescent="0.25">
      <c r="E25" s="4"/>
    </row>
    <row r="26" spans="1:9" x14ac:dyDescent="0.25">
      <c r="B26" t="s">
        <v>26</v>
      </c>
      <c r="C26">
        <v>7</v>
      </c>
    </row>
    <row r="27" spans="1:9" x14ac:dyDescent="0.25">
      <c r="B27" t="s">
        <v>27</v>
      </c>
      <c r="C27">
        <v>5</v>
      </c>
      <c r="D2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E31" sqref="E31"/>
    </sheetView>
  </sheetViews>
  <sheetFormatPr defaultRowHeight="15" x14ac:dyDescent="0.25"/>
  <cols>
    <col min="1" max="1" width="18.28515625" customWidth="1"/>
    <col min="2" max="2" width="32.7109375" bestFit="1" customWidth="1"/>
    <col min="6" max="6" width="20" customWidth="1"/>
    <col min="7" max="7" width="12" bestFit="1" customWidth="1"/>
    <col min="8" max="8" width="12.28515625" bestFit="1" customWidth="1"/>
  </cols>
  <sheetData>
    <row r="1" spans="1:9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>
        <v>41936.373298611114</v>
      </c>
      <c r="B2" t="s">
        <v>0</v>
      </c>
    </row>
    <row r="3" spans="1:9" x14ac:dyDescent="0.25">
      <c r="A3" s="1">
        <v>41936.373414351852</v>
      </c>
      <c r="B3" t="s">
        <v>2</v>
      </c>
      <c r="C3">
        <v>1</v>
      </c>
      <c r="D3">
        <v>0</v>
      </c>
      <c r="E3" s="4">
        <f>A4-A3</f>
        <v>1.2974537035916001E-2</v>
      </c>
      <c r="F3">
        <f xml:space="preserve"> (HOUR(E3)*3600+MINUTE(E3)*60+SECOND(E3))/60</f>
        <v>18.683333333333334</v>
      </c>
      <c r="G3">
        <f>F3*70*C3/60</f>
        <v>21.797222222222221</v>
      </c>
      <c r="H3">
        <f>F3*40*D3/60</f>
        <v>0</v>
      </c>
      <c r="I3">
        <f>H3+G3</f>
        <v>21.797222222222221</v>
      </c>
    </row>
    <row r="4" spans="1:9" x14ac:dyDescent="0.25">
      <c r="A4" s="1">
        <v>41936.386388888888</v>
      </c>
      <c r="B4" t="s">
        <v>3</v>
      </c>
      <c r="E4" s="4"/>
    </row>
    <row r="5" spans="1:9" x14ac:dyDescent="0.25">
      <c r="A5" s="1">
        <v>41936.389097222222</v>
      </c>
      <c r="B5" t="s">
        <v>0</v>
      </c>
      <c r="E5" s="4"/>
    </row>
    <row r="6" spans="1:9" x14ac:dyDescent="0.25">
      <c r="A6" s="1">
        <v>41936.38921296296</v>
      </c>
      <c r="B6" t="s">
        <v>2</v>
      </c>
      <c r="C6">
        <v>0</v>
      </c>
      <c r="D6">
        <v>0</v>
      </c>
      <c r="E6" s="4">
        <f t="shared" ref="E6:E24" si="0">A7-A6</f>
        <v>1.5497685184527654E-2</v>
      </c>
      <c r="F6">
        <f xml:space="preserve"> (HOUR(E6)*3600+MINUTE(E6)*60+SECOND(E6))/60</f>
        <v>22.316666666666666</v>
      </c>
      <c r="G6">
        <f>F6*70*C6/60</f>
        <v>0</v>
      </c>
      <c r="H6">
        <f>F6*40*D6/60</f>
        <v>0</v>
      </c>
      <c r="I6">
        <f>H6+G6</f>
        <v>0</v>
      </c>
    </row>
    <row r="7" spans="1:9" x14ac:dyDescent="0.25">
      <c r="A7" s="1">
        <v>41936.404710648145</v>
      </c>
      <c r="B7" t="s">
        <v>3</v>
      </c>
      <c r="E7" s="4"/>
    </row>
    <row r="8" spans="1:9" x14ac:dyDescent="0.25">
      <c r="A8" s="1">
        <v>41936.504317129627</v>
      </c>
      <c r="B8" t="s">
        <v>0</v>
      </c>
      <c r="E8" s="4"/>
    </row>
    <row r="9" spans="1:9" x14ac:dyDescent="0.25">
      <c r="A9" s="1">
        <v>41936.504432870373</v>
      </c>
      <c r="B9" t="s">
        <v>2</v>
      </c>
      <c r="C9">
        <v>1</v>
      </c>
      <c r="D9">
        <v>0</v>
      </c>
      <c r="E9" s="4">
        <f t="shared" si="0"/>
        <v>5.4108796291984618E-2</v>
      </c>
      <c r="F9">
        <f xml:space="preserve"> (HOUR(E9)*3600+MINUTE(E9)*60+SECOND(E9))/60</f>
        <v>77.916666666666671</v>
      </c>
      <c r="G9">
        <f>F9*70*C9/60</f>
        <v>90.902777777777786</v>
      </c>
      <c r="H9">
        <f>F9*40*D9/60</f>
        <v>0</v>
      </c>
      <c r="I9">
        <f>H9+G9</f>
        <v>90.902777777777786</v>
      </c>
    </row>
    <row r="10" spans="1:9" x14ac:dyDescent="0.25">
      <c r="A10" s="1">
        <v>41936.558541666665</v>
      </c>
      <c r="B10" t="s">
        <v>3</v>
      </c>
      <c r="E10" s="4"/>
    </row>
    <row r="11" spans="1:9" x14ac:dyDescent="0.25">
      <c r="A11" s="1">
        <v>41936.67559027778</v>
      </c>
      <c r="B11" t="s">
        <v>0</v>
      </c>
      <c r="E11" s="4"/>
    </row>
    <row r="12" spans="1:9" x14ac:dyDescent="0.25">
      <c r="A12" s="1">
        <v>41936.675706018519</v>
      </c>
      <c r="B12" t="s">
        <v>2</v>
      </c>
      <c r="C12">
        <v>1</v>
      </c>
      <c r="D12">
        <v>0</v>
      </c>
      <c r="E12" s="4">
        <f t="shared" si="0"/>
        <v>8.1134259235113859E-3</v>
      </c>
      <c r="F12">
        <f xml:space="preserve"> (HOUR(E12)*3600+MINUTE(E12)*60+SECOND(E12))/60</f>
        <v>11.683333333333334</v>
      </c>
      <c r="G12">
        <f>F12*70*C12/60</f>
        <v>13.630555555555556</v>
      </c>
      <c r="H12">
        <f>F12*40*D12/60</f>
        <v>0</v>
      </c>
      <c r="I12">
        <f>H12+G12</f>
        <v>13.630555555555556</v>
      </c>
    </row>
    <row r="13" spans="1:9" x14ac:dyDescent="0.25">
      <c r="A13" s="1">
        <v>41936.683819444443</v>
      </c>
      <c r="B13" t="s">
        <v>3</v>
      </c>
      <c r="E13" s="4"/>
    </row>
    <row r="14" spans="1:9" x14ac:dyDescent="0.25">
      <c r="A14" s="1">
        <v>41936.685567129629</v>
      </c>
      <c r="B14" t="s">
        <v>0</v>
      </c>
      <c r="E14" s="4"/>
    </row>
    <row r="15" spans="1:9" x14ac:dyDescent="0.25">
      <c r="A15" s="1">
        <v>41936.685682870368</v>
      </c>
      <c r="B15" t="s">
        <v>2</v>
      </c>
      <c r="C15">
        <v>0</v>
      </c>
      <c r="D15">
        <v>0</v>
      </c>
      <c r="E15" s="4">
        <f t="shared" si="0"/>
        <v>1.6620370370219462E-2</v>
      </c>
      <c r="F15">
        <f xml:space="preserve"> (HOUR(E15)*3600+MINUTE(E15)*60+SECOND(E15))/60</f>
        <v>23.933333333333334</v>
      </c>
      <c r="G15">
        <f>F15*70*C15/60</f>
        <v>0</v>
      </c>
      <c r="H15">
        <f>F15*40*D15/60</f>
        <v>0</v>
      </c>
      <c r="I15">
        <f>H15+G15</f>
        <v>0</v>
      </c>
    </row>
    <row r="16" spans="1:9" x14ac:dyDescent="0.25">
      <c r="A16" s="1">
        <v>41936.702303240738</v>
      </c>
      <c r="B16" t="s">
        <v>3</v>
      </c>
      <c r="E16" s="4"/>
    </row>
    <row r="17" spans="1:9" x14ac:dyDescent="0.25">
      <c r="A17" s="1">
        <v>41936.7890162037</v>
      </c>
      <c r="B17" t="s">
        <v>0</v>
      </c>
      <c r="E17" s="4"/>
    </row>
    <row r="18" spans="1:9" x14ac:dyDescent="0.25">
      <c r="A18" s="1">
        <v>41936.789131944446</v>
      </c>
      <c r="B18" t="s">
        <v>2</v>
      </c>
      <c r="C18">
        <v>0</v>
      </c>
      <c r="D18">
        <v>0</v>
      </c>
      <c r="E18" s="4">
        <f t="shared" si="0"/>
        <v>9.3287037016125396E-3</v>
      </c>
      <c r="F18">
        <f xml:space="preserve"> (HOUR(E18)*3600+MINUTE(E18)*60+SECOND(E18))/60</f>
        <v>13.433333333333334</v>
      </c>
      <c r="G18">
        <f>F18*70*C18/60</f>
        <v>0</v>
      </c>
      <c r="H18">
        <f>F18*40*D18/60</f>
        <v>0</v>
      </c>
      <c r="I18">
        <f>H18+G18</f>
        <v>0</v>
      </c>
    </row>
    <row r="19" spans="1:9" x14ac:dyDescent="0.25">
      <c r="A19" s="1">
        <v>41936.798460648148</v>
      </c>
      <c r="B19" t="s">
        <v>3</v>
      </c>
      <c r="E19" s="4"/>
    </row>
    <row r="20" spans="1:9" x14ac:dyDescent="0.25">
      <c r="A20" s="1">
        <v>41936.842638888891</v>
      </c>
      <c r="B20" t="s">
        <v>0</v>
      </c>
      <c r="E20" s="4"/>
    </row>
    <row r="21" spans="1:9" x14ac:dyDescent="0.25">
      <c r="A21" s="1">
        <v>41936.84275462963</v>
      </c>
      <c r="B21" t="s">
        <v>2</v>
      </c>
      <c r="C21">
        <v>0</v>
      </c>
      <c r="D21">
        <v>0</v>
      </c>
      <c r="E21" s="4">
        <f t="shared" si="0"/>
        <v>1.5081018515047617E-2</v>
      </c>
      <c r="F21">
        <f xml:space="preserve"> (HOUR(E21)*3600+MINUTE(E21)*60+SECOND(E21))/60</f>
        <v>21.716666666666665</v>
      </c>
      <c r="G21">
        <f>F21*70*C21/60</f>
        <v>0</v>
      </c>
      <c r="H21">
        <f>F21*40*D21/60</f>
        <v>0</v>
      </c>
      <c r="I21">
        <f>H21+G21</f>
        <v>0</v>
      </c>
    </row>
    <row r="22" spans="1:9" x14ac:dyDescent="0.25">
      <c r="A22" s="1">
        <v>41936.857835648145</v>
      </c>
      <c r="B22" t="s">
        <v>3</v>
      </c>
      <c r="E22" s="4"/>
    </row>
    <row r="23" spans="1:9" x14ac:dyDescent="0.25">
      <c r="A23" s="1">
        <v>41936.967233796298</v>
      </c>
      <c r="B23" t="s">
        <v>0</v>
      </c>
      <c r="E23" s="4"/>
    </row>
    <row r="24" spans="1:9" x14ac:dyDescent="0.25">
      <c r="A24" s="1">
        <v>41936.967349537037</v>
      </c>
      <c r="B24" t="s">
        <v>2</v>
      </c>
      <c r="C24">
        <v>1</v>
      </c>
      <c r="D24">
        <v>1</v>
      </c>
      <c r="E24" s="4">
        <f t="shared" si="0"/>
        <v>2.8240740721230395E-3</v>
      </c>
      <c r="F24">
        <f xml:space="preserve"> (HOUR(E24)*3600+MINUTE(E24)*60+SECOND(E24))/60</f>
        <v>4.0666666666666664</v>
      </c>
      <c r="G24">
        <f>F24*70*C24/60</f>
        <v>4.7444444444444436</v>
      </c>
      <c r="H24">
        <f>F24*40*D24/60</f>
        <v>2.7111111111111108</v>
      </c>
      <c r="I24">
        <f>H24+G24</f>
        <v>7.4555555555555539</v>
      </c>
    </row>
    <row r="25" spans="1:9" x14ac:dyDescent="0.25">
      <c r="A25" s="1">
        <v>41936.970173611109</v>
      </c>
      <c r="B25" t="s">
        <v>3</v>
      </c>
      <c r="E25" s="4"/>
    </row>
    <row r="27" spans="1:9" x14ac:dyDescent="0.25">
      <c r="B27" t="s">
        <v>13</v>
      </c>
      <c r="G27">
        <f>SUM(G3:G25)</f>
        <v>131.07500000000002</v>
      </c>
      <c r="H27">
        <f t="shared" ref="H27:I27" si="1">SUM(H3:H25)</f>
        <v>2.7111111111111108</v>
      </c>
      <c r="I27">
        <f t="shared" si="1"/>
        <v>133.78611111111113</v>
      </c>
    </row>
    <row r="29" spans="1:9" x14ac:dyDescent="0.25">
      <c r="B29" t="s">
        <v>26</v>
      </c>
      <c r="C29">
        <v>8</v>
      </c>
    </row>
    <row r="30" spans="1:9" x14ac:dyDescent="0.25">
      <c r="B30" t="s">
        <v>27</v>
      </c>
      <c r="C30">
        <v>4</v>
      </c>
      <c r="D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E28" sqref="E28"/>
    </sheetView>
  </sheetViews>
  <sheetFormatPr defaultRowHeight="15" x14ac:dyDescent="0.25"/>
  <cols>
    <col min="1" max="1" width="29" customWidth="1"/>
    <col min="2" max="2" width="32.7109375" bestFit="1" customWidth="1"/>
    <col min="6" max="6" width="20" customWidth="1"/>
    <col min="7" max="7" width="12" bestFit="1" customWidth="1"/>
    <col min="8" max="8" width="12.28515625" bestFit="1" customWidth="1"/>
  </cols>
  <sheetData>
    <row r="1" spans="1:9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>
        <v>41937.426168981481</v>
      </c>
      <c r="B2" t="s">
        <v>0</v>
      </c>
    </row>
    <row r="3" spans="1:9" x14ac:dyDescent="0.25">
      <c r="A3" s="1">
        <v>41937.42628472222</v>
      </c>
      <c r="B3" t="s">
        <v>2</v>
      </c>
      <c r="C3">
        <v>1</v>
      </c>
      <c r="D3">
        <v>0</v>
      </c>
      <c r="E3" s="4">
        <f>A4-A3</f>
        <v>8.0439814846613444E-3</v>
      </c>
      <c r="F3">
        <f xml:space="preserve"> (HOUR(E3)*3600+MINUTE(E3)*60+SECOND(E3))/60</f>
        <v>11.583333333333334</v>
      </c>
      <c r="G3">
        <f>F3*70*C3/60</f>
        <v>13.513888888888889</v>
      </c>
      <c r="H3">
        <f>F3*40*D3/60</f>
        <v>0</v>
      </c>
      <c r="I3">
        <f>H3+G3</f>
        <v>13.513888888888889</v>
      </c>
    </row>
    <row r="4" spans="1:9" x14ac:dyDescent="0.25">
      <c r="A4" s="1">
        <v>41937.434328703705</v>
      </c>
      <c r="B4" t="s">
        <v>3</v>
      </c>
      <c r="E4" s="4"/>
    </row>
    <row r="5" spans="1:9" x14ac:dyDescent="0.25">
      <c r="A5" s="1">
        <v>41937.492789351854</v>
      </c>
      <c r="B5" t="s">
        <v>0</v>
      </c>
      <c r="E5" s="4"/>
    </row>
    <row r="6" spans="1:9" x14ac:dyDescent="0.25">
      <c r="A6" s="1">
        <v>41937.492905092593</v>
      </c>
      <c r="B6" t="s">
        <v>2</v>
      </c>
      <c r="C6">
        <v>0</v>
      </c>
      <c r="D6">
        <v>0</v>
      </c>
      <c r="E6" s="4">
        <f t="shared" ref="E6:E21" si="0">A7-A6</f>
        <v>3.6898148144246079E-2</v>
      </c>
      <c r="F6">
        <f xml:space="preserve"> (HOUR(E6)*3600+MINUTE(E6)*60+SECOND(E6))/60</f>
        <v>53.133333333333333</v>
      </c>
      <c r="G6">
        <f>F6*70*C6/60</f>
        <v>0</v>
      </c>
      <c r="H6">
        <f>F6*40*D6/60</f>
        <v>0</v>
      </c>
      <c r="I6">
        <f>H6+G6</f>
        <v>0</v>
      </c>
    </row>
    <row r="7" spans="1:9" x14ac:dyDescent="0.25">
      <c r="A7" s="1">
        <v>41937.529803240737</v>
      </c>
      <c r="B7" t="s">
        <v>3</v>
      </c>
      <c r="E7" s="4"/>
    </row>
    <row r="8" spans="1:9" x14ac:dyDescent="0.25">
      <c r="A8" s="1">
        <v>41937.634456018517</v>
      </c>
      <c r="B8" t="s">
        <v>0</v>
      </c>
      <c r="E8" s="4"/>
    </row>
    <row r="9" spans="1:9" x14ac:dyDescent="0.25">
      <c r="A9" s="1">
        <v>41937.634571759256</v>
      </c>
      <c r="B9" t="s">
        <v>2</v>
      </c>
      <c r="C9">
        <v>1</v>
      </c>
      <c r="D9">
        <v>0</v>
      </c>
      <c r="E9" s="4">
        <f t="shared" si="0"/>
        <v>5.6250000052386895E-3</v>
      </c>
      <c r="F9">
        <f xml:space="preserve"> (HOUR(E9)*3600+MINUTE(E9)*60+SECOND(E9))/60</f>
        <v>8.1</v>
      </c>
      <c r="G9">
        <f>F9*70*C9/60</f>
        <v>9.4499999999999993</v>
      </c>
      <c r="H9">
        <f>F9*40*D9/60</f>
        <v>0</v>
      </c>
      <c r="I9">
        <f>H9+G9</f>
        <v>9.4499999999999993</v>
      </c>
    </row>
    <row r="10" spans="1:9" x14ac:dyDescent="0.25">
      <c r="A10" s="1">
        <v>41937.640196759261</v>
      </c>
      <c r="B10" t="s">
        <v>3</v>
      </c>
      <c r="E10" s="4"/>
    </row>
    <row r="11" spans="1:9" x14ac:dyDescent="0.25">
      <c r="A11" s="1">
        <v>41937.697546296295</v>
      </c>
      <c r="B11" t="s">
        <v>0</v>
      </c>
      <c r="E11" s="4"/>
    </row>
    <row r="12" spans="1:9" x14ac:dyDescent="0.25">
      <c r="A12" s="1">
        <v>41937.697662037041</v>
      </c>
      <c r="B12" t="s">
        <v>2</v>
      </c>
      <c r="C12">
        <v>0</v>
      </c>
      <c r="D12">
        <v>0</v>
      </c>
      <c r="E12" s="4">
        <f t="shared" si="0"/>
        <v>2.1921296291111503E-2</v>
      </c>
      <c r="F12">
        <f xml:space="preserve"> (HOUR(E12)*3600+MINUTE(E12)*60+SECOND(E12))/60</f>
        <v>31.566666666666666</v>
      </c>
      <c r="G12">
        <f>F12*70*C12/60</f>
        <v>0</v>
      </c>
      <c r="H12">
        <f>F12*40*D12/60</f>
        <v>0</v>
      </c>
      <c r="I12">
        <f>H12+G12</f>
        <v>0</v>
      </c>
    </row>
    <row r="13" spans="1:9" x14ac:dyDescent="0.25">
      <c r="A13" s="1">
        <v>41937.719583333332</v>
      </c>
      <c r="B13" t="s">
        <v>3</v>
      </c>
      <c r="E13" s="4"/>
    </row>
    <row r="14" spans="1:9" x14ac:dyDescent="0.25">
      <c r="A14" s="1">
        <v>41937.790706018517</v>
      </c>
      <c r="B14" t="s">
        <v>0</v>
      </c>
      <c r="E14" s="4"/>
    </row>
    <row r="15" spans="1:9" x14ac:dyDescent="0.25">
      <c r="A15" s="1">
        <v>41937.790821759256</v>
      </c>
      <c r="B15" t="s">
        <v>2</v>
      </c>
      <c r="C15">
        <v>1</v>
      </c>
      <c r="D15">
        <v>1</v>
      </c>
      <c r="E15" s="4">
        <f t="shared" si="0"/>
        <v>7.2453703760402277E-3</v>
      </c>
      <c r="F15">
        <f xml:space="preserve"> (HOUR(E15)*3600+MINUTE(E15)*60+SECOND(E15))/60</f>
        <v>10.433333333333334</v>
      </c>
      <c r="G15">
        <f>F15*70*C15/60</f>
        <v>12.172222222222222</v>
      </c>
      <c r="H15">
        <f>F15*40*D15/60</f>
        <v>6.9555555555555566</v>
      </c>
      <c r="I15">
        <f>H15+G15</f>
        <v>19.12777777777778</v>
      </c>
    </row>
    <row r="16" spans="1:9" x14ac:dyDescent="0.25">
      <c r="A16" s="1">
        <v>41937.798067129632</v>
      </c>
      <c r="B16" t="s">
        <v>3</v>
      </c>
      <c r="E16" s="4"/>
    </row>
    <row r="17" spans="1:9" x14ac:dyDescent="0.25">
      <c r="A17" s="1">
        <v>41937.857002314813</v>
      </c>
      <c r="B17" t="s">
        <v>0</v>
      </c>
      <c r="E17" s="4"/>
    </row>
    <row r="18" spans="1:9" x14ac:dyDescent="0.25">
      <c r="A18" s="1">
        <v>41937.857118055559</v>
      </c>
      <c r="B18" t="s">
        <v>2</v>
      </c>
      <c r="C18">
        <v>0</v>
      </c>
      <c r="D18">
        <v>0</v>
      </c>
      <c r="E18" s="4">
        <f t="shared" si="0"/>
        <v>1.7731481479131617E-2</v>
      </c>
      <c r="F18">
        <f xml:space="preserve"> (HOUR(E18)*3600+MINUTE(E18)*60+SECOND(E18))/60</f>
        <v>25.533333333333335</v>
      </c>
      <c r="G18">
        <f>F18*70*C18/60</f>
        <v>0</v>
      </c>
      <c r="H18">
        <f>F18*40*D18/60</f>
        <v>0</v>
      </c>
      <c r="I18">
        <f>H18+G18</f>
        <v>0</v>
      </c>
    </row>
    <row r="19" spans="1:9" x14ac:dyDescent="0.25">
      <c r="A19" s="1">
        <v>41937.874849537038</v>
      </c>
      <c r="B19" t="s">
        <v>3</v>
      </c>
      <c r="E19" s="4"/>
    </row>
    <row r="20" spans="1:9" x14ac:dyDescent="0.25">
      <c r="A20" s="1">
        <v>41937.920671296299</v>
      </c>
      <c r="B20" t="s">
        <v>0</v>
      </c>
      <c r="E20" s="4"/>
    </row>
    <row r="21" spans="1:9" x14ac:dyDescent="0.25">
      <c r="A21" s="1">
        <v>41937.920798611114</v>
      </c>
      <c r="B21" t="s">
        <v>2</v>
      </c>
      <c r="C21">
        <v>1</v>
      </c>
      <c r="D21">
        <v>1</v>
      </c>
      <c r="E21" s="4">
        <f t="shared" si="0"/>
        <v>1.0821759256941732E-2</v>
      </c>
      <c r="F21">
        <f xml:space="preserve"> (HOUR(E21)*3600+MINUTE(E21)*60+SECOND(E21))/60</f>
        <v>15.583333333333334</v>
      </c>
      <c r="G21">
        <f>F21*70*C21/60</f>
        <v>18.180555555555557</v>
      </c>
      <c r="H21">
        <f>F21*40*D21/60</f>
        <v>10.388888888888889</v>
      </c>
      <c r="I21">
        <f>H21+G21</f>
        <v>28.569444444444446</v>
      </c>
    </row>
    <row r="22" spans="1:9" x14ac:dyDescent="0.25">
      <c r="A22" s="1">
        <v>41937.931620370371</v>
      </c>
      <c r="B22" t="s">
        <v>3</v>
      </c>
      <c r="E22" s="4"/>
    </row>
    <row r="23" spans="1:9" x14ac:dyDescent="0.25">
      <c r="E23" s="4"/>
    </row>
    <row r="24" spans="1:9" x14ac:dyDescent="0.25">
      <c r="B24" t="s">
        <v>13</v>
      </c>
      <c r="E24" s="4"/>
      <c r="G24">
        <f>SUM(G3:G22)</f>
        <v>53.31666666666667</v>
      </c>
      <c r="H24">
        <f t="shared" ref="H24:I24" si="1">SUM(H3:H22)</f>
        <v>17.344444444444445</v>
      </c>
      <c r="I24">
        <f t="shared" si="1"/>
        <v>70.661111111111111</v>
      </c>
    </row>
    <row r="25" spans="1:9" x14ac:dyDescent="0.25">
      <c r="E25" s="4"/>
    </row>
    <row r="26" spans="1:9" x14ac:dyDescent="0.25">
      <c r="B26" t="s">
        <v>26</v>
      </c>
      <c r="C26">
        <v>7</v>
      </c>
    </row>
    <row r="27" spans="1:9" x14ac:dyDescent="0.25">
      <c r="B27" t="s">
        <v>27</v>
      </c>
      <c r="C27">
        <v>4</v>
      </c>
      <c r="D2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9" sqref="E19"/>
    </sheetView>
  </sheetViews>
  <sheetFormatPr defaultRowHeight="15" x14ac:dyDescent="0.25"/>
  <cols>
    <col min="1" max="1" width="26.7109375" style="3" customWidth="1"/>
    <col min="2" max="2" width="18.28515625" style="8" customWidth="1"/>
    <col min="3" max="3" width="13.5703125" style="8" customWidth="1"/>
    <col min="4" max="4" width="9.140625" style="8"/>
    <col min="10" max="10" width="8.85546875" customWidth="1"/>
  </cols>
  <sheetData>
    <row r="1" spans="1:11" s="6" customFormat="1" x14ac:dyDescent="0.25">
      <c r="A1" s="6" t="s">
        <v>28</v>
      </c>
      <c r="B1" s="7" t="s">
        <v>39</v>
      </c>
      <c r="C1" s="7" t="s">
        <v>40</v>
      </c>
      <c r="D1" s="7" t="s">
        <v>38</v>
      </c>
    </row>
    <row r="3" spans="1:11" x14ac:dyDescent="0.25">
      <c r="A3" s="3" t="s">
        <v>14</v>
      </c>
      <c r="B3" s="8">
        <v>152.28055555555557</v>
      </c>
      <c r="C3" s="8">
        <f t="shared" ref="C3:C11" si="0">B3/1000</f>
        <v>0.15228055555555556</v>
      </c>
      <c r="D3" s="10">
        <f t="shared" ref="D3:D11" si="1">C3*7.92</f>
        <v>1.206062</v>
      </c>
    </row>
    <row r="4" spans="1:11" x14ac:dyDescent="0.25">
      <c r="A4" s="3" t="s">
        <v>15</v>
      </c>
      <c r="B4" s="8">
        <v>214.10555555555555</v>
      </c>
      <c r="C4" s="8">
        <f t="shared" si="0"/>
        <v>0.21410555555555555</v>
      </c>
      <c r="D4" s="10">
        <f t="shared" si="1"/>
        <v>1.695716</v>
      </c>
    </row>
    <row r="5" spans="1:11" x14ac:dyDescent="0.25">
      <c r="A5" s="3" t="s">
        <v>16</v>
      </c>
      <c r="B5" s="9">
        <v>187.79999999999998</v>
      </c>
      <c r="C5" s="8">
        <f t="shared" si="0"/>
        <v>0.18779999999999999</v>
      </c>
      <c r="D5" s="10">
        <f t="shared" si="1"/>
        <v>1.487376</v>
      </c>
      <c r="J5" s="5"/>
    </row>
    <row r="6" spans="1:11" x14ac:dyDescent="0.25">
      <c r="A6" s="3" t="s">
        <v>17</v>
      </c>
      <c r="B6" s="9">
        <v>403.1805555555556</v>
      </c>
      <c r="C6" s="8">
        <f t="shared" si="0"/>
        <v>0.4031805555555556</v>
      </c>
      <c r="D6" s="10">
        <f t="shared" si="1"/>
        <v>3.1931900000000004</v>
      </c>
      <c r="J6" s="5"/>
    </row>
    <row r="7" spans="1:11" x14ac:dyDescent="0.25">
      <c r="A7" s="3" t="s">
        <v>18</v>
      </c>
      <c r="B7" s="8">
        <v>251.875</v>
      </c>
      <c r="C7" s="8">
        <f t="shared" si="0"/>
        <v>0.25187500000000002</v>
      </c>
      <c r="D7" s="10">
        <f t="shared" si="1"/>
        <v>1.99485</v>
      </c>
      <c r="J7" s="5"/>
    </row>
    <row r="8" spans="1:11" x14ac:dyDescent="0.25">
      <c r="A8" s="3" t="s">
        <v>19</v>
      </c>
      <c r="B8" s="8">
        <v>133.78611111111113</v>
      </c>
      <c r="C8" s="8">
        <f t="shared" si="0"/>
        <v>0.13378611111111113</v>
      </c>
      <c r="D8" s="10">
        <f t="shared" si="1"/>
        <v>1.0595860000000001</v>
      </c>
      <c r="J8" s="5"/>
      <c r="K8" s="5"/>
    </row>
    <row r="9" spans="1:11" x14ac:dyDescent="0.25">
      <c r="A9" s="3" t="s">
        <v>20</v>
      </c>
      <c r="B9" s="8">
        <v>70.661111111111111</v>
      </c>
      <c r="C9" s="8">
        <f t="shared" si="0"/>
        <v>7.0661111111111105E-2</v>
      </c>
      <c r="D9" s="10">
        <f t="shared" si="1"/>
        <v>0.55963599999999991</v>
      </c>
      <c r="J9" s="5"/>
    </row>
    <row r="10" spans="1:11" x14ac:dyDescent="0.25">
      <c r="D10" s="10"/>
    </row>
    <row r="11" spans="1:11" x14ac:dyDescent="0.25">
      <c r="A11" s="3" t="s">
        <v>13</v>
      </c>
      <c r="B11" s="8">
        <f>SUM(B3:B10)</f>
        <v>1413.6888888888889</v>
      </c>
      <c r="C11" s="8">
        <f t="shared" si="0"/>
        <v>1.4136888888888888</v>
      </c>
      <c r="D11" s="10">
        <f t="shared" si="1"/>
        <v>11.196415999999999</v>
      </c>
    </row>
    <row r="12" spans="1:11" x14ac:dyDescent="0.25">
      <c r="A12" s="3" t="s">
        <v>37</v>
      </c>
      <c r="B12" s="8">
        <f>B11/7</f>
        <v>201.95555555555555</v>
      </c>
      <c r="C12" s="8">
        <f>B12/1000</f>
        <v>0.20195555555555555</v>
      </c>
      <c r="D12" s="18">
        <f>C12*7.92</f>
        <v>1.599488</v>
      </c>
    </row>
    <row r="13" spans="1:11" x14ac:dyDescent="0.25">
      <c r="A13" s="3" t="s">
        <v>21</v>
      </c>
      <c r="B13" s="8">
        <f>B12*365</f>
        <v>73713.777777777781</v>
      </c>
      <c r="C13" s="8">
        <f>B13/1000</f>
        <v>73.713777777777779</v>
      </c>
      <c r="D13" s="18">
        <f>C13*7.92</f>
        <v>583.81312000000003</v>
      </c>
    </row>
    <row r="15" spans="1:11" x14ac:dyDescent="0.25">
      <c r="B15" s="11" t="s">
        <v>23</v>
      </c>
      <c r="C15" s="11" t="s">
        <v>25</v>
      </c>
    </row>
    <row r="16" spans="1:11" x14ac:dyDescent="0.25">
      <c r="A16" s="3" t="s">
        <v>22</v>
      </c>
      <c r="B16" s="8">
        <v>17</v>
      </c>
      <c r="C16" s="8">
        <f>B16*70/1000</f>
        <v>1.19</v>
      </c>
    </row>
    <row r="17" spans="1:3" x14ac:dyDescent="0.25">
      <c r="A17" s="3" t="s">
        <v>24</v>
      </c>
      <c r="B17" s="8">
        <v>9</v>
      </c>
      <c r="C17" s="8">
        <f>B17*28/1000</f>
        <v>0.252</v>
      </c>
    </row>
    <row r="18" spans="1:3" x14ac:dyDescent="0.25">
      <c r="A18" s="3" t="s">
        <v>61</v>
      </c>
      <c r="C18" s="8">
        <f>C16+C17</f>
        <v>1.4419999999999999</v>
      </c>
    </row>
    <row r="20" spans="1:3" x14ac:dyDescent="0.25">
      <c r="A20" s="3" t="s">
        <v>35</v>
      </c>
      <c r="B20" s="9">
        <f>C12*100/C18</f>
        <v>14.005239636307596</v>
      </c>
    </row>
    <row r="21" spans="1:3" x14ac:dyDescent="0.25">
      <c r="A21" s="3" t="s">
        <v>36</v>
      </c>
      <c r="B21" s="9">
        <f>(C13*100)/(3094*12)</f>
        <v>0.1985395867748809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4" sqref="C14"/>
    </sheetView>
  </sheetViews>
  <sheetFormatPr defaultRowHeight="15" x14ac:dyDescent="0.25"/>
  <cols>
    <col min="1" max="1" width="9.140625" style="11"/>
    <col min="2" max="2" width="9.140625" style="8"/>
    <col min="3" max="3" width="14.28515625" style="8" customWidth="1"/>
    <col min="4" max="4" width="16.140625" style="8" customWidth="1"/>
    <col min="5" max="5" width="16.7109375" style="8" customWidth="1"/>
    <col min="6" max="6" width="14.42578125" style="8" bestFit="1" customWidth="1"/>
    <col min="7" max="7" width="15.5703125" style="8" bestFit="1" customWidth="1"/>
    <col min="8" max="16384" width="9.140625" style="8"/>
  </cols>
  <sheetData>
    <row r="1" spans="1:7" s="11" customFormat="1" x14ac:dyDescent="0.25">
      <c r="A1" s="11" t="s">
        <v>28</v>
      </c>
      <c r="B1" s="11" t="s">
        <v>32</v>
      </c>
      <c r="C1" s="11" t="s">
        <v>29</v>
      </c>
      <c r="D1" s="11" t="s">
        <v>31</v>
      </c>
      <c r="E1" s="11" t="s">
        <v>30</v>
      </c>
      <c r="F1" s="11" t="s">
        <v>41</v>
      </c>
      <c r="G1" s="11" t="s">
        <v>42</v>
      </c>
    </row>
    <row r="2" spans="1:7" x14ac:dyDescent="0.25">
      <c r="A2" s="11" t="s">
        <v>14</v>
      </c>
      <c r="B2" s="8" t="s">
        <v>33</v>
      </c>
      <c r="C2" s="8">
        <v>8</v>
      </c>
      <c r="D2" s="8">
        <v>6</v>
      </c>
      <c r="E2" s="8">
        <v>1</v>
      </c>
      <c r="F2" s="8">
        <f>1-(D2/C2)</f>
        <v>0.25</v>
      </c>
      <c r="G2" s="8">
        <f>1-(E2/C2)</f>
        <v>0.875</v>
      </c>
    </row>
    <row r="3" spans="1:7" x14ac:dyDescent="0.25">
      <c r="A3" s="11" t="s">
        <v>15</v>
      </c>
      <c r="B3" s="8" t="s">
        <v>34</v>
      </c>
      <c r="C3" s="8">
        <v>8</v>
      </c>
      <c r="D3" s="8">
        <v>5</v>
      </c>
      <c r="E3" s="8">
        <v>2</v>
      </c>
      <c r="F3" s="8">
        <f t="shared" ref="F3:F8" si="0">1-(D3/C3)</f>
        <v>0.375</v>
      </c>
      <c r="G3" s="8">
        <f t="shared" ref="G3:G8" si="1">1-(E3/C3)</f>
        <v>0.75</v>
      </c>
    </row>
    <row r="4" spans="1:7" x14ac:dyDescent="0.25">
      <c r="A4" s="11" t="s">
        <v>16</v>
      </c>
      <c r="B4" s="8" t="s">
        <v>34</v>
      </c>
      <c r="C4" s="8">
        <v>9</v>
      </c>
      <c r="D4" s="8">
        <v>6</v>
      </c>
      <c r="E4" s="8">
        <v>2</v>
      </c>
      <c r="F4" s="8">
        <f t="shared" si="0"/>
        <v>0.33333333333333337</v>
      </c>
      <c r="G4" s="8">
        <f t="shared" si="1"/>
        <v>0.77777777777777779</v>
      </c>
    </row>
    <row r="5" spans="1:7" x14ac:dyDescent="0.25">
      <c r="A5" s="11" t="s">
        <v>17</v>
      </c>
      <c r="B5" s="8" t="s">
        <v>34</v>
      </c>
      <c r="C5" s="8">
        <v>5</v>
      </c>
      <c r="D5" s="8">
        <v>3</v>
      </c>
      <c r="E5" s="8">
        <v>0</v>
      </c>
      <c r="F5" s="8">
        <f t="shared" si="0"/>
        <v>0.4</v>
      </c>
      <c r="G5" s="8">
        <f t="shared" si="1"/>
        <v>1</v>
      </c>
    </row>
    <row r="6" spans="1:7" x14ac:dyDescent="0.25">
      <c r="A6" s="11" t="s">
        <v>18</v>
      </c>
      <c r="B6" s="8" t="s">
        <v>33</v>
      </c>
      <c r="C6" s="8">
        <v>7</v>
      </c>
      <c r="D6" s="8">
        <v>5</v>
      </c>
      <c r="E6" s="8">
        <v>2</v>
      </c>
      <c r="F6" s="8">
        <f t="shared" si="0"/>
        <v>0.2857142857142857</v>
      </c>
      <c r="G6" s="8">
        <f t="shared" si="1"/>
        <v>0.7142857142857143</v>
      </c>
    </row>
    <row r="7" spans="1:7" x14ac:dyDescent="0.25">
      <c r="A7" s="11" t="s">
        <v>19</v>
      </c>
      <c r="B7" s="8" t="s">
        <v>33</v>
      </c>
      <c r="C7" s="8">
        <v>8</v>
      </c>
      <c r="D7" s="8">
        <v>4</v>
      </c>
      <c r="E7" s="8">
        <v>1</v>
      </c>
      <c r="F7" s="8">
        <f t="shared" si="0"/>
        <v>0.5</v>
      </c>
      <c r="G7" s="8">
        <f t="shared" si="1"/>
        <v>0.875</v>
      </c>
    </row>
    <row r="8" spans="1:7" x14ac:dyDescent="0.25">
      <c r="A8" s="11" t="s">
        <v>20</v>
      </c>
      <c r="B8" s="8" t="s">
        <v>33</v>
      </c>
      <c r="C8" s="8">
        <v>7</v>
      </c>
      <c r="D8" s="8">
        <v>4</v>
      </c>
      <c r="E8" s="8">
        <v>2</v>
      </c>
      <c r="F8" s="8">
        <f t="shared" si="0"/>
        <v>0.4285714285714286</v>
      </c>
      <c r="G8" s="8">
        <f t="shared" si="1"/>
        <v>0.7142857142857143</v>
      </c>
    </row>
    <row r="10" spans="1:7" x14ac:dyDescent="0.25">
      <c r="A10" s="11" t="s">
        <v>55</v>
      </c>
      <c r="C10" s="8">
        <f>(C3+C4+C5)/3</f>
        <v>7.333333333333333</v>
      </c>
      <c r="D10" s="8">
        <f t="shared" ref="D10:G10" si="2">(D3+D4+D5)/3</f>
        <v>4.666666666666667</v>
      </c>
      <c r="E10" s="8">
        <f t="shared" si="2"/>
        <v>1.3333333333333333</v>
      </c>
      <c r="F10" s="8">
        <f t="shared" si="2"/>
        <v>0.36944444444444446</v>
      </c>
      <c r="G10" s="8">
        <f t="shared" si="2"/>
        <v>0.84259259259259256</v>
      </c>
    </row>
    <row r="11" spans="1:7" x14ac:dyDescent="0.25">
      <c r="A11" s="11" t="s">
        <v>56</v>
      </c>
      <c r="C11" s="8">
        <f>(C2+C6+C7+C8)/4</f>
        <v>7.5</v>
      </c>
      <c r="D11" s="8">
        <f t="shared" ref="D11:G11" si="3">(D2+D6+D7+D8)/4</f>
        <v>4.75</v>
      </c>
      <c r="E11" s="8">
        <f t="shared" si="3"/>
        <v>1.5</v>
      </c>
      <c r="F11" s="8">
        <f t="shared" si="3"/>
        <v>0.36607142857142855</v>
      </c>
      <c r="G11" s="8">
        <f t="shared" si="3"/>
        <v>0.79464285714285721</v>
      </c>
    </row>
    <row r="12" spans="1:7" x14ac:dyDescent="0.25">
      <c r="A12" s="11" t="s">
        <v>57</v>
      </c>
      <c r="C12" s="8">
        <f>SUM(C2:C8)/7</f>
        <v>7.4285714285714288</v>
      </c>
      <c r="D12" s="8">
        <f t="shared" ref="D12:G12" si="4">SUM(D2:D8)/7</f>
        <v>4.7142857142857144</v>
      </c>
      <c r="E12" s="8">
        <f t="shared" si="4"/>
        <v>1.4285714285714286</v>
      </c>
      <c r="F12" s="8">
        <f t="shared" si="4"/>
        <v>0.36751700680272109</v>
      </c>
      <c r="G12" s="8">
        <f t="shared" si="4"/>
        <v>0.81519274376417239</v>
      </c>
    </row>
    <row r="14" spans="1:7" x14ac:dyDescent="0.25">
      <c r="A14" s="11" t="s">
        <v>58</v>
      </c>
      <c r="B14" s="8" t="s">
        <v>59</v>
      </c>
      <c r="C14" s="8">
        <f>1-(D12/C12)</f>
        <v>0.36538461538461542</v>
      </c>
    </row>
    <row r="15" spans="1:7" x14ac:dyDescent="0.25">
      <c r="B15" s="8" t="s">
        <v>60</v>
      </c>
      <c r="C15" s="8">
        <f>1-(E12/C12)</f>
        <v>0.80769230769230771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.75" x14ac:dyDescent="0.25"/>
  <cols>
    <col min="1" max="1" width="25.7109375" style="13" customWidth="1"/>
    <col min="2" max="2" width="30.140625" style="13" customWidth="1"/>
    <col min="3" max="16384" width="9.140625" style="13"/>
  </cols>
  <sheetData>
    <row r="1" spans="1:2" ht="18.75" thickBot="1" x14ac:dyDescent="0.3">
      <c r="A1" s="12" t="s">
        <v>43</v>
      </c>
      <c r="B1" s="12" t="s">
        <v>54</v>
      </c>
    </row>
    <row r="2" spans="1:2" ht="19.5" thickTop="1" thickBot="1" x14ac:dyDescent="0.3">
      <c r="A2" s="14" t="s">
        <v>44</v>
      </c>
      <c r="B2" s="14">
        <v>25</v>
      </c>
    </row>
    <row r="3" spans="1:2" ht="18.75" thickBot="1" x14ac:dyDescent="0.3">
      <c r="A3" s="15" t="s">
        <v>45</v>
      </c>
      <c r="B3" s="15">
        <v>200</v>
      </c>
    </row>
    <row r="4" spans="1:2" ht="18.75" thickBot="1" x14ac:dyDescent="0.3">
      <c r="A4" s="16" t="s">
        <v>46</v>
      </c>
      <c r="B4" s="16">
        <v>200</v>
      </c>
    </row>
    <row r="5" spans="1:2" ht="18.75" thickBot="1" x14ac:dyDescent="0.3">
      <c r="A5" s="15" t="s">
        <v>47</v>
      </c>
      <c r="B5" s="15">
        <v>50</v>
      </c>
    </row>
    <row r="6" spans="1:2" ht="18.75" thickBot="1" x14ac:dyDescent="0.3">
      <c r="A6" s="16" t="s">
        <v>48</v>
      </c>
      <c r="B6" s="16" t="s">
        <v>49</v>
      </c>
    </row>
    <row r="7" spans="1:2" ht="18.75" thickBot="1" x14ac:dyDescent="0.3">
      <c r="A7" s="15" t="s">
        <v>50</v>
      </c>
      <c r="B7" s="15">
        <v>10</v>
      </c>
    </row>
    <row r="8" spans="1:2" ht="18.75" thickBot="1" x14ac:dyDescent="0.3">
      <c r="A8" s="16" t="s">
        <v>51</v>
      </c>
      <c r="B8" s="16" t="s">
        <v>52</v>
      </c>
    </row>
    <row r="9" spans="1:2" ht="18.75" thickBot="1" x14ac:dyDescent="0.3">
      <c r="A9" s="17" t="s">
        <v>53</v>
      </c>
      <c r="B9" s="17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Sun</vt:lpstr>
      <vt:lpstr>Mon</vt:lpstr>
      <vt:lpstr>Tue</vt:lpstr>
      <vt:lpstr>Wed</vt:lpstr>
      <vt:lpstr>Thu</vt:lpstr>
      <vt:lpstr>Fri</vt:lpstr>
      <vt:lpstr>Sat</vt:lpstr>
      <vt:lpstr>Analysis-Savings</vt:lpstr>
      <vt:lpstr>Analysis-Awareness</vt:lpstr>
      <vt:lpstr>Analysis-Cost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Dpn</dc:creator>
  <cp:lastModifiedBy>Dpn</cp:lastModifiedBy>
  <dcterms:created xsi:type="dcterms:W3CDTF">2014-10-28T10:46:16Z</dcterms:created>
  <dcterms:modified xsi:type="dcterms:W3CDTF">2014-11-10T00:44:53Z</dcterms:modified>
</cp:coreProperties>
</file>