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/Users/victormanuelriosjacques/Desktop/Proyecto Mercado 2020/"/>
    </mc:Choice>
  </mc:AlternateContent>
  <xr:revisionPtr revIDLastSave="0" documentId="13_ncr:1_{4BE00034-9C9B-A64D-8804-510868825C05}" xr6:coauthVersionLast="45" xr6:coauthVersionMax="45" xr10:uidLastSave="{00000000-0000-0000-0000-000000000000}"/>
  <bookViews>
    <workbookView xWindow="20" yWindow="460" windowWidth="24240" windowHeight="13140" tabRatio="894" activeTab="17" xr2:uid="{00000000-000D-0000-FFFF-FFFF00000000}"/>
  </bookViews>
  <sheets>
    <sheet name="SORTHEADERS" sheetId="93" state="veryHidden" r:id="rId1"/>
    <sheet name="Mexico" sheetId="96" r:id="rId2"/>
    <sheet name="Ags" sheetId="97" r:id="rId3"/>
    <sheet name="BC" sheetId="98" r:id="rId4"/>
    <sheet name="BCS" sheetId="99" r:id="rId5"/>
    <sheet name="Camp" sheetId="101" r:id="rId6"/>
    <sheet name="Chis" sheetId="102" r:id="rId7"/>
    <sheet name="Chih" sheetId="103" r:id="rId8"/>
    <sheet name="CDMX" sheetId="104" r:id="rId9"/>
    <sheet name="Coah" sheetId="105" r:id="rId10"/>
    <sheet name="Col" sheetId="106" r:id="rId11"/>
    <sheet name="Dgo" sheetId="107" r:id="rId12"/>
    <sheet name="Gto" sheetId="108" r:id="rId13"/>
    <sheet name="Gro" sheetId="109" r:id="rId14"/>
    <sheet name="Hgo" sheetId="110" r:id="rId15"/>
    <sheet name="Jal" sheetId="111" r:id="rId16"/>
    <sheet name="Edo Mex" sheetId="112" r:id="rId17"/>
    <sheet name="Mich" sheetId="113" r:id="rId18"/>
    <sheet name="Mor" sheetId="114" r:id="rId19"/>
    <sheet name="Nay" sheetId="115" r:id="rId20"/>
    <sheet name="NL" sheetId="116" r:id="rId21"/>
    <sheet name="Oax" sheetId="117" r:id="rId22"/>
    <sheet name="Pue" sheetId="118" r:id="rId23"/>
    <sheet name="Qro" sheetId="119" r:id="rId24"/>
    <sheet name="Q Roo" sheetId="120" r:id="rId25"/>
    <sheet name="SLP" sheetId="121" r:id="rId26"/>
    <sheet name="Sin" sheetId="122" r:id="rId27"/>
    <sheet name="Son" sheetId="123" r:id="rId28"/>
    <sheet name="Tab" sheetId="124" r:id="rId29"/>
    <sheet name="Tamps" sheetId="125" r:id="rId30"/>
    <sheet name="Tlax" sheetId="126" r:id="rId31"/>
    <sheet name="Ver" sheetId="127" r:id="rId32"/>
    <sheet name="Yuc" sheetId="128" r:id="rId33"/>
    <sheet name="Zac" sheetId="129" r:id="rId34"/>
    <sheet name="SeedTreatments" sheetId="86" state="veryHidden" r:id="rId35"/>
    <sheet name="MarketSummary" sheetId="89" state="hidden" r:id="rId36"/>
  </sheets>
  <definedNames>
    <definedName name="_xlnm._FilterDatabase" localSheetId="2" hidden="1">Ags!$A$2:$W$2</definedName>
    <definedName name="_xlnm._FilterDatabase" localSheetId="3" hidden="1">BC!$A$2:$W$2</definedName>
    <definedName name="_xlnm._FilterDatabase" localSheetId="4" hidden="1">BCS!$A$2:$W$2</definedName>
    <definedName name="_xlnm._FilterDatabase" localSheetId="5" hidden="1">Camp!$A$2:$X$2</definedName>
    <definedName name="_xlnm._FilterDatabase" localSheetId="8" hidden="1">CDMX!$A$2:$W$2</definedName>
    <definedName name="_xlnm._FilterDatabase" localSheetId="7" hidden="1">Chih!$A$2:$W$2</definedName>
    <definedName name="_xlnm._FilterDatabase" localSheetId="6" hidden="1">Chis!$A$2:$X$2</definedName>
    <definedName name="_xlnm._FilterDatabase" localSheetId="9" hidden="1">Coah!$A$2:$W$2</definedName>
    <definedName name="_xlnm._FilterDatabase" localSheetId="10" hidden="1">Col!$A$2:$W$2</definedName>
    <definedName name="_xlnm._FilterDatabase" localSheetId="11" hidden="1">Dgo!$A$2:$W$2</definedName>
    <definedName name="_xlnm._FilterDatabase" localSheetId="16" hidden="1">'Edo Mex'!$A$2:$W$2</definedName>
    <definedName name="_xlnm._FilterDatabase" localSheetId="13" hidden="1">Gro!$A$2:$X$2</definedName>
    <definedName name="_xlnm._FilterDatabase" localSheetId="12" hidden="1">Gto!$A$2:$X$2</definedName>
    <definedName name="_xlnm._FilterDatabase" localSheetId="14" hidden="1">Hgo!$A$2:$W$2</definedName>
    <definedName name="_xlnm._FilterDatabase" localSheetId="15" hidden="1">Jal!$A$2:$W$2</definedName>
    <definedName name="_xlnm._FilterDatabase" localSheetId="35" hidden="1">MarketSummary!$A$14:$I$14</definedName>
    <definedName name="_xlnm._FilterDatabase" localSheetId="1" hidden="1">Mexico!$A$3:$AC$56</definedName>
    <definedName name="_xlnm._FilterDatabase" localSheetId="17" hidden="1">Mich!$A$2:$W$2</definedName>
    <definedName name="_xlnm._FilterDatabase" localSheetId="18" hidden="1">Mor!$A$2:$P$2</definedName>
    <definedName name="_xlnm._FilterDatabase" localSheetId="19" hidden="1">Nay!$A$2:$Q$2</definedName>
    <definedName name="_xlnm._FilterDatabase" localSheetId="20" hidden="1">NL!$A$2:$Q$2</definedName>
    <definedName name="_xlnm._FilterDatabase" localSheetId="21" hidden="1">Oax!$A$2:$Q$2</definedName>
    <definedName name="_xlnm._FilterDatabase" localSheetId="22" hidden="1">Pue!$A$2:$Q$2</definedName>
    <definedName name="_xlnm._FilterDatabase" localSheetId="24" hidden="1">'Q Roo'!$A$2:$Q$2</definedName>
    <definedName name="_xlnm._FilterDatabase" localSheetId="23" hidden="1">Qro!$A$2:$Q$2</definedName>
    <definedName name="_xlnm._FilterDatabase" localSheetId="34" hidden="1">SeedTreatments!$A$3:$AC$3</definedName>
    <definedName name="_xlnm._FilterDatabase" localSheetId="26" hidden="1">Sin!$A$3:$W$34</definedName>
    <definedName name="_xlnm._FilterDatabase" localSheetId="25" hidden="1">SLP!$A$2:$Q$2</definedName>
    <definedName name="_xlnm._FilterDatabase" localSheetId="27" hidden="1">Son!$A$2:$W$2</definedName>
    <definedName name="_xlnm._FilterDatabase" localSheetId="28" hidden="1">Tab!$A$2:$W$2</definedName>
    <definedName name="_xlnm._FilterDatabase" localSheetId="29" hidden="1">Tamps!$A$2:$P$2</definedName>
    <definedName name="_xlnm._FilterDatabase" localSheetId="30" hidden="1">Tlax!$A$2:$P$2</definedName>
    <definedName name="_xlnm._FilterDatabase" localSheetId="31" hidden="1">Ver!$A$2:$Q$2</definedName>
    <definedName name="_xlnm._FilterDatabase" localSheetId="32" hidden="1">Yuc!$A$2:$W$2</definedName>
    <definedName name="_xlnm._FilterDatabase" localSheetId="33" hidden="1">Zac!$A$2:$P$2</definedName>
    <definedName name="_xlnm.Print_Area" localSheetId="34">SeedTreatments!$A:$Z</definedName>
    <definedName name="example">#REF!</definedName>
    <definedName name="FATTable">#REF!</definedName>
    <definedName name="FullFat">#REF!</definedName>
    <definedName name="FullFatBAK">#REF!</definedName>
    <definedName name="IndexFAt">#REF!</definedName>
    <definedName name="ProductProfile">#REF!</definedName>
    <definedName name="profileprice">#REF!</definedName>
    <definedName name="Profileproduct">#REF!</definedName>
    <definedName name="_xlnm.Print_Titles" localSheetId="35">MarketSummary!$9:$11</definedName>
    <definedName name="_xlnm.Print_Titles" localSheetId="34">SeedTreatments!$2:$3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129" l="1"/>
  <c r="Q5" i="129"/>
  <c r="Q6" i="129"/>
  <c r="Q7" i="129"/>
  <c r="Q8" i="129"/>
  <c r="Q9" i="129"/>
  <c r="Q10" i="129"/>
  <c r="Q11" i="129"/>
  <c r="Q12" i="129"/>
  <c r="Q13" i="129"/>
  <c r="Q14" i="129"/>
  <c r="Q15" i="129"/>
  <c r="Q16" i="129"/>
  <c r="Q17" i="129"/>
  <c r="Q18" i="129"/>
  <c r="Q19" i="129"/>
  <c r="Q20" i="129"/>
  <c r="Q21" i="129"/>
  <c r="Q22" i="129"/>
  <c r="Q23" i="129"/>
  <c r="Q24" i="129"/>
  <c r="Q25" i="129"/>
  <c r="Q26" i="129"/>
  <c r="Q27" i="129"/>
  <c r="Q28" i="129"/>
  <c r="Q29" i="129"/>
  <c r="Q30" i="129"/>
  <c r="Q31" i="129"/>
  <c r="Q32" i="129"/>
  <c r="Q33" i="129"/>
  <c r="Q4" i="128"/>
  <c r="Q5" i="128"/>
  <c r="Q6" i="128"/>
  <c r="Q7" i="128"/>
  <c r="Q8" i="128"/>
  <c r="Q9" i="128"/>
  <c r="Q10" i="128"/>
  <c r="Q11" i="128"/>
  <c r="Q12" i="128"/>
  <c r="Q13" i="128"/>
  <c r="Q14" i="128"/>
  <c r="V14" i="128"/>
  <c r="Q15" i="128"/>
  <c r="Q16" i="128"/>
  <c r="Q17" i="128"/>
  <c r="Q18" i="128"/>
  <c r="Q19" i="128"/>
  <c r="Q20" i="128"/>
  <c r="Q21" i="128"/>
  <c r="Q22" i="128"/>
  <c r="Q23" i="128"/>
  <c r="Q24" i="128"/>
  <c r="Q25" i="128"/>
  <c r="Q26" i="128"/>
  <c r="Q4" i="127"/>
  <c r="Q5" i="127"/>
  <c r="Q6" i="127"/>
  <c r="Q7" i="127"/>
  <c r="Q8" i="127"/>
  <c r="Q9" i="127"/>
  <c r="Q10" i="127"/>
  <c r="Q11" i="127"/>
  <c r="Q12" i="127"/>
  <c r="Q13" i="127"/>
  <c r="Q14" i="127"/>
  <c r="Q15" i="127"/>
  <c r="Q16" i="127"/>
  <c r="Q17" i="127"/>
  <c r="Q18" i="127"/>
  <c r="Q19" i="127"/>
  <c r="Q20" i="127"/>
  <c r="Q21" i="127"/>
  <c r="Q22" i="127"/>
  <c r="Q23" i="127"/>
  <c r="Q24" i="127"/>
  <c r="Q25" i="127"/>
  <c r="Q26" i="127"/>
  <c r="Q27" i="127"/>
  <c r="Q28" i="127"/>
  <c r="Q29" i="127"/>
  <c r="Q30" i="127"/>
  <c r="Q31" i="127"/>
  <c r="Q32" i="127"/>
  <c r="Q33" i="127"/>
  <c r="Q34" i="127"/>
  <c r="Q35" i="127"/>
  <c r="Q36" i="127"/>
  <c r="Q37" i="127"/>
  <c r="Q38" i="127"/>
  <c r="Q39" i="127"/>
  <c r="Q40" i="127"/>
  <c r="V40" i="127"/>
  <c r="Q41" i="127"/>
  <c r="V41" i="127"/>
  <c r="Q42" i="127"/>
  <c r="Q43" i="127"/>
  <c r="Q4" i="126"/>
  <c r="Q5" i="126"/>
  <c r="Q6" i="126"/>
  <c r="Q7" i="126"/>
  <c r="Q8" i="126"/>
  <c r="Q9" i="126"/>
  <c r="Q10" i="126"/>
  <c r="Q11" i="126"/>
  <c r="Q12" i="126"/>
  <c r="Q13" i="126"/>
  <c r="Q14" i="126"/>
  <c r="Q15" i="126"/>
  <c r="Q16" i="126"/>
  <c r="Q17" i="126"/>
  <c r="Q18" i="126"/>
  <c r="Q19" i="126"/>
  <c r="Q20" i="126"/>
  <c r="Q21" i="126"/>
  <c r="Q22" i="126"/>
  <c r="Q23" i="126"/>
  <c r="Q24" i="126"/>
  <c r="Q25" i="126"/>
  <c r="Q26" i="126"/>
  <c r="Q27" i="126"/>
  <c r="Q4" i="125"/>
  <c r="Q5" i="125"/>
  <c r="Q6" i="125"/>
  <c r="Q7" i="125"/>
  <c r="Q8" i="125"/>
  <c r="Q9" i="125"/>
  <c r="Q10" i="125"/>
  <c r="Q11" i="125"/>
  <c r="Q12" i="125"/>
  <c r="Q13" i="125"/>
  <c r="Q14" i="125"/>
  <c r="Q15" i="125"/>
  <c r="Q16" i="125"/>
  <c r="Q17" i="125"/>
  <c r="Q18" i="125"/>
  <c r="Q19" i="125"/>
  <c r="Q20" i="125"/>
  <c r="Q21" i="125"/>
  <c r="Q22" i="125"/>
  <c r="Q23" i="125"/>
  <c r="Q24" i="125"/>
  <c r="Q25" i="125"/>
  <c r="Q26" i="125"/>
  <c r="Q27" i="125"/>
  <c r="Q28" i="125"/>
  <c r="Q29" i="125"/>
  <c r="Q30" i="125"/>
  <c r="Q31" i="125"/>
  <c r="Q32" i="125"/>
  <c r="Q4" i="124"/>
  <c r="Q5" i="124"/>
  <c r="Q6" i="124"/>
  <c r="R6" i="124" s="1"/>
  <c r="W6" i="124" s="1"/>
  <c r="Q7" i="124"/>
  <c r="Q8" i="124"/>
  <c r="Q9" i="124"/>
  <c r="Q10" i="124"/>
  <c r="Q11" i="124"/>
  <c r="Q12" i="124"/>
  <c r="Q13" i="124"/>
  <c r="Q14" i="124"/>
  <c r="Q15" i="124"/>
  <c r="Q16" i="124"/>
  <c r="Q17" i="124"/>
  <c r="Q18" i="124"/>
  <c r="Q19" i="124"/>
  <c r="Q20" i="124"/>
  <c r="Q21" i="124"/>
  <c r="Q22" i="124"/>
  <c r="Q23" i="124"/>
  <c r="Q24" i="124"/>
  <c r="Q4" i="123"/>
  <c r="Q5" i="123"/>
  <c r="Q6" i="123"/>
  <c r="Q7" i="123"/>
  <c r="Q8" i="123"/>
  <c r="Q9" i="123"/>
  <c r="Q10" i="123"/>
  <c r="Q11" i="123"/>
  <c r="Q12" i="123"/>
  <c r="Q13" i="123"/>
  <c r="Q14" i="123"/>
  <c r="Q15" i="123"/>
  <c r="Q16" i="123"/>
  <c r="Q17" i="123"/>
  <c r="Q18" i="123"/>
  <c r="Q19" i="123"/>
  <c r="Q20" i="123"/>
  <c r="Q21" i="123"/>
  <c r="Q22" i="123"/>
  <c r="R22" i="123" s="1"/>
  <c r="W22" i="123" s="1"/>
  <c r="Q23" i="123"/>
  <c r="Q24" i="123"/>
  <c r="Q25" i="123"/>
  <c r="Q26" i="123"/>
  <c r="Q27" i="123"/>
  <c r="Q28" i="123"/>
  <c r="Q29" i="123"/>
  <c r="Q30" i="123"/>
  <c r="Q31" i="123"/>
  <c r="Q32" i="123"/>
  <c r="Q33" i="123"/>
  <c r="Q34" i="123"/>
  <c r="Q35" i="123"/>
  <c r="Q36" i="123"/>
  <c r="Q37" i="123"/>
  <c r="Q38" i="123"/>
  <c r="Q39" i="123"/>
  <c r="T3" i="129"/>
  <c r="Q3" i="129"/>
  <c r="R3" i="129" s="1"/>
  <c r="W3" i="129" s="1"/>
  <c r="V3" i="128"/>
  <c r="Q3" i="128"/>
  <c r="R3" i="128" s="1"/>
  <c r="W3" i="128" s="1"/>
  <c r="Q3" i="127"/>
  <c r="Q3" i="126"/>
  <c r="R3" i="126" s="1"/>
  <c r="W3" i="126" s="1"/>
  <c r="Q3" i="125"/>
  <c r="Q3" i="124"/>
  <c r="Q3" i="123"/>
  <c r="O33" i="129"/>
  <c r="V33" i="129" s="1"/>
  <c r="N33" i="129"/>
  <c r="U33" i="129" s="1"/>
  <c r="M33" i="129"/>
  <c r="T33" i="129" s="1"/>
  <c r="L33" i="129"/>
  <c r="S33" i="129" s="1"/>
  <c r="O32" i="129"/>
  <c r="V32" i="129" s="1"/>
  <c r="N32" i="129"/>
  <c r="U32" i="129" s="1"/>
  <c r="M32" i="129"/>
  <c r="T32" i="129" s="1"/>
  <c r="L32" i="129"/>
  <c r="S32" i="129" s="1"/>
  <c r="O31" i="129"/>
  <c r="V31" i="129" s="1"/>
  <c r="N31" i="129"/>
  <c r="U31" i="129" s="1"/>
  <c r="M31" i="129"/>
  <c r="T31" i="129" s="1"/>
  <c r="L31" i="129"/>
  <c r="S31" i="129" s="1"/>
  <c r="O30" i="129"/>
  <c r="V30" i="129" s="1"/>
  <c r="N30" i="129"/>
  <c r="U30" i="129" s="1"/>
  <c r="M30" i="129"/>
  <c r="T30" i="129" s="1"/>
  <c r="L30" i="129"/>
  <c r="O29" i="129"/>
  <c r="V29" i="129" s="1"/>
  <c r="N29" i="129"/>
  <c r="U29" i="129" s="1"/>
  <c r="M29" i="129"/>
  <c r="T29" i="129" s="1"/>
  <c r="L29" i="129"/>
  <c r="S29" i="129" s="1"/>
  <c r="O28" i="129"/>
  <c r="V28" i="129" s="1"/>
  <c r="N28" i="129"/>
  <c r="U28" i="129" s="1"/>
  <c r="M28" i="129"/>
  <c r="T28" i="129" s="1"/>
  <c r="L28" i="129"/>
  <c r="O27" i="129"/>
  <c r="V27" i="129" s="1"/>
  <c r="N27" i="129"/>
  <c r="U27" i="129" s="1"/>
  <c r="M27" i="129"/>
  <c r="T27" i="129" s="1"/>
  <c r="L27" i="129"/>
  <c r="S27" i="129" s="1"/>
  <c r="O26" i="129"/>
  <c r="V26" i="129" s="1"/>
  <c r="N26" i="129"/>
  <c r="U26" i="129" s="1"/>
  <c r="M26" i="129"/>
  <c r="T26" i="129" s="1"/>
  <c r="L26" i="129"/>
  <c r="O25" i="129"/>
  <c r="V25" i="129" s="1"/>
  <c r="N25" i="129"/>
  <c r="U25" i="129" s="1"/>
  <c r="M25" i="129"/>
  <c r="T25" i="129" s="1"/>
  <c r="L25" i="129"/>
  <c r="S25" i="129" s="1"/>
  <c r="O24" i="129"/>
  <c r="V24" i="129" s="1"/>
  <c r="N24" i="129"/>
  <c r="U24" i="129" s="1"/>
  <c r="M24" i="129"/>
  <c r="T24" i="129" s="1"/>
  <c r="L24" i="129"/>
  <c r="S24" i="129" s="1"/>
  <c r="O23" i="129"/>
  <c r="V23" i="129" s="1"/>
  <c r="N23" i="129"/>
  <c r="U23" i="129" s="1"/>
  <c r="M23" i="129"/>
  <c r="T23" i="129" s="1"/>
  <c r="L23" i="129"/>
  <c r="S23" i="129" s="1"/>
  <c r="O22" i="129"/>
  <c r="V22" i="129" s="1"/>
  <c r="N22" i="129"/>
  <c r="U22" i="129" s="1"/>
  <c r="M22" i="129"/>
  <c r="T22" i="129" s="1"/>
  <c r="L22" i="129"/>
  <c r="O21" i="129"/>
  <c r="V21" i="129" s="1"/>
  <c r="N21" i="129"/>
  <c r="U21" i="129" s="1"/>
  <c r="M21" i="129"/>
  <c r="T21" i="129" s="1"/>
  <c r="L21" i="129"/>
  <c r="S21" i="129" s="1"/>
  <c r="O20" i="129"/>
  <c r="V20" i="129" s="1"/>
  <c r="N20" i="129"/>
  <c r="U20" i="129" s="1"/>
  <c r="M20" i="129"/>
  <c r="T20" i="129" s="1"/>
  <c r="L20" i="129"/>
  <c r="O19" i="129"/>
  <c r="V19" i="129" s="1"/>
  <c r="N19" i="129"/>
  <c r="U19" i="129" s="1"/>
  <c r="M19" i="129"/>
  <c r="T19" i="129" s="1"/>
  <c r="L19" i="129"/>
  <c r="S19" i="129" s="1"/>
  <c r="O18" i="129"/>
  <c r="V18" i="129" s="1"/>
  <c r="N18" i="129"/>
  <c r="U18" i="129" s="1"/>
  <c r="M18" i="129"/>
  <c r="T18" i="129" s="1"/>
  <c r="L18" i="129"/>
  <c r="O17" i="129"/>
  <c r="V17" i="129" s="1"/>
  <c r="N17" i="129"/>
  <c r="U17" i="129" s="1"/>
  <c r="M17" i="129"/>
  <c r="T17" i="129" s="1"/>
  <c r="L17" i="129"/>
  <c r="S17" i="129" s="1"/>
  <c r="O16" i="129"/>
  <c r="V16" i="129" s="1"/>
  <c r="N16" i="129"/>
  <c r="U16" i="129" s="1"/>
  <c r="M16" i="129"/>
  <c r="T16" i="129" s="1"/>
  <c r="L16" i="129"/>
  <c r="S16" i="129" s="1"/>
  <c r="O15" i="129"/>
  <c r="V15" i="129" s="1"/>
  <c r="N15" i="129"/>
  <c r="U15" i="129" s="1"/>
  <c r="M15" i="129"/>
  <c r="T15" i="129" s="1"/>
  <c r="L15" i="129"/>
  <c r="S15" i="129" s="1"/>
  <c r="O14" i="129"/>
  <c r="V14" i="129" s="1"/>
  <c r="N14" i="129"/>
  <c r="U14" i="129" s="1"/>
  <c r="M14" i="129"/>
  <c r="T14" i="129" s="1"/>
  <c r="L14" i="129"/>
  <c r="O13" i="129"/>
  <c r="V13" i="129" s="1"/>
  <c r="N13" i="129"/>
  <c r="U13" i="129" s="1"/>
  <c r="M13" i="129"/>
  <c r="T13" i="129" s="1"/>
  <c r="L13" i="129"/>
  <c r="S13" i="129" s="1"/>
  <c r="O12" i="129"/>
  <c r="V12" i="129" s="1"/>
  <c r="N12" i="129"/>
  <c r="U12" i="129" s="1"/>
  <c r="M12" i="129"/>
  <c r="T12" i="129" s="1"/>
  <c r="L12" i="129"/>
  <c r="O11" i="129"/>
  <c r="V11" i="129" s="1"/>
  <c r="N11" i="129"/>
  <c r="U11" i="129" s="1"/>
  <c r="M11" i="129"/>
  <c r="T11" i="129" s="1"/>
  <c r="L11" i="129"/>
  <c r="S11" i="129" s="1"/>
  <c r="O10" i="129"/>
  <c r="V10" i="129" s="1"/>
  <c r="N10" i="129"/>
  <c r="U10" i="129" s="1"/>
  <c r="M10" i="129"/>
  <c r="T10" i="129" s="1"/>
  <c r="L10" i="129"/>
  <c r="O9" i="129"/>
  <c r="V9" i="129" s="1"/>
  <c r="N9" i="129"/>
  <c r="U9" i="129" s="1"/>
  <c r="M9" i="129"/>
  <c r="T9" i="129" s="1"/>
  <c r="L9" i="129"/>
  <c r="S9" i="129" s="1"/>
  <c r="O8" i="129"/>
  <c r="V8" i="129" s="1"/>
  <c r="N8" i="129"/>
  <c r="U8" i="129" s="1"/>
  <c r="M8" i="129"/>
  <c r="T8" i="129" s="1"/>
  <c r="L8" i="129"/>
  <c r="S8" i="129" s="1"/>
  <c r="O7" i="129"/>
  <c r="V7" i="129" s="1"/>
  <c r="N7" i="129"/>
  <c r="U7" i="129" s="1"/>
  <c r="M7" i="129"/>
  <c r="T7" i="129" s="1"/>
  <c r="L7" i="129"/>
  <c r="S7" i="129" s="1"/>
  <c r="O6" i="129"/>
  <c r="V6" i="129" s="1"/>
  <c r="N6" i="129"/>
  <c r="U6" i="129" s="1"/>
  <c r="M6" i="129"/>
  <c r="T6" i="129" s="1"/>
  <c r="L6" i="129"/>
  <c r="O5" i="129"/>
  <c r="V5" i="129" s="1"/>
  <c r="N5" i="129"/>
  <c r="U5" i="129" s="1"/>
  <c r="M5" i="129"/>
  <c r="T5" i="129" s="1"/>
  <c r="L5" i="129"/>
  <c r="S5" i="129" s="1"/>
  <c r="O4" i="129"/>
  <c r="V4" i="129" s="1"/>
  <c r="N4" i="129"/>
  <c r="U4" i="129" s="1"/>
  <c r="M4" i="129"/>
  <c r="T4" i="129" s="1"/>
  <c r="L4" i="129"/>
  <c r="S4" i="129" s="1"/>
  <c r="O3" i="129"/>
  <c r="V3" i="129" s="1"/>
  <c r="N3" i="129"/>
  <c r="U3" i="129" s="1"/>
  <c r="M3" i="129"/>
  <c r="L3" i="129"/>
  <c r="S3" i="129" s="1"/>
  <c r="V27" i="128"/>
  <c r="O25" i="128"/>
  <c r="V25" i="128" s="1"/>
  <c r="N25" i="128"/>
  <c r="U25" i="128" s="1"/>
  <c r="M25" i="128"/>
  <c r="T25" i="128" s="1"/>
  <c r="L25" i="128"/>
  <c r="S25" i="128" s="1"/>
  <c r="O19" i="128"/>
  <c r="V19" i="128" s="1"/>
  <c r="N19" i="128"/>
  <c r="U19" i="128" s="1"/>
  <c r="M19" i="128"/>
  <c r="T19" i="128" s="1"/>
  <c r="L19" i="128"/>
  <c r="S19" i="128" s="1"/>
  <c r="O8" i="128"/>
  <c r="V8" i="128" s="1"/>
  <c r="N8" i="128"/>
  <c r="U8" i="128" s="1"/>
  <c r="M8" i="128"/>
  <c r="T8" i="128" s="1"/>
  <c r="L8" i="128"/>
  <c r="O14" i="128"/>
  <c r="N14" i="128"/>
  <c r="U14" i="128" s="1"/>
  <c r="M14" i="128"/>
  <c r="T14" i="128" s="1"/>
  <c r="L14" i="128"/>
  <c r="O10" i="128"/>
  <c r="V10" i="128" s="1"/>
  <c r="N10" i="128"/>
  <c r="U10" i="128" s="1"/>
  <c r="M10" i="128"/>
  <c r="T10" i="128" s="1"/>
  <c r="L10" i="128"/>
  <c r="S10" i="128" s="1"/>
  <c r="O4" i="128"/>
  <c r="V4" i="128" s="1"/>
  <c r="N4" i="128"/>
  <c r="U4" i="128" s="1"/>
  <c r="M4" i="128"/>
  <c r="T4" i="128" s="1"/>
  <c r="L4" i="128"/>
  <c r="O24" i="128"/>
  <c r="V24" i="128" s="1"/>
  <c r="N24" i="128"/>
  <c r="U24" i="128" s="1"/>
  <c r="M24" i="128"/>
  <c r="T24" i="128" s="1"/>
  <c r="L24" i="128"/>
  <c r="O5" i="128"/>
  <c r="V5" i="128" s="1"/>
  <c r="N5" i="128"/>
  <c r="U5" i="128" s="1"/>
  <c r="M5" i="128"/>
  <c r="T5" i="128" s="1"/>
  <c r="L5" i="128"/>
  <c r="S5" i="128" s="1"/>
  <c r="O13" i="128"/>
  <c r="V13" i="128" s="1"/>
  <c r="N13" i="128"/>
  <c r="U13" i="128" s="1"/>
  <c r="M13" i="128"/>
  <c r="T13" i="128" s="1"/>
  <c r="L13" i="128"/>
  <c r="S13" i="128" s="1"/>
  <c r="O20" i="128"/>
  <c r="V20" i="128" s="1"/>
  <c r="N20" i="128"/>
  <c r="U20" i="128" s="1"/>
  <c r="M20" i="128"/>
  <c r="T20" i="128" s="1"/>
  <c r="L20" i="128"/>
  <c r="O21" i="128"/>
  <c r="V21" i="128" s="1"/>
  <c r="N21" i="128"/>
  <c r="U21" i="128" s="1"/>
  <c r="M21" i="128"/>
  <c r="T21" i="128" s="1"/>
  <c r="L21" i="128"/>
  <c r="S21" i="128" s="1"/>
  <c r="O16" i="128"/>
  <c r="V16" i="128" s="1"/>
  <c r="N16" i="128"/>
  <c r="U16" i="128" s="1"/>
  <c r="M16" i="128"/>
  <c r="T16" i="128" s="1"/>
  <c r="L16" i="128"/>
  <c r="O7" i="128"/>
  <c r="V7" i="128" s="1"/>
  <c r="N7" i="128"/>
  <c r="U7" i="128" s="1"/>
  <c r="M7" i="128"/>
  <c r="T7" i="128" s="1"/>
  <c r="L7" i="128"/>
  <c r="S7" i="128" s="1"/>
  <c r="O22" i="128"/>
  <c r="V22" i="128" s="1"/>
  <c r="N22" i="128"/>
  <c r="U22" i="128" s="1"/>
  <c r="M22" i="128"/>
  <c r="T22" i="128" s="1"/>
  <c r="L22" i="128"/>
  <c r="O9" i="128"/>
  <c r="V9" i="128" s="1"/>
  <c r="N9" i="128"/>
  <c r="U9" i="128" s="1"/>
  <c r="M9" i="128"/>
  <c r="T9" i="128" s="1"/>
  <c r="L9" i="128"/>
  <c r="S9" i="128" s="1"/>
  <c r="O3" i="128"/>
  <c r="N3" i="128"/>
  <c r="U3" i="128" s="1"/>
  <c r="M3" i="128"/>
  <c r="T3" i="128" s="1"/>
  <c r="T27" i="128" s="1"/>
  <c r="L3" i="128"/>
  <c r="S3" i="128" s="1"/>
  <c r="O18" i="128"/>
  <c r="V18" i="128" s="1"/>
  <c r="N18" i="128"/>
  <c r="U18" i="128" s="1"/>
  <c r="M18" i="128"/>
  <c r="T18" i="128" s="1"/>
  <c r="L18" i="128"/>
  <c r="S18" i="128" s="1"/>
  <c r="O26" i="128"/>
  <c r="V26" i="128" s="1"/>
  <c r="N26" i="128"/>
  <c r="U26" i="128" s="1"/>
  <c r="M26" i="128"/>
  <c r="T26" i="128" s="1"/>
  <c r="L26" i="128"/>
  <c r="S26" i="128" s="1"/>
  <c r="O6" i="128"/>
  <c r="V6" i="128" s="1"/>
  <c r="N6" i="128"/>
  <c r="U6" i="128" s="1"/>
  <c r="M6" i="128"/>
  <c r="T6" i="128" s="1"/>
  <c r="L6" i="128"/>
  <c r="O11" i="128"/>
  <c r="V11" i="128" s="1"/>
  <c r="N11" i="128"/>
  <c r="U11" i="128" s="1"/>
  <c r="M11" i="128"/>
  <c r="T11" i="128" s="1"/>
  <c r="L11" i="128"/>
  <c r="S11" i="128" s="1"/>
  <c r="O23" i="128"/>
  <c r="V23" i="128" s="1"/>
  <c r="N23" i="128"/>
  <c r="U23" i="128" s="1"/>
  <c r="M23" i="128"/>
  <c r="T23" i="128" s="1"/>
  <c r="L23" i="128"/>
  <c r="S23" i="128" s="1"/>
  <c r="O15" i="128"/>
  <c r="V15" i="128" s="1"/>
  <c r="N15" i="128"/>
  <c r="U15" i="128" s="1"/>
  <c r="M15" i="128"/>
  <c r="T15" i="128" s="1"/>
  <c r="L15" i="128"/>
  <c r="S15" i="128" s="1"/>
  <c r="O12" i="128"/>
  <c r="V12" i="128" s="1"/>
  <c r="N12" i="128"/>
  <c r="U12" i="128" s="1"/>
  <c r="M12" i="128"/>
  <c r="T12" i="128" s="1"/>
  <c r="L12" i="128"/>
  <c r="O17" i="128"/>
  <c r="V17" i="128" s="1"/>
  <c r="N17" i="128"/>
  <c r="U17" i="128" s="1"/>
  <c r="M17" i="128"/>
  <c r="T17" i="128" s="1"/>
  <c r="L17" i="128"/>
  <c r="S17" i="128" s="1"/>
  <c r="O43" i="127"/>
  <c r="V43" i="127" s="1"/>
  <c r="N43" i="127"/>
  <c r="U43" i="127" s="1"/>
  <c r="M43" i="127"/>
  <c r="T43" i="127" s="1"/>
  <c r="L43" i="127"/>
  <c r="S43" i="127" s="1"/>
  <c r="O42" i="127"/>
  <c r="V42" i="127" s="1"/>
  <c r="N42" i="127"/>
  <c r="U42" i="127" s="1"/>
  <c r="M42" i="127"/>
  <c r="T42" i="127" s="1"/>
  <c r="L42" i="127"/>
  <c r="O41" i="127"/>
  <c r="N41" i="127"/>
  <c r="U41" i="127" s="1"/>
  <c r="M41" i="127"/>
  <c r="T41" i="127" s="1"/>
  <c r="L41" i="127"/>
  <c r="S41" i="127" s="1"/>
  <c r="O40" i="127"/>
  <c r="N40" i="127"/>
  <c r="U40" i="127" s="1"/>
  <c r="M40" i="127"/>
  <c r="T40" i="127" s="1"/>
  <c r="L40" i="127"/>
  <c r="S40" i="127" s="1"/>
  <c r="O39" i="127"/>
  <c r="V39" i="127" s="1"/>
  <c r="N39" i="127"/>
  <c r="U39" i="127" s="1"/>
  <c r="M39" i="127"/>
  <c r="T39" i="127" s="1"/>
  <c r="L39" i="127"/>
  <c r="S39" i="127" s="1"/>
  <c r="O38" i="127"/>
  <c r="V38" i="127" s="1"/>
  <c r="N38" i="127"/>
  <c r="U38" i="127" s="1"/>
  <c r="M38" i="127"/>
  <c r="T38" i="127" s="1"/>
  <c r="L38" i="127"/>
  <c r="S38" i="127" s="1"/>
  <c r="O37" i="127"/>
  <c r="V37" i="127" s="1"/>
  <c r="N37" i="127"/>
  <c r="U37" i="127" s="1"/>
  <c r="M37" i="127"/>
  <c r="T37" i="127" s="1"/>
  <c r="L37" i="127"/>
  <c r="S37" i="127" s="1"/>
  <c r="O36" i="127"/>
  <c r="V36" i="127" s="1"/>
  <c r="N36" i="127"/>
  <c r="U36" i="127" s="1"/>
  <c r="M36" i="127"/>
  <c r="T36" i="127" s="1"/>
  <c r="L36" i="127"/>
  <c r="S36" i="127" s="1"/>
  <c r="O35" i="127"/>
  <c r="V35" i="127" s="1"/>
  <c r="N35" i="127"/>
  <c r="U35" i="127" s="1"/>
  <c r="M35" i="127"/>
  <c r="T35" i="127" s="1"/>
  <c r="L35" i="127"/>
  <c r="S35" i="127" s="1"/>
  <c r="O34" i="127"/>
  <c r="V34" i="127" s="1"/>
  <c r="N34" i="127"/>
  <c r="U34" i="127" s="1"/>
  <c r="M34" i="127"/>
  <c r="T34" i="127" s="1"/>
  <c r="L34" i="127"/>
  <c r="O33" i="127"/>
  <c r="V33" i="127" s="1"/>
  <c r="N33" i="127"/>
  <c r="U33" i="127" s="1"/>
  <c r="M33" i="127"/>
  <c r="T33" i="127" s="1"/>
  <c r="L33" i="127"/>
  <c r="S33" i="127" s="1"/>
  <c r="O32" i="127"/>
  <c r="V32" i="127" s="1"/>
  <c r="N32" i="127"/>
  <c r="U32" i="127" s="1"/>
  <c r="M32" i="127"/>
  <c r="T32" i="127" s="1"/>
  <c r="L32" i="127"/>
  <c r="S32" i="127" s="1"/>
  <c r="O31" i="127"/>
  <c r="V31" i="127" s="1"/>
  <c r="N31" i="127"/>
  <c r="U31" i="127" s="1"/>
  <c r="M31" i="127"/>
  <c r="T31" i="127" s="1"/>
  <c r="L31" i="127"/>
  <c r="S31" i="127" s="1"/>
  <c r="O30" i="127"/>
  <c r="V30" i="127" s="1"/>
  <c r="N30" i="127"/>
  <c r="U30" i="127" s="1"/>
  <c r="M30" i="127"/>
  <c r="T30" i="127" s="1"/>
  <c r="L30" i="127"/>
  <c r="S30" i="127" s="1"/>
  <c r="O29" i="127"/>
  <c r="V29" i="127" s="1"/>
  <c r="N29" i="127"/>
  <c r="U29" i="127" s="1"/>
  <c r="M29" i="127"/>
  <c r="T29" i="127" s="1"/>
  <c r="L29" i="127"/>
  <c r="S29" i="127" s="1"/>
  <c r="O28" i="127"/>
  <c r="V28" i="127" s="1"/>
  <c r="N28" i="127"/>
  <c r="U28" i="127" s="1"/>
  <c r="M28" i="127"/>
  <c r="T28" i="127" s="1"/>
  <c r="L28" i="127"/>
  <c r="S28" i="127" s="1"/>
  <c r="O27" i="127"/>
  <c r="V27" i="127" s="1"/>
  <c r="N27" i="127"/>
  <c r="U27" i="127" s="1"/>
  <c r="M27" i="127"/>
  <c r="T27" i="127" s="1"/>
  <c r="L27" i="127"/>
  <c r="S27" i="127" s="1"/>
  <c r="O26" i="127"/>
  <c r="V26" i="127" s="1"/>
  <c r="N26" i="127"/>
  <c r="U26" i="127" s="1"/>
  <c r="M26" i="127"/>
  <c r="T26" i="127" s="1"/>
  <c r="L26" i="127"/>
  <c r="O25" i="127"/>
  <c r="V25" i="127" s="1"/>
  <c r="N25" i="127"/>
  <c r="U25" i="127" s="1"/>
  <c r="M25" i="127"/>
  <c r="T25" i="127" s="1"/>
  <c r="L25" i="127"/>
  <c r="S25" i="127" s="1"/>
  <c r="O24" i="127"/>
  <c r="V24" i="127" s="1"/>
  <c r="N24" i="127"/>
  <c r="U24" i="127" s="1"/>
  <c r="M24" i="127"/>
  <c r="T24" i="127" s="1"/>
  <c r="L24" i="127"/>
  <c r="O23" i="127"/>
  <c r="V23" i="127" s="1"/>
  <c r="N23" i="127"/>
  <c r="U23" i="127" s="1"/>
  <c r="M23" i="127"/>
  <c r="T23" i="127" s="1"/>
  <c r="L23" i="127"/>
  <c r="S23" i="127" s="1"/>
  <c r="O22" i="127"/>
  <c r="V22" i="127" s="1"/>
  <c r="N22" i="127"/>
  <c r="U22" i="127" s="1"/>
  <c r="M22" i="127"/>
  <c r="T22" i="127" s="1"/>
  <c r="L22" i="127"/>
  <c r="S22" i="127" s="1"/>
  <c r="O21" i="127"/>
  <c r="V21" i="127" s="1"/>
  <c r="N21" i="127"/>
  <c r="U21" i="127" s="1"/>
  <c r="M21" i="127"/>
  <c r="T21" i="127" s="1"/>
  <c r="L21" i="127"/>
  <c r="S21" i="127" s="1"/>
  <c r="O20" i="127"/>
  <c r="V20" i="127" s="1"/>
  <c r="N20" i="127"/>
  <c r="U20" i="127" s="1"/>
  <c r="M20" i="127"/>
  <c r="T20" i="127" s="1"/>
  <c r="L20" i="127"/>
  <c r="S20" i="127" s="1"/>
  <c r="O19" i="127"/>
  <c r="V19" i="127" s="1"/>
  <c r="N19" i="127"/>
  <c r="U19" i="127" s="1"/>
  <c r="M19" i="127"/>
  <c r="T19" i="127" s="1"/>
  <c r="L19" i="127"/>
  <c r="S19" i="127" s="1"/>
  <c r="O18" i="127"/>
  <c r="V18" i="127" s="1"/>
  <c r="N18" i="127"/>
  <c r="U18" i="127" s="1"/>
  <c r="M18" i="127"/>
  <c r="T18" i="127" s="1"/>
  <c r="L18" i="127"/>
  <c r="O17" i="127"/>
  <c r="V17" i="127" s="1"/>
  <c r="N17" i="127"/>
  <c r="U17" i="127" s="1"/>
  <c r="M17" i="127"/>
  <c r="T17" i="127" s="1"/>
  <c r="L17" i="127"/>
  <c r="S17" i="127" s="1"/>
  <c r="O16" i="127"/>
  <c r="V16" i="127" s="1"/>
  <c r="N16" i="127"/>
  <c r="U16" i="127" s="1"/>
  <c r="M16" i="127"/>
  <c r="T16" i="127" s="1"/>
  <c r="L16" i="127"/>
  <c r="S16" i="127" s="1"/>
  <c r="O15" i="127"/>
  <c r="V15" i="127" s="1"/>
  <c r="N15" i="127"/>
  <c r="U15" i="127" s="1"/>
  <c r="M15" i="127"/>
  <c r="T15" i="127" s="1"/>
  <c r="L15" i="127"/>
  <c r="S15" i="127" s="1"/>
  <c r="O14" i="127"/>
  <c r="V14" i="127" s="1"/>
  <c r="N14" i="127"/>
  <c r="U14" i="127" s="1"/>
  <c r="M14" i="127"/>
  <c r="T14" i="127" s="1"/>
  <c r="L14" i="127"/>
  <c r="S14" i="127" s="1"/>
  <c r="O13" i="127"/>
  <c r="V13" i="127" s="1"/>
  <c r="N13" i="127"/>
  <c r="U13" i="127" s="1"/>
  <c r="M13" i="127"/>
  <c r="T13" i="127" s="1"/>
  <c r="L13" i="127"/>
  <c r="S13" i="127" s="1"/>
  <c r="O12" i="127"/>
  <c r="V12" i="127" s="1"/>
  <c r="N12" i="127"/>
  <c r="U12" i="127" s="1"/>
  <c r="M12" i="127"/>
  <c r="T12" i="127" s="1"/>
  <c r="L12" i="127"/>
  <c r="O11" i="127"/>
  <c r="V11" i="127" s="1"/>
  <c r="N11" i="127"/>
  <c r="U11" i="127" s="1"/>
  <c r="M11" i="127"/>
  <c r="T11" i="127" s="1"/>
  <c r="L11" i="127"/>
  <c r="S11" i="127" s="1"/>
  <c r="O10" i="127"/>
  <c r="V10" i="127" s="1"/>
  <c r="N10" i="127"/>
  <c r="U10" i="127" s="1"/>
  <c r="M10" i="127"/>
  <c r="T10" i="127" s="1"/>
  <c r="L10" i="127"/>
  <c r="O9" i="127"/>
  <c r="V9" i="127" s="1"/>
  <c r="N9" i="127"/>
  <c r="U9" i="127" s="1"/>
  <c r="M9" i="127"/>
  <c r="T9" i="127" s="1"/>
  <c r="L9" i="127"/>
  <c r="S9" i="127" s="1"/>
  <c r="O8" i="127"/>
  <c r="V8" i="127" s="1"/>
  <c r="N8" i="127"/>
  <c r="U8" i="127" s="1"/>
  <c r="M8" i="127"/>
  <c r="T8" i="127" s="1"/>
  <c r="L8" i="127"/>
  <c r="S8" i="127" s="1"/>
  <c r="O7" i="127"/>
  <c r="V7" i="127" s="1"/>
  <c r="N7" i="127"/>
  <c r="U7" i="127" s="1"/>
  <c r="M7" i="127"/>
  <c r="T7" i="127" s="1"/>
  <c r="L7" i="127"/>
  <c r="S7" i="127" s="1"/>
  <c r="O6" i="127"/>
  <c r="V6" i="127" s="1"/>
  <c r="N6" i="127"/>
  <c r="U6" i="127" s="1"/>
  <c r="M6" i="127"/>
  <c r="T6" i="127" s="1"/>
  <c r="L6" i="127"/>
  <c r="O5" i="127"/>
  <c r="V5" i="127" s="1"/>
  <c r="N5" i="127"/>
  <c r="U5" i="127" s="1"/>
  <c r="M5" i="127"/>
  <c r="T5" i="127" s="1"/>
  <c r="L5" i="127"/>
  <c r="S5" i="127" s="1"/>
  <c r="O4" i="127"/>
  <c r="V4" i="127" s="1"/>
  <c r="N4" i="127"/>
  <c r="U4" i="127" s="1"/>
  <c r="M4" i="127"/>
  <c r="T4" i="127" s="1"/>
  <c r="L4" i="127"/>
  <c r="O3" i="127"/>
  <c r="V3" i="127" s="1"/>
  <c r="N3" i="127"/>
  <c r="U3" i="127" s="1"/>
  <c r="M3" i="127"/>
  <c r="T3" i="127" s="1"/>
  <c r="L3" i="127"/>
  <c r="S3" i="127" s="1"/>
  <c r="O27" i="126"/>
  <c r="V27" i="126" s="1"/>
  <c r="N27" i="126"/>
  <c r="U27" i="126" s="1"/>
  <c r="M27" i="126"/>
  <c r="T27" i="126" s="1"/>
  <c r="L27" i="126"/>
  <c r="S27" i="126" s="1"/>
  <c r="O26" i="126"/>
  <c r="V26" i="126" s="1"/>
  <c r="N26" i="126"/>
  <c r="U26" i="126" s="1"/>
  <c r="M26" i="126"/>
  <c r="T26" i="126" s="1"/>
  <c r="L26" i="126"/>
  <c r="R26" i="126" s="1"/>
  <c r="W26" i="126" s="1"/>
  <c r="O25" i="126"/>
  <c r="V25" i="126" s="1"/>
  <c r="N25" i="126"/>
  <c r="U25" i="126" s="1"/>
  <c r="M25" i="126"/>
  <c r="T25" i="126" s="1"/>
  <c r="L25" i="126"/>
  <c r="S25" i="126" s="1"/>
  <c r="O24" i="126"/>
  <c r="V24" i="126" s="1"/>
  <c r="N24" i="126"/>
  <c r="U24" i="126" s="1"/>
  <c r="M24" i="126"/>
  <c r="T24" i="126" s="1"/>
  <c r="L24" i="126"/>
  <c r="O23" i="126"/>
  <c r="V23" i="126" s="1"/>
  <c r="N23" i="126"/>
  <c r="U23" i="126" s="1"/>
  <c r="M23" i="126"/>
  <c r="T23" i="126" s="1"/>
  <c r="L23" i="126"/>
  <c r="S23" i="126" s="1"/>
  <c r="O22" i="126"/>
  <c r="V22" i="126" s="1"/>
  <c r="N22" i="126"/>
  <c r="U22" i="126" s="1"/>
  <c r="M22" i="126"/>
  <c r="T22" i="126" s="1"/>
  <c r="L22" i="126"/>
  <c r="S22" i="126" s="1"/>
  <c r="O21" i="126"/>
  <c r="V21" i="126" s="1"/>
  <c r="N21" i="126"/>
  <c r="U21" i="126" s="1"/>
  <c r="M21" i="126"/>
  <c r="T21" i="126" s="1"/>
  <c r="L21" i="126"/>
  <c r="S21" i="126" s="1"/>
  <c r="O20" i="126"/>
  <c r="V20" i="126" s="1"/>
  <c r="N20" i="126"/>
  <c r="U20" i="126" s="1"/>
  <c r="M20" i="126"/>
  <c r="T20" i="126" s="1"/>
  <c r="L20" i="126"/>
  <c r="S20" i="126" s="1"/>
  <c r="O19" i="126"/>
  <c r="V19" i="126" s="1"/>
  <c r="N19" i="126"/>
  <c r="U19" i="126" s="1"/>
  <c r="M19" i="126"/>
  <c r="T19" i="126" s="1"/>
  <c r="L19" i="126"/>
  <c r="S19" i="126" s="1"/>
  <c r="O18" i="126"/>
  <c r="V18" i="126" s="1"/>
  <c r="N18" i="126"/>
  <c r="U18" i="126" s="1"/>
  <c r="M18" i="126"/>
  <c r="T18" i="126" s="1"/>
  <c r="L18" i="126"/>
  <c r="S18" i="126" s="1"/>
  <c r="O17" i="126"/>
  <c r="V17" i="126" s="1"/>
  <c r="N17" i="126"/>
  <c r="U17" i="126" s="1"/>
  <c r="M17" i="126"/>
  <c r="T17" i="126" s="1"/>
  <c r="L17" i="126"/>
  <c r="S17" i="126" s="1"/>
  <c r="O16" i="126"/>
  <c r="V16" i="126" s="1"/>
  <c r="N16" i="126"/>
  <c r="U16" i="126" s="1"/>
  <c r="M16" i="126"/>
  <c r="T16" i="126" s="1"/>
  <c r="L16" i="126"/>
  <c r="R16" i="126" s="1"/>
  <c r="W16" i="126" s="1"/>
  <c r="O15" i="126"/>
  <c r="V15" i="126" s="1"/>
  <c r="N15" i="126"/>
  <c r="U15" i="126" s="1"/>
  <c r="M15" i="126"/>
  <c r="T15" i="126" s="1"/>
  <c r="L15" i="126"/>
  <c r="S15" i="126" s="1"/>
  <c r="O14" i="126"/>
  <c r="V14" i="126" s="1"/>
  <c r="N14" i="126"/>
  <c r="U14" i="126" s="1"/>
  <c r="M14" i="126"/>
  <c r="T14" i="126" s="1"/>
  <c r="L14" i="126"/>
  <c r="O13" i="126"/>
  <c r="V13" i="126" s="1"/>
  <c r="N13" i="126"/>
  <c r="U13" i="126" s="1"/>
  <c r="M13" i="126"/>
  <c r="T13" i="126" s="1"/>
  <c r="L13" i="126"/>
  <c r="S13" i="126" s="1"/>
  <c r="O12" i="126"/>
  <c r="V12" i="126" s="1"/>
  <c r="N12" i="126"/>
  <c r="U12" i="126" s="1"/>
  <c r="M12" i="126"/>
  <c r="T12" i="126" s="1"/>
  <c r="L12" i="126"/>
  <c r="S12" i="126" s="1"/>
  <c r="O11" i="126"/>
  <c r="V11" i="126" s="1"/>
  <c r="N11" i="126"/>
  <c r="U11" i="126" s="1"/>
  <c r="M11" i="126"/>
  <c r="T11" i="126" s="1"/>
  <c r="L11" i="126"/>
  <c r="S11" i="126" s="1"/>
  <c r="O10" i="126"/>
  <c r="V10" i="126" s="1"/>
  <c r="N10" i="126"/>
  <c r="U10" i="126" s="1"/>
  <c r="M10" i="126"/>
  <c r="T10" i="126" s="1"/>
  <c r="L10" i="126"/>
  <c r="O9" i="126"/>
  <c r="V9" i="126" s="1"/>
  <c r="N9" i="126"/>
  <c r="U9" i="126" s="1"/>
  <c r="M9" i="126"/>
  <c r="T9" i="126" s="1"/>
  <c r="L9" i="126"/>
  <c r="S9" i="126" s="1"/>
  <c r="O8" i="126"/>
  <c r="V8" i="126" s="1"/>
  <c r="N8" i="126"/>
  <c r="U8" i="126" s="1"/>
  <c r="M8" i="126"/>
  <c r="T8" i="126" s="1"/>
  <c r="L8" i="126"/>
  <c r="S8" i="126" s="1"/>
  <c r="O7" i="126"/>
  <c r="V7" i="126" s="1"/>
  <c r="N7" i="126"/>
  <c r="U7" i="126" s="1"/>
  <c r="M7" i="126"/>
  <c r="T7" i="126" s="1"/>
  <c r="L7" i="126"/>
  <c r="S7" i="126" s="1"/>
  <c r="O6" i="126"/>
  <c r="V6" i="126" s="1"/>
  <c r="N6" i="126"/>
  <c r="U6" i="126" s="1"/>
  <c r="M6" i="126"/>
  <c r="T6" i="126" s="1"/>
  <c r="L6" i="126"/>
  <c r="S6" i="126" s="1"/>
  <c r="O5" i="126"/>
  <c r="V5" i="126" s="1"/>
  <c r="N5" i="126"/>
  <c r="U5" i="126" s="1"/>
  <c r="M5" i="126"/>
  <c r="T5" i="126" s="1"/>
  <c r="L5" i="126"/>
  <c r="S5" i="126" s="1"/>
  <c r="O4" i="126"/>
  <c r="V4" i="126" s="1"/>
  <c r="N4" i="126"/>
  <c r="U4" i="126" s="1"/>
  <c r="M4" i="126"/>
  <c r="T4" i="126" s="1"/>
  <c r="L4" i="126"/>
  <c r="S4" i="126" s="1"/>
  <c r="O3" i="126"/>
  <c r="V3" i="126" s="1"/>
  <c r="N3" i="126"/>
  <c r="U3" i="126" s="1"/>
  <c r="M3" i="126"/>
  <c r="T3" i="126" s="1"/>
  <c r="L3" i="126"/>
  <c r="S3" i="126" s="1"/>
  <c r="O32" i="125"/>
  <c r="V32" i="125" s="1"/>
  <c r="N32" i="125"/>
  <c r="U32" i="125" s="1"/>
  <c r="M32" i="125"/>
  <c r="T32" i="125" s="1"/>
  <c r="L32" i="125"/>
  <c r="R32" i="125" s="1"/>
  <c r="W32" i="125" s="1"/>
  <c r="O31" i="125"/>
  <c r="V31" i="125" s="1"/>
  <c r="N31" i="125"/>
  <c r="U31" i="125" s="1"/>
  <c r="M31" i="125"/>
  <c r="T31" i="125" s="1"/>
  <c r="L31" i="125"/>
  <c r="S31" i="125" s="1"/>
  <c r="O30" i="125"/>
  <c r="V30" i="125" s="1"/>
  <c r="N30" i="125"/>
  <c r="U30" i="125" s="1"/>
  <c r="M30" i="125"/>
  <c r="T30" i="125" s="1"/>
  <c r="L30" i="125"/>
  <c r="S30" i="125" s="1"/>
  <c r="O29" i="125"/>
  <c r="V29" i="125" s="1"/>
  <c r="N29" i="125"/>
  <c r="U29" i="125" s="1"/>
  <c r="M29" i="125"/>
  <c r="T29" i="125" s="1"/>
  <c r="L29" i="125"/>
  <c r="S29" i="125" s="1"/>
  <c r="O28" i="125"/>
  <c r="V28" i="125" s="1"/>
  <c r="N28" i="125"/>
  <c r="U28" i="125" s="1"/>
  <c r="M28" i="125"/>
  <c r="T28" i="125" s="1"/>
  <c r="L28" i="125"/>
  <c r="S28" i="125" s="1"/>
  <c r="O27" i="125"/>
  <c r="V27" i="125" s="1"/>
  <c r="N27" i="125"/>
  <c r="U27" i="125" s="1"/>
  <c r="M27" i="125"/>
  <c r="T27" i="125" s="1"/>
  <c r="L27" i="125"/>
  <c r="S27" i="125" s="1"/>
  <c r="O26" i="125"/>
  <c r="V26" i="125" s="1"/>
  <c r="N26" i="125"/>
  <c r="U26" i="125" s="1"/>
  <c r="M26" i="125"/>
  <c r="T26" i="125" s="1"/>
  <c r="L26" i="125"/>
  <c r="S26" i="125" s="1"/>
  <c r="O25" i="125"/>
  <c r="V25" i="125" s="1"/>
  <c r="N25" i="125"/>
  <c r="U25" i="125" s="1"/>
  <c r="M25" i="125"/>
  <c r="T25" i="125" s="1"/>
  <c r="L25" i="125"/>
  <c r="S25" i="125" s="1"/>
  <c r="O24" i="125"/>
  <c r="V24" i="125" s="1"/>
  <c r="N24" i="125"/>
  <c r="U24" i="125" s="1"/>
  <c r="M24" i="125"/>
  <c r="T24" i="125" s="1"/>
  <c r="L24" i="125"/>
  <c r="R24" i="125" s="1"/>
  <c r="W24" i="125" s="1"/>
  <c r="O23" i="125"/>
  <c r="V23" i="125" s="1"/>
  <c r="N23" i="125"/>
  <c r="U23" i="125" s="1"/>
  <c r="M23" i="125"/>
  <c r="T23" i="125" s="1"/>
  <c r="L23" i="125"/>
  <c r="S23" i="125" s="1"/>
  <c r="O22" i="125"/>
  <c r="V22" i="125" s="1"/>
  <c r="N22" i="125"/>
  <c r="U22" i="125" s="1"/>
  <c r="M22" i="125"/>
  <c r="T22" i="125" s="1"/>
  <c r="L22" i="125"/>
  <c r="O21" i="125"/>
  <c r="V21" i="125" s="1"/>
  <c r="N21" i="125"/>
  <c r="U21" i="125" s="1"/>
  <c r="M21" i="125"/>
  <c r="T21" i="125" s="1"/>
  <c r="L21" i="125"/>
  <c r="S21" i="125" s="1"/>
  <c r="O20" i="125"/>
  <c r="V20" i="125" s="1"/>
  <c r="N20" i="125"/>
  <c r="U20" i="125" s="1"/>
  <c r="M20" i="125"/>
  <c r="T20" i="125" s="1"/>
  <c r="L20" i="125"/>
  <c r="S20" i="125" s="1"/>
  <c r="O19" i="125"/>
  <c r="V19" i="125" s="1"/>
  <c r="N19" i="125"/>
  <c r="U19" i="125" s="1"/>
  <c r="M19" i="125"/>
  <c r="T19" i="125" s="1"/>
  <c r="L19" i="125"/>
  <c r="S19" i="125" s="1"/>
  <c r="O18" i="125"/>
  <c r="V18" i="125" s="1"/>
  <c r="N18" i="125"/>
  <c r="U18" i="125" s="1"/>
  <c r="M18" i="125"/>
  <c r="T18" i="125" s="1"/>
  <c r="L18" i="125"/>
  <c r="O17" i="125"/>
  <c r="V17" i="125" s="1"/>
  <c r="N17" i="125"/>
  <c r="U17" i="125" s="1"/>
  <c r="M17" i="125"/>
  <c r="T17" i="125" s="1"/>
  <c r="L17" i="125"/>
  <c r="S17" i="125" s="1"/>
  <c r="O16" i="125"/>
  <c r="V16" i="125" s="1"/>
  <c r="N16" i="125"/>
  <c r="U16" i="125" s="1"/>
  <c r="M16" i="125"/>
  <c r="T16" i="125" s="1"/>
  <c r="L16" i="125"/>
  <c r="S16" i="125" s="1"/>
  <c r="O15" i="125"/>
  <c r="V15" i="125" s="1"/>
  <c r="N15" i="125"/>
  <c r="U15" i="125" s="1"/>
  <c r="M15" i="125"/>
  <c r="T15" i="125" s="1"/>
  <c r="L15" i="125"/>
  <c r="S15" i="125" s="1"/>
  <c r="O14" i="125"/>
  <c r="V14" i="125" s="1"/>
  <c r="N14" i="125"/>
  <c r="U14" i="125" s="1"/>
  <c r="M14" i="125"/>
  <c r="T14" i="125" s="1"/>
  <c r="L14" i="125"/>
  <c r="O13" i="125"/>
  <c r="V13" i="125" s="1"/>
  <c r="N13" i="125"/>
  <c r="U13" i="125" s="1"/>
  <c r="M13" i="125"/>
  <c r="T13" i="125" s="1"/>
  <c r="L13" i="125"/>
  <c r="S13" i="125" s="1"/>
  <c r="O12" i="125"/>
  <c r="V12" i="125" s="1"/>
  <c r="N12" i="125"/>
  <c r="U12" i="125" s="1"/>
  <c r="M12" i="125"/>
  <c r="T12" i="125" s="1"/>
  <c r="L12" i="125"/>
  <c r="S12" i="125" s="1"/>
  <c r="O11" i="125"/>
  <c r="V11" i="125" s="1"/>
  <c r="N11" i="125"/>
  <c r="U11" i="125" s="1"/>
  <c r="M11" i="125"/>
  <c r="T11" i="125" s="1"/>
  <c r="L11" i="125"/>
  <c r="S11" i="125" s="1"/>
  <c r="O10" i="125"/>
  <c r="V10" i="125" s="1"/>
  <c r="N10" i="125"/>
  <c r="U10" i="125" s="1"/>
  <c r="M10" i="125"/>
  <c r="T10" i="125" s="1"/>
  <c r="L10" i="125"/>
  <c r="O9" i="125"/>
  <c r="V9" i="125" s="1"/>
  <c r="N9" i="125"/>
  <c r="U9" i="125" s="1"/>
  <c r="M9" i="125"/>
  <c r="T9" i="125" s="1"/>
  <c r="L9" i="125"/>
  <c r="S9" i="125" s="1"/>
  <c r="O8" i="125"/>
  <c r="V8" i="125" s="1"/>
  <c r="N8" i="125"/>
  <c r="U8" i="125" s="1"/>
  <c r="M8" i="125"/>
  <c r="T8" i="125" s="1"/>
  <c r="L8" i="125"/>
  <c r="S8" i="125" s="1"/>
  <c r="O7" i="125"/>
  <c r="V7" i="125" s="1"/>
  <c r="N7" i="125"/>
  <c r="U7" i="125" s="1"/>
  <c r="M7" i="125"/>
  <c r="T7" i="125" s="1"/>
  <c r="L7" i="125"/>
  <c r="S7" i="125" s="1"/>
  <c r="O6" i="125"/>
  <c r="V6" i="125" s="1"/>
  <c r="N6" i="125"/>
  <c r="U6" i="125" s="1"/>
  <c r="M6" i="125"/>
  <c r="T6" i="125" s="1"/>
  <c r="L6" i="125"/>
  <c r="S6" i="125" s="1"/>
  <c r="O5" i="125"/>
  <c r="V5" i="125" s="1"/>
  <c r="N5" i="125"/>
  <c r="U5" i="125" s="1"/>
  <c r="M5" i="125"/>
  <c r="T5" i="125" s="1"/>
  <c r="L5" i="125"/>
  <c r="S5" i="125" s="1"/>
  <c r="O4" i="125"/>
  <c r="V4" i="125" s="1"/>
  <c r="N4" i="125"/>
  <c r="U4" i="125" s="1"/>
  <c r="M4" i="125"/>
  <c r="T4" i="125" s="1"/>
  <c r="L4" i="125"/>
  <c r="S4" i="125" s="1"/>
  <c r="O3" i="125"/>
  <c r="V3" i="125" s="1"/>
  <c r="N3" i="125"/>
  <c r="U3" i="125" s="1"/>
  <c r="U33" i="125" s="1"/>
  <c r="M3" i="125"/>
  <c r="T3" i="125" s="1"/>
  <c r="L3" i="125"/>
  <c r="S3" i="125" s="1"/>
  <c r="O22" i="124"/>
  <c r="V22" i="124" s="1"/>
  <c r="N22" i="124"/>
  <c r="U22" i="124" s="1"/>
  <c r="M22" i="124"/>
  <c r="T22" i="124" s="1"/>
  <c r="L22" i="124"/>
  <c r="S22" i="124" s="1"/>
  <c r="O17" i="124"/>
  <c r="V17" i="124" s="1"/>
  <c r="N17" i="124"/>
  <c r="U17" i="124" s="1"/>
  <c r="M17" i="124"/>
  <c r="T17" i="124" s="1"/>
  <c r="L17" i="124"/>
  <c r="S17" i="124" s="1"/>
  <c r="O23" i="124"/>
  <c r="V23" i="124" s="1"/>
  <c r="N23" i="124"/>
  <c r="U23" i="124" s="1"/>
  <c r="M23" i="124"/>
  <c r="T23" i="124" s="1"/>
  <c r="L23" i="124"/>
  <c r="S23" i="124" s="1"/>
  <c r="O3" i="124"/>
  <c r="V3" i="124" s="1"/>
  <c r="N3" i="124"/>
  <c r="U3" i="124" s="1"/>
  <c r="M3" i="124"/>
  <c r="T3" i="124" s="1"/>
  <c r="L3" i="124"/>
  <c r="S3" i="124" s="1"/>
  <c r="O24" i="124"/>
  <c r="V24" i="124" s="1"/>
  <c r="N24" i="124"/>
  <c r="U24" i="124" s="1"/>
  <c r="M24" i="124"/>
  <c r="T24" i="124" s="1"/>
  <c r="L24" i="124"/>
  <c r="R24" i="124" s="1"/>
  <c r="W24" i="124" s="1"/>
  <c r="O16" i="124"/>
  <c r="V16" i="124" s="1"/>
  <c r="N16" i="124"/>
  <c r="U16" i="124" s="1"/>
  <c r="M16" i="124"/>
  <c r="T16" i="124" s="1"/>
  <c r="L16" i="124"/>
  <c r="R16" i="124" s="1"/>
  <c r="W16" i="124" s="1"/>
  <c r="O13" i="124"/>
  <c r="V13" i="124" s="1"/>
  <c r="N13" i="124"/>
  <c r="U13" i="124" s="1"/>
  <c r="M13" i="124"/>
  <c r="T13" i="124" s="1"/>
  <c r="L13" i="124"/>
  <c r="S13" i="124" s="1"/>
  <c r="O12" i="124"/>
  <c r="V12" i="124" s="1"/>
  <c r="N12" i="124"/>
  <c r="U12" i="124" s="1"/>
  <c r="M12" i="124"/>
  <c r="T12" i="124" s="1"/>
  <c r="L12" i="124"/>
  <c r="S12" i="124" s="1"/>
  <c r="O8" i="124"/>
  <c r="V8" i="124" s="1"/>
  <c r="N8" i="124"/>
  <c r="U8" i="124" s="1"/>
  <c r="M8" i="124"/>
  <c r="T8" i="124" s="1"/>
  <c r="L8" i="124"/>
  <c r="S8" i="124" s="1"/>
  <c r="O6" i="124"/>
  <c r="V6" i="124" s="1"/>
  <c r="N6" i="124"/>
  <c r="U6" i="124" s="1"/>
  <c r="M6" i="124"/>
  <c r="T6" i="124" s="1"/>
  <c r="L6" i="124"/>
  <c r="S6" i="124" s="1"/>
  <c r="O20" i="124"/>
  <c r="V20" i="124" s="1"/>
  <c r="N20" i="124"/>
  <c r="U20" i="124" s="1"/>
  <c r="M20" i="124"/>
  <c r="T20" i="124" s="1"/>
  <c r="L20" i="124"/>
  <c r="S20" i="124" s="1"/>
  <c r="O4" i="124"/>
  <c r="V4" i="124" s="1"/>
  <c r="N4" i="124"/>
  <c r="U4" i="124" s="1"/>
  <c r="M4" i="124"/>
  <c r="T4" i="124" s="1"/>
  <c r="L4" i="124"/>
  <c r="S4" i="124" s="1"/>
  <c r="O18" i="124"/>
  <c r="V18" i="124" s="1"/>
  <c r="N18" i="124"/>
  <c r="U18" i="124" s="1"/>
  <c r="M18" i="124"/>
  <c r="T18" i="124" s="1"/>
  <c r="L18" i="124"/>
  <c r="S18" i="124" s="1"/>
  <c r="O9" i="124"/>
  <c r="V9" i="124" s="1"/>
  <c r="N9" i="124"/>
  <c r="U9" i="124" s="1"/>
  <c r="M9" i="124"/>
  <c r="T9" i="124" s="1"/>
  <c r="L9" i="124"/>
  <c r="S9" i="124" s="1"/>
  <c r="O21" i="124"/>
  <c r="V21" i="124" s="1"/>
  <c r="N21" i="124"/>
  <c r="U21" i="124" s="1"/>
  <c r="M21" i="124"/>
  <c r="T21" i="124" s="1"/>
  <c r="L21" i="124"/>
  <c r="S21" i="124" s="1"/>
  <c r="O10" i="124"/>
  <c r="V10" i="124" s="1"/>
  <c r="N10" i="124"/>
  <c r="U10" i="124" s="1"/>
  <c r="M10" i="124"/>
  <c r="T10" i="124" s="1"/>
  <c r="L10" i="124"/>
  <c r="R10" i="124" s="1"/>
  <c r="W10" i="124" s="1"/>
  <c r="O14" i="124"/>
  <c r="V14" i="124" s="1"/>
  <c r="N14" i="124"/>
  <c r="U14" i="124" s="1"/>
  <c r="M14" i="124"/>
  <c r="T14" i="124" s="1"/>
  <c r="L14" i="124"/>
  <c r="S14" i="124" s="1"/>
  <c r="O19" i="124"/>
  <c r="V19" i="124" s="1"/>
  <c r="N19" i="124"/>
  <c r="U19" i="124" s="1"/>
  <c r="M19" i="124"/>
  <c r="T19" i="124" s="1"/>
  <c r="L19" i="124"/>
  <c r="S19" i="124" s="1"/>
  <c r="O15" i="124"/>
  <c r="V15" i="124" s="1"/>
  <c r="N15" i="124"/>
  <c r="U15" i="124" s="1"/>
  <c r="M15" i="124"/>
  <c r="T15" i="124" s="1"/>
  <c r="L15" i="124"/>
  <c r="S15" i="124" s="1"/>
  <c r="O5" i="124"/>
  <c r="V5" i="124" s="1"/>
  <c r="N5" i="124"/>
  <c r="U5" i="124" s="1"/>
  <c r="M5" i="124"/>
  <c r="T5" i="124" s="1"/>
  <c r="L5" i="124"/>
  <c r="S5" i="124" s="1"/>
  <c r="O7" i="124"/>
  <c r="V7" i="124" s="1"/>
  <c r="N7" i="124"/>
  <c r="U7" i="124" s="1"/>
  <c r="M7" i="124"/>
  <c r="T7" i="124" s="1"/>
  <c r="L7" i="124"/>
  <c r="S7" i="124" s="1"/>
  <c r="O11" i="124"/>
  <c r="V11" i="124" s="1"/>
  <c r="N11" i="124"/>
  <c r="U11" i="124" s="1"/>
  <c r="M11" i="124"/>
  <c r="T11" i="124" s="1"/>
  <c r="L11" i="124"/>
  <c r="S11" i="124" s="1"/>
  <c r="O8" i="123"/>
  <c r="V8" i="123" s="1"/>
  <c r="N8" i="123"/>
  <c r="U8" i="123" s="1"/>
  <c r="M8" i="123"/>
  <c r="T8" i="123" s="1"/>
  <c r="L8" i="123"/>
  <c r="S8" i="123" s="1"/>
  <c r="O3" i="123"/>
  <c r="V3" i="123" s="1"/>
  <c r="N3" i="123"/>
  <c r="U3" i="123" s="1"/>
  <c r="M3" i="123"/>
  <c r="T3" i="123" s="1"/>
  <c r="L3" i="123"/>
  <c r="S3" i="123" s="1"/>
  <c r="O4" i="123"/>
  <c r="V4" i="123" s="1"/>
  <c r="N4" i="123"/>
  <c r="U4" i="123" s="1"/>
  <c r="M4" i="123"/>
  <c r="T4" i="123" s="1"/>
  <c r="L4" i="123"/>
  <c r="S4" i="123" s="1"/>
  <c r="O23" i="123"/>
  <c r="V23" i="123" s="1"/>
  <c r="N23" i="123"/>
  <c r="U23" i="123" s="1"/>
  <c r="M23" i="123"/>
  <c r="T23" i="123" s="1"/>
  <c r="L23" i="123"/>
  <c r="S23" i="123" s="1"/>
  <c r="O9" i="123"/>
  <c r="V9" i="123" s="1"/>
  <c r="N9" i="123"/>
  <c r="U9" i="123" s="1"/>
  <c r="M9" i="123"/>
  <c r="T9" i="123" s="1"/>
  <c r="L9" i="123"/>
  <c r="S9" i="123" s="1"/>
  <c r="O14" i="123"/>
  <c r="V14" i="123" s="1"/>
  <c r="N14" i="123"/>
  <c r="U14" i="123" s="1"/>
  <c r="M14" i="123"/>
  <c r="T14" i="123" s="1"/>
  <c r="L14" i="123"/>
  <c r="R14" i="123" s="1"/>
  <c r="W14" i="123" s="1"/>
  <c r="O24" i="123"/>
  <c r="V24" i="123" s="1"/>
  <c r="N24" i="123"/>
  <c r="U24" i="123" s="1"/>
  <c r="M24" i="123"/>
  <c r="T24" i="123" s="1"/>
  <c r="L24" i="123"/>
  <c r="R24" i="123" s="1"/>
  <c r="W24" i="123" s="1"/>
  <c r="O16" i="123"/>
  <c r="V16" i="123" s="1"/>
  <c r="N16" i="123"/>
  <c r="U16" i="123" s="1"/>
  <c r="M16" i="123"/>
  <c r="T16" i="123" s="1"/>
  <c r="L16" i="123"/>
  <c r="R16" i="123" s="1"/>
  <c r="W16" i="123" s="1"/>
  <c r="O21" i="123"/>
  <c r="V21" i="123" s="1"/>
  <c r="N21" i="123"/>
  <c r="U21" i="123" s="1"/>
  <c r="M21" i="123"/>
  <c r="T21" i="123" s="1"/>
  <c r="L21" i="123"/>
  <c r="S21" i="123" s="1"/>
  <c r="O39" i="123"/>
  <c r="V39" i="123" s="1"/>
  <c r="N39" i="123"/>
  <c r="U39" i="123" s="1"/>
  <c r="M39" i="123"/>
  <c r="T39" i="123" s="1"/>
  <c r="L39" i="123"/>
  <c r="S39" i="123" s="1"/>
  <c r="O17" i="123"/>
  <c r="V17" i="123" s="1"/>
  <c r="N17" i="123"/>
  <c r="U17" i="123" s="1"/>
  <c r="M17" i="123"/>
  <c r="T17" i="123" s="1"/>
  <c r="L17" i="123"/>
  <c r="S17" i="123" s="1"/>
  <c r="O36" i="123"/>
  <c r="V36" i="123" s="1"/>
  <c r="N36" i="123"/>
  <c r="U36" i="123" s="1"/>
  <c r="M36" i="123"/>
  <c r="T36" i="123" s="1"/>
  <c r="L36" i="123"/>
  <c r="S36" i="123" s="1"/>
  <c r="O20" i="123"/>
  <c r="V20" i="123" s="1"/>
  <c r="N20" i="123"/>
  <c r="U20" i="123" s="1"/>
  <c r="M20" i="123"/>
  <c r="T20" i="123" s="1"/>
  <c r="L20" i="123"/>
  <c r="S20" i="123" s="1"/>
  <c r="O5" i="123"/>
  <c r="V5" i="123" s="1"/>
  <c r="N5" i="123"/>
  <c r="U5" i="123" s="1"/>
  <c r="M5" i="123"/>
  <c r="T5" i="123" s="1"/>
  <c r="L5" i="123"/>
  <c r="S5" i="123" s="1"/>
  <c r="O11" i="123"/>
  <c r="V11" i="123" s="1"/>
  <c r="N11" i="123"/>
  <c r="U11" i="123" s="1"/>
  <c r="M11" i="123"/>
  <c r="T11" i="123" s="1"/>
  <c r="L11" i="123"/>
  <c r="S11" i="123" s="1"/>
  <c r="O10" i="123"/>
  <c r="V10" i="123" s="1"/>
  <c r="N10" i="123"/>
  <c r="U10" i="123" s="1"/>
  <c r="M10" i="123"/>
  <c r="T10" i="123" s="1"/>
  <c r="L10" i="123"/>
  <c r="R10" i="123" s="1"/>
  <c r="W10" i="123" s="1"/>
  <c r="O34" i="123"/>
  <c r="V34" i="123" s="1"/>
  <c r="N34" i="123"/>
  <c r="U34" i="123" s="1"/>
  <c r="M34" i="123"/>
  <c r="T34" i="123" s="1"/>
  <c r="L34" i="123"/>
  <c r="S34" i="123" s="1"/>
  <c r="O30" i="123"/>
  <c r="V30" i="123" s="1"/>
  <c r="N30" i="123"/>
  <c r="U30" i="123" s="1"/>
  <c r="M30" i="123"/>
  <c r="T30" i="123" s="1"/>
  <c r="L30" i="123"/>
  <c r="S30" i="123" s="1"/>
  <c r="O35" i="123"/>
  <c r="V35" i="123" s="1"/>
  <c r="N35" i="123"/>
  <c r="U35" i="123" s="1"/>
  <c r="M35" i="123"/>
  <c r="T35" i="123" s="1"/>
  <c r="L35" i="123"/>
  <c r="S35" i="123" s="1"/>
  <c r="O13" i="123"/>
  <c r="V13" i="123" s="1"/>
  <c r="N13" i="123"/>
  <c r="U13" i="123" s="1"/>
  <c r="M13" i="123"/>
  <c r="T13" i="123" s="1"/>
  <c r="L13" i="123"/>
  <c r="S13" i="123" s="1"/>
  <c r="O25" i="123"/>
  <c r="V25" i="123" s="1"/>
  <c r="N25" i="123"/>
  <c r="U25" i="123" s="1"/>
  <c r="M25" i="123"/>
  <c r="T25" i="123" s="1"/>
  <c r="L25" i="123"/>
  <c r="S25" i="123" s="1"/>
  <c r="O15" i="123"/>
  <c r="V15" i="123" s="1"/>
  <c r="N15" i="123"/>
  <c r="U15" i="123" s="1"/>
  <c r="M15" i="123"/>
  <c r="T15" i="123" s="1"/>
  <c r="L15" i="123"/>
  <c r="S15" i="123" s="1"/>
  <c r="O33" i="123"/>
  <c r="V33" i="123" s="1"/>
  <c r="N33" i="123"/>
  <c r="U33" i="123" s="1"/>
  <c r="M33" i="123"/>
  <c r="T33" i="123" s="1"/>
  <c r="L33" i="123"/>
  <c r="S33" i="123" s="1"/>
  <c r="O12" i="123"/>
  <c r="V12" i="123" s="1"/>
  <c r="N12" i="123"/>
  <c r="U12" i="123" s="1"/>
  <c r="M12" i="123"/>
  <c r="T12" i="123" s="1"/>
  <c r="L12" i="123"/>
  <c r="S12" i="123" s="1"/>
  <c r="O26" i="123"/>
  <c r="V26" i="123" s="1"/>
  <c r="N26" i="123"/>
  <c r="U26" i="123" s="1"/>
  <c r="M26" i="123"/>
  <c r="T26" i="123" s="1"/>
  <c r="L26" i="123"/>
  <c r="S26" i="123" s="1"/>
  <c r="O19" i="123"/>
  <c r="V19" i="123" s="1"/>
  <c r="N19" i="123"/>
  <c r="U19" i="123" s="1"/>
  <c r="M19" i="123"/>
  <c r="T19" i="123" s="1"/>
  <c r="L19" i="123"/>
  <c r="S19" i="123" s="1"/>
  <c r="O7" i="123"/>
  <c r="V7" i="123" s="1"/>
  <c r="N7" i="123"/>
  <c r="U7" i="123" s="1"/>
  <c r="M7" i="123"/>
  <c r="T7" i="123" s="1"/>
  <c r="L7" i="123"/>
  <c r="S7" i="123" s="1"/>
  <c r="O31" i="123"/>
  <c r="V31" i="123" s="1"/>
  <c r="N31" i="123"/>
  <c r="U31" i="123" s="1"/>
  <c r="M31" i="123"/>
  <c r="T31" i="123" s="1"/>
  <c r="L31" i="123"/>
  <c r="S31" i="123" s="1"/>
  <c r="O29" i="123"/>
  <c r="V29" i="123" s="1"/>
  <c r="N29" i="123"/>
  <c r="U29" i="123" s="1"/>
  <c r="M29" i="123"/>
  <c r="T29" i="123" s="1"/>
  <c r="L29" i="123"/>
  <c r="S29" i="123" s="1"/>
  <c r="O28" i="123"/>
  <c r="V28" i="123" s="1"/>
  <c r="N28" i="123"/>
  <c r="U28" i="123" s="1"/>
  <c r="M28" i="123"/>
  <c r="T28" i="123" s="1"/>
  <c r="L28" i="123"/>
  <c r="S28" i="123" s="1"/>
  <c r="O27" i="123"/>
  <c r="V27" i="123" s="1"/>
  <c r="N27" i="123"/>
  <c r="U27" i="123" s="1"/>
  <c r="M27" i="123"/>
  <c r="T27" i="123" s="1"/>
  <c r="L27" i="123"/>
  <c r="S27" i="123" s="1"/>
  <c r="O32" i="123"/>
  <c r="V32" i="123" s="1"/>
  <c r="N32" i="123"/>
  <c r="U32" i="123" s="1"/>
  <c r="M32" i="123"/>
  <c r="T32" i="123" s="1"/>
  <c r="L32" i="123"/>
  <c r="R32" i="123" s="1"/>
  <c r="W32" i="123" s="1"/>
  <c r="O18" i="123"/>
  <c r="V18" i="123" s="1"/>
  <c r="N18" i="123"/>
  <c r="U18" i="123" s="1"/>
  <c r="M18" i="123"/>
  <c r="T18" i="123" s="1"/>
  <c r="L18" i="123"/>
  <c r="S18" i="123" s="1"/>
  <c r="O38" i="123"/>
  <c r="V38" i="123" s="1"/>
  <c r="N38" i="123"/>
  <c r="U38" i="123" s="1"/>
  <c r="M38" i="123"/>
  <c r="T38" i="123" s="1"/>
  <c r="L38" i="123"/>
  <c r="R38" i="123" s="1"/>
  <c r="W38" i="123" s="1"/>
  <c r="O6" i="123"/>
  <c r="V6" i="123" s="1"/>
  <c r="N6" i="123"/>
  <c r="U6" i="123" s="1"/>
  <c r="M6" i="123"/>
  <c r="T6" i="123" s="1"/>
  <c r="L6" i="123"/>
  <c r="S6" i="123" s="1"/>
  <c r="O22" i="123"/>
  <c r="V22" i="123" s="1"/>
  <c r="N22" i="123"/>
  <c r="U22" i="123" s="1"/>
  <c r="M22" i="123"/>
  <c r="T22" i="123" s="1"/>
  <c r="L22" i="123"/>
  <c r="S22" i="123" s="1"/>
  <c r="O37" i="123"/>
  <c r="V37" i="123" s="1"/>
  <c r="N37" i="123"/>
  <c r="U37" i="123" s="1"/>
  <c r="M37" i="123"/>
  <c r="T37" i="123" s="1"/>
  <c r="L37" i="123"/>
  <c r="S37" i="123" s="1"/>
  <c r="Q4" i="122"/>
  <c r="Q5" i="122"/>
  <c r="Q6" i="122"/>
  <c r="Q7" i="122"/>
  <c r="Q8" i="122"/>
  <c r="Q9" i="122"/>
  <c r="Q10" i="122"/>
  <c r="Q11" i="122"/>
  <c r="Q12" i="122"/>
  <c r="Q13" i="122"/>
  <c r="Q14" i="122"/>
  <c r="Q15" i="122"/>
  <c r="Q16" i="122"/>
  <c r="Q17" i="122"/>
  <c r="Q18" i="122"/>
  <c r="Q19" i="122"/>
  <c r="Q20" i="122"/>
  <c r="Q21" i="122"/>
  <c r="Q22" i="122"/>
  <c r="Q23" i="122"/>
  <c r="Q24" i="122"/>
  <c r="Q25" i="122"/>
  <c r="Q26" i="122"/>
  <c r="Q27" i="122"/>
  <c r="Q28" i="122"/>
  <c r="Q29" i="122"/>
  <c r="Q30" i="122"/>
  <c r="Q31" i="122"/>
  <c r="Q32" i="122"/>
  <c r="Q33" i="122"/>
  <c r="Q34" i="122"/>
  <c r="Q3" i="122"/>
  <c r="T40" i="123" l="1"/>
  <c r="U40" i="123"/>
  <c r="U28" i="126"/>
  <c r="V40" i="123"/>
  <c r="R10" i="126"/>
  <c r="W10" i="126" s="1"/>
  <c r="S10" i="126"/>
  <c r="S14" i="126"/>
  <c r="S28" i="126" s="1"/>
  <c r="R14" i="126"/>
  <c r="W14" i="126" s="1"/>
  <c r="R24" i="126"/>
  <c r="W24" i="126" s="1"/>
  <c r="S24" i="126"/>
  <c r="R3" i="124"/>
  <c r="W3" i="124" s="1"/>
  <c r="R3" i="125"/>
  <c r="W3" i="125" s="1"/>
  <c r="S38" i="123"/>
  <c r="R31" i="123"/>
  <c r="W31" i="123" s="1"/>
  <c r="R30" i="123"/>
  <c r="W30" i="123" s="1"/>
  <c r="R20" i="123"/>
  <c r="W20" i="123" s="1"/>
  <c r="S16" i="123"/>
  <c r="R6" i="123"/>
  <c r="W6" i="123" s="1"/>
  <c r="R5" i="123"/>
  <c r="W5" i="123" s="1"/>
  <c r="R19" i="124"/>
  <c r="W19" i="124" s="1"/>
  <c r="R8" i="124"/>
  <c r="W8" i="124" s="1"/>
  <c r="S32" i="125"/>
  <c r="R30" i="125"/>
  <c r="W30" i="125" s="1"/>
  <c r="R26" i="125"/>
  <c r="W26" i="125" s="1"/>
  <c r="S24" i="125"/>
  <c r="R8" i="125"/>
  <c r="W8" i="125" s="1"/>
  <c r="R21" i="126"/>
  <c r="W21" i="126" s="1"/>
  <c r="V33" i="125"/>
  <c r="R4" i="127"/>
  <c r="W4" i="127" s="1"/>
  <c r="S4" i="127"/>
  <c r="R6" i="127"/>
  <c r="W6" i="127" s="1"/>
  <c r="S6" i="127"/>
  <c r="S10" i="127"/>
  <c r="R10" i="127"/>
  <c r="W10" i="127" s="1"/>
  <c r="R12" i="127"/>
  <c r="W12" i="127" s="1"/>
  <c r="S12" i="127"/>
  <c r="S18" i="127"/>
  <c r="R18" i="127"/>
  <c r="W18" i="127" s="1"/>
  <c r="R24" i="127"/>
  <c r="W24" i="127" s="1"/>
  <c r="S24" i="127"/>
  <c r="R26" i="127"/>
  <c r="W26" i="127" s="1"/>
  <c r="S26" i="127"/>
  <c r="R34" i="127"/>
  <c r="W34" i="127" s="1"/>
  <c r="S34" i="127"/>
  <c r="R42" i="127"/>
  <c r="W42" i="127" s="1"/>
  <c r="S42" i="127"/>
  <c r="S12" i="128"/>
  <c r="R12" i="128"/>
  <c r="W12" i="128" s="1"/>
  <c r="R6" i="128"/>
  <c r="W6" i="128" s="1"/>
  <c r="S6" i="128"/>
  <c r="R22" i="128"/>
  <c r="W22" i="128" s="1"/>
  <c r="S22" i="128"/>
  <c r="R16" i="128"/>
  <c r="W16" i="128" s="1"/>
  <c r="S16" i="128"/>
  <c r="S20" i="128"/>
  <c r="R20" i="128"/>
  <c r="W20" i="128" s="1"/>
  <c r="R24" i="128"/>
  <c r="W24" i="128" s="1"/>
  <c r="S24" i="128"/>
  <c r="S4" i="128"/>
  <c r="S27" i="128" s="1"/>
  <c r="R4" i="128"/>
  <c r="W4" i="128" s="1"/>
  <c r="R14" i="128"/>
  <c r="W14" i="128" s="1"/>
  <c r="S14" i="128"/>
  <c r="R8" i="128"/>
  <c r="W8" i="128" s="1"/>
  <c r="S8" i="128"/>
  <c r="R3" i="127"/>
  <c r="R39" i="123"/>
  <c r="W39" i="123" s="1"/>
  <c r="R28" i="123"/>
  <c r="W28" i="123" s="1"/>
  <c r="S24" i="123"/>
  <c r="R19" i="123"/>
  <c r="W19" i="123" s="1"/>
  <c r="R18" i="123"/>
  <c r="W18" i="123" s="1"/>
  <c r="R17" i="123"/>
  <c r="W17" i="123" s="1"/>
  <c r="S14" i="123"/>
  <c r="R8" i="123"/>
  <c r="W8" i="123" s="1"/>
  <c r="S24" i="124"/>
  <c r="R20" i="124"/>
  <c r="W20" i="124" s="1"/>
  <c r="S16" i="124"/>
  <c r="R14" i="124"/>
  <c r="W14" i="124" s="1"/>
  <c r="S10" i="124"/>
  <c r="R9" i="124"/>
  <c r="W9" i="124" s="1"/>
  <c r="R29" i="125"/>
  <c r="W29" i="125" s="1"/>
  <c r="R20" i="126"/>
  <c r="W20" i="126" s="1"/>
  <c r="R9" i="126"/>
  <c r="W9" i="126" s="1"/>
  <c r="R38" i="127"/>
  <c r="W38" i="127" s="1"/>
  <c r="R36" i="127"/>
  <c r="R10" i="125"/>
  <c r="W10" i="125" s="1"/>
  <c r="S10" i="125"/>
  <c r="S33" i="125" s="1"/>
  <c r="S14" i="125"/>
  <c r="R14" i="125"/>
  <c r="W14" i="125" s="1"/>
  <c r="R18" i="125"/>
  <c r="W18" i="125" s="1"/>
  <c r="S18" i="125"/>
  <c r="S22" i="125"/>
  <c r="R22" i="125"/>
  <c r="W22" i="125" s="1"/>
  <c r="R36" i="123"/>
  <c r="W36" i="123" s="1"/>
  <c r="S32" i="123"/>
  <c r="S40" i="123" s="1"/>
  <c r="R27" i="123"/>
  <c r="W27" i="123" s="1"/>
  <c r="R26" i="123"/>
  <c r="W26" i="123" s="1"/>
  <c r="R25" i="123"/>
  <c r="W25" i="123" s="1"/>
  <c r="R15" i="123"/>
  <c r="W15" i="123" s="1"/>
  <c r="S10" i="123"/>
  <c r="R9" i="123"/>
  <c r="W9" i="123" s="1"/>
  <c r="R21" i="124"/>
  <c r="W21" i="124" s="1"/>
  <c r="R4" i="124"/>
  <c r="W4" i="124" s="1"/>
  <c r="R28" i="125"/>
  <c r="W28" i="125" s="1"/>
  <c r="R17" i="125"/>
  <c r="W17" i="125" s="1"/>
  <c r="R6" i="125"/>
  <c r="W6" i="125" s="1"/>
  <c r="S26" i="126"/>
  <c r="R19" i="126"/>
  <c r="W19" i="126" s="1"/>
  <c r="R8" i="126"/>
  <c r="W8" i="126" s="1"/>
  <c r="R30" i="127"/>
  <c r="W30" i="127" s="1"/>
  <c r="T33" i="125"/>
  <c r="U27" i="128"/>
  <c r="R6" i="129"/>
  <c r="W6" i="129" s="1"/>
  <c r="S6" i="129"/>
  <c r="S10" i="129"/>
  <c r="R10" i="129"/>
  <c r="W10" i="129" s="1"/>
  <c r="R12" i="129"/>
  <c r="W12" i="129" s="1"/>
  <c r="S12" i="129"/>
  <c r="R14" i="129"/>
  <c r="W14" i="129" s="1"/>
  <c r="S14" i="129"/>
  <c r="S18" i="129"/>
  <c r="R18" i="129"/>
  <c r="W18" i="129" s="1"/>
  <c r="R20" i="129"/>
  <c r="W20" i="129" s="1"/>
  <c r="S20" i="129"/>
  <c r="R22" i="129"/>
  <c r="W22" i="129" s="1"/>
  <c r="S22" i="129"/>
  <c r="S26" i="129"/>
  <c r="R26" i="129"/>
  <c r="W26" i="129" s="1"/>
  <c r="R28" i="129"/>
  <c r="W28" i="129" s="1"/>
  <c r="S28" i="129"/>
  <c r="R30" i="129"/>
  <c r="W30" i="129" s="1"/>
  <c r="S30" i="129"/>
  <c r="R3" i="123"/>
  <c r="R35" i="123"/>
  <c r="W35" i="123" s="1"/>
  <c r="R34" i="123"/>
  <c r="W34" i="123" s="1"/>
  <c r="R33" i="123"/>
  <c r="W33" i="123" s="1"/>
  <c r="R23" i="123"/>
  <c r="W23" i="123" s="1"/>
  <c r="R4" i="123"/>
  <c r="W4" i="123" s="1"/>
  <c r="R22" i="124"/>
  <c r="W22" i="124" s="1"/>
  <c r="R18" i="124"/>
  <c r="W18" i="124" s="1"/>
  <c r="R17" i="124"/>
  <c r="W17" i="124" s="1"/>
  <c r="R5" i="124"/>
  <c r="W5" i="124" s="1"/>
  <c r="R27" i="125"/>
  <c r="W27" i="125" s="1"/>
  <c r="R16" i="125"/>
  <c r="W16" i="125" s="1"/>
  <c r="R22" i="126"/>
  <c r="W22" i="126" s="1"/>
  <c r="R18" i="126"/>
  <c r="W18" i="126" s="1"/>
  <c r="S16" i="126"/>
  <c r="R6" i="126"/>
  <c r="W6" i="126" s="1"/>
  <c r="R40" i="127"/>
  <c r="W40" i="127" s="1"/>
  <c r="R32" i="127"/>
  <c r="W32" i="127" s="1"/>
  <c r="R22" i="127"/>
  <c r="W22" i="127" s="1"/>
  <c r="R20" i="127"/>
  <c r="W20" i="127" s="1"/>
  <c r="R32" i="129"/>
  <c r="W32" i="129" s="1"/>
  <c r="R25" i="125"/>
  <c r="W25" i="125" s="1"/>
  <c r="R5" i="125"/>
  <c r="W5" i="125" s="1"/>
  <c r="R4" i="125"/>
  <c r="R27" i="126"/>
  <c r="W27" i="126" s="1"/>
  <c r="R17" i="126"/>
  <c r="W17" i="126" s="1"/>
  <c r="R37" i="127"/>
  <c r="W37" i="127" s="1"/>
  <c r="R33" i="127"/>
  <c r="W33" i="127" s="1"/>
  <c r="R27" i="127"/>
  <c r="W27" i="127" s="1"/>
  <c r="R14" i="127"/>
  <c r="W14" i="127" s="1"/>
  <c r="R26" i="128"/>
  <c r="W26" i="128" s="1"/>
  <c r="R21" i="129"/>
  <c r="W21" i="129" s="1"/>
  <c r="R8" i="129"/>
  <c r="W8" i="129" s="1"/>
  <c r="R13" i="125"/>
  <c r="W13" i="125" s="1"/>
  <c r="R12" i="125"/>
  <c r="W12" i="125" s="1"/>
  <c r="R11" i="125"/>
  <c r="W11" i="125" s="1"/>
  <c r="R25" i="126"/>
  <c r="W25" i="126" s="1"/>
  <c r="R5" i="126"/>
  <c r="W5" i="126" s="1"/>
  <c r="R4" i="126"/>
  <c r="W4" i="126" s="1"/>
  <c r="R43" i="127"/>
  <c r="W43" i="127" s="1"/>
  <c r="R28" i="127"/>
  <c r="W28" i="127" s="1"/>
  <c r="R13" i="127"/>
  <c r="W13" i="127" s="1"/>
  <c r="R8" i="127"/>
  <c r="W8" i="127" s="1"/>
  <c r="R25" i="128"/>
  <c r="W25" i="128" s="1"/>
  <c r="R13" i="129"/>
  <c r="W13" i="129" s="1"/>
  <c r="R37" i="123"/>
  <c r="W37" i="123" s="1"/>
  <c r="R29" i="123"/>
  <c r="W29" i="123" s="1"/>
  <c r="R21" i="123"/>
  <c r="W21" i="123" s="1"/>
  <c r="R13" i="123"/>
  <c r="W13" i="123" s="1"/>
  <c r="R12" i="123"/>
  <c r="W12" i="123" s="1"/>
  <c r="R11" i="123"/>
  <c r="W11" i="123" s="1"/>
  <c r="R13" i="124"/>
  <c r="W13" i="124" s="1"/>
  <c r="R12" i="124"/>
  <c r="W12" i="124" s="1"/>
  <c r="R11" i="124"/>
  <c r="W11" i="124" s="1"/>
  <c r="R21" i="125"/>
  <c r="W21" i="125" s="1"/>
  <c r="R20" i="125"/>
  <c r="W20" i="125" s="1"/>
  <c r="R19" i="125"/>
  <c r="W19" i="125" s="1"/>
  <c r="R9" i="125"/>
  <c r="W9" i="125" s="1"/>
  <c r="R13" i="126"/>
  <c r="W13" i="126" s="1"/>
  <c r="R12" i="126"/>
  <c r="W12" i="126" s="1"/>
  <c r="R11" i="126"/>
  <c r="W11" i="126" s="1"/>
  <c r="R41" i="127"/>
  <c r="W41" i="127" s="1"/>
  <c r="R35" i="127"/>
  <c r="W35" i="127" s="1"/>
  <c r="R25" i="127"/>
  <c r="W25" i="127" s="1"/>
  <c r="R19" i="127"/>
  <c r="W19" i="127" s="1"/>
  <c r="R7" i="127"/>
  <c r="W7" i="127" s="1"/>
  <c r="R15" i="128"/>
  <c r="W15" i="128" s="1"/>
  <c r="R10" i="128"/>
  <c r="W10" i="128" s="1"/>
  <c r="R29" i="127"/>
  <c r="W29" i="127" s="1"/>
  <c r="R21" i="127"/>
  <c r="W21" i="127" s="1"/>
  <c r="R15" i="127"/>
  <c r="W15" i="127" s="1"/>
  <c r="R5" i="127"/>
  <c r="W5" i="127" s="1"/>
  <c r="R23" i="128"/>
  <c r="W23" i="128" s="1"/>
  <c r="R17" i="128"/>
  <c r="W17" i="128" s="1"/>
  <c r="R7" i="128"/>
  <c r="W7" i="128" s="1"/>
  <c r="R24" i="129"/>
  <c r="W24" i="129" s="1"/>
  <c r="R5" i="129"/>
  <c r="W5" i="129" s="1"/>
  <c r="R7" i="123"/>
  <c r="W7" i="123" s="1"/>
  <c r="R23" i="124"/>
  <c r="W23" i="124" s="1"/>
  <c r="R15" i="124"/>
  <c r="W15" i="124" s="1"/>
  <c r="R7" i="124"/>
  <c r="W7" i="124" s="1"/>
  <c r="R31" i="125"/>
  <c r="W31" i="125" s="1"/>
  <c r="R23" i="125"/>
  <c r="W23" i="125" s="1"/>
  <c r="R15" i="125"/>
  <c r="W15" i="125" s="1"/>
  <c r="R7" i="125"/>
  <c r="W7" i="125" s="1"/>
  <c r="R23" i="126"/>
  <c r="W23" i="126" s="1"/>
  <c r="R15" i="126"/>
  <c r="W15" i="126" s="1"/>
  <c r="R7" i="126"/>
  <c r="W7" i="126" s="1"/>
  <c r="R39" i="127"/>
  <c r="W39" i="127" s="1"/>
  <c r="R31" i="127"/>
  <c r="W31" i="127" s="1"/>
  <c r="R23" i="127"/>
  <c r="W23" i="127" s="1"/>
  <c r="R16" i="127"/>
  <c r="W16" i="127" s="1"/>
  <c r="R18" i="128"/>
  <c r="W18" i="128" s="1"/>
  <c r="R29" i="129"/>
  <c r="W29" i="129" s="1"/>
  <c r="R16" i="129"/>
  <c r="W16" i="129" s="1"/>
  <c r="R4" i="129"/>
  <c r="W4" i="129" s="1"/>
  <c r="R11" i="127"/>
  <c r="W11" i="127" s="1"/>
  <c r="R21" i="128"/>
  <c r="W21" i="128" s="1"/>
  <c r="R13" i="128"/>
  <c r="W13" i="128" s="1"/>
  <c r="R5" i="128"/>
  <c r="R27" i="129"/>
  <c r="W27" i="129" s="1"/>
  <c r="R19" i="129"/>
  <c r="W19" i="129" s="1"/>
  <c r="R11" i="129"/>
  <c r="W11" i="129" s="1"/>
  <c r="R9" i="128"/>
  <c r="W9" i="128" s="1"/>
  <c r="R31" i="129"/>
  <c r="W31" i="129" s="1"/>
  <c r="R23" i="129"/>
  <c r="W23" i="129" s="1"/>
  <c r="R15" i="129"/>
  <c r="W15" i="129" s="1"/>
  <c r="R7" i="129"/>
  <c r="W7" i="129" s="1"/>
  <c r="R17" i="127"/>
  <c r="W17" i="127" s="1"/>
  <c r="R9" i="127"/>
  <c r="W9" i="127" s="1"/>
  <c r="R19" i="128"/>
  <c r="W19" i="128" s="1"/>
  <c r="R11" i="128"/>
  <c r="W11" i="128" s="1"/>
  <c r="R33" i="129"/>
  <c r="W33" i="129" s="1"/>
  <c r="R25" i="129"/>
  <c r="W25" i="129" s="1"/>
  <c r="R17" i="129"/>
  <c r="W17" i="129" s="1"/>
  <c r="R9" i="129"/>
  <c r="W9" i="129" s="1"/>
  <c r="W5" i="128"/>
  <c r="R27" i="128"/>
  <c r="T28" i="126"/>
  <c r="V28" i="126"/>
  <c r="R28" i="126"/>
  <c r="R40" i="123"/>
  <c r="U34" i="129"/>
  <c r="U44" i="127"/>
  <c r="V25" i="124"/>
  <c r="U25" i="124"/>
  <c r="Q4" i="121"/>
  <c r="R4" i="121"/>
  <c r="W4" i="121" s="1"/>
  <c r="S4" i="121"/>
  <c r="Q5" i="121"/>
  <c r="R5" i="121" s="1"/>
  <c r="W5" i="121" s="1"/>
  <c r="S5" i="121"/>
  <c r="V5" i="121"/>
  <c r="Q6" i="121"/>
  <c r="R6" i="121" s="1"/>
  <c r="W6" i="121" s="1"/>
  <c r="S6" i="121"/>
  <c r="Q7" i="121"/>
  <c r="R7" i="121" s="1"/>
  <c r="W7" i="121" s="1"/>
  <c r="S7" i="121"/>
  <c r="Q8" i="121"/>
  <c r="R8" i="121" s="1"/>
  <c r="W8" i="121" s="1"/>
  <c r="V8" i="121"/>
  <c r="Q9" i="121"/>
  <c r="S9" i="121"/>
  <c r="Q10" i="121"/>
  <c r="R10" i="121"/>
  <c r="W10" i="121" s="1"/>
  <c r="S10" i="121"/>
  <c r="V10" i="121"/>
  <c r="Q11" i="121"/>
  <c r="R11" i="121" s="1"/>
  <c r="W11" i="121" s="1"/>
  <c r="V11" i="121"/>
  <c r="Q12" i="121"/>
  <c r="R12" i="121"/>
  <c r="W12" i="121" s="1"/>
  <c r="S12" i="121"/>
  <c r="Q13" i="121"/>
  <c r="R13" i="121" s="1"/>
  <c r="W13" i="121" s="1"/>
  <c r="S13" i="121"/>
  <c r="V13" i="121"/>
  <c r="Q14" i="121"/>
  <c r="R14" i="121" s="1"/>
  <c r="W14" i="121" s="1"/>
  <c r="S14" i="121"/>
  <c r="Q15" i="121"/>
  <c r="R15" i="121" s="1"/>
  <c r="W15" i="121" s="1"/>
  <c r="S15" i="121"/>
  <c r="Q16" i="121"/>
  <c r="R16" i="121" s="1"/>
  <c r="W16" i="121" s="1"/>
  <c r="V16" i="121"/>
  <c r="Q17" i="121"/>
  <c r="S17" i="121"/>
  <c r="Q18" i="121"/>
  <c r="R18" i="121"/>
  <c r="W18" i="121" s="1"/>
  <c r="S18" i="121"/>
  <c r="V18" i="121"/>
  <c r="Q19" i="121"/>
  <c r="R19" i="121" s="1"/>
  <c r="W19" i="121" s="1"/>
  <c r="V19" i="121"/>
  <c r="Q20" i="121"/>
  <c r="R20" i="121"/>
  <c r="W20" i="121" s="1"/>
  <c r="S20" i="121"/>
  <c r="Q21" i="121"/>
  <c r="R21" i="121" s="1"/>
  <c r="W21" i="121" s="1"/>
  <c r="S21" i="121"/>
  <c r="V21" i="121"/>
  <c r="Q22" i="121"/>
  <c r="R22" i="121" s="1"/>
  <c r="W22" i="121" s="1"/>
  <c r="S22" i="121"/>
  <c r="Q23" i="121"/>
  <c r="R23" i="121" s="1"/>
  <c r="W23" i="121" s="1"/>
  <c r="S23" i="121"/>
  <c r="Q24" i="121"/>
  <c r="R24" i="121" s="1"/>
  <c r="W24" i="121" s="1"/>
  <c r="V24" i="121"/>
  <c r="Q25" i="121"/>
  <c r="S25" i="121"/>
  <c r="Q26" i="121"/>
  <c r="R26" i="121"/>
  <c r="W26" i="121" s="1"/>
  <c r="S26" i="121"/>
  <c r="V26" i="121"/>
  <c r="Q27" i="121"/>
  <c r="R27" i="121" s="1"/>
  <c r="W27" i="121" s="1"/>
  <c r="V27" i="121"/>
  <c r="Q28" i="121"/>
  <c r="R28" i="121"/>
  <c r="W28" i="121" s="1"/>
  <c r="S28" i="121"/>
  <c r="Q29" i="121"/>
  <c r="R29" i="121" s="1"/>
  <c r="W29" i="121" s="1"/>
  <c r="S29" i="121"/>
  <c r="V29" i="121"/>
  <c r="Q30" i="121"/>
  <c r="R30" i="121" s="1"/>
  <c r="W30" i="121" s="1"/>
  <c r="S30" i="121"/>
  <c r="Q31" i="121"/>
  <c r="R31" i="121" s="1"/>
  <c r="W31" i="121" s="1"/>
  <c r="S31" i="121"/>
  <c r="Q32" i="121"/>
  <c r="R32" i="121" s="1"/>
  <c r="W32" i="121" s="1"/>
  <c r="V32" i="121"/>
  <c r="Q33" i="121"/>
  <c r="S33" i="121"/>
  <c r="Q34" i="121"/>
  <c r="R34" i="121"/>
  <c r="W34" i="121" s="1"/>
  <c r="S34" i="121"/>
  <c r="V34" i="121"/>
  <c r="Q35" i="121"/>
  <c r="R35" i="121" s="1"/>
  <c r="W35" i="121" s="1"/>
  <c r="V35" i="121"/>
  <c r="Q36" i="121"/>
  <c r="R36" i="121"/>
  <c r="W36" i="121" s="1"/>
  <c r="S36" i="121"/>
  <c r="Q37" i="121"/>
  <c r="R37" i="121" s="1"/>
  <c r="W37" i="121" s="1"/>
  <c r="S37" i="121"/>
  <c r="V37" i="121"/>
  <c r="Q38" i="121"/>
  <c r="R38" i="121" s="1"/>
  <c r="W38" i="121" s="1"/>
  <c r="S38" i="121"/>
  <c r="T38" i="121"/>
  <c r="Q39" i="121"/>
  <c r="R39" i="121" s="1"/>
  <c r="W39" i="121" s="1"/>
  <c r="S39" i="121"/>
  <c r="V3" i="121"/>
  <c r="S3" i="121"/>
  <c r="Q3" i="121"/>
  <c r="R3" i="121" s="1"/>
  <c r="O39" i="121"/>
  <c r="V39" i="121" s="1"/>
  <c r="N39" i="121"/>
  <c r="U39" i="121" s="1"/>
  <c r="M39" i="121"/>
  <c r="T39" i="121" s="1"/>
  <c r="L39" i="121"/>
  <c r="O38" i="121"/>
  <c r="V38" i="121" s="1"/>
  <c r="N38" i="121"/>
  <c r="U38" i="121" s="1"/>
  <c r="M38" i="121"/>
  <c r="L38" i="121"/>
  <c r="O37" i="121"/>
  <c r="N37" i="121"/>
  <c r="U37" i="121" s="1"/>
  <c r="M37" i="121"/>
  <c r="T37" i="121" s="1"/>
  <c r="L37" i="121"/>
  <c r="O36" i="121"/>
  <c r="V36" i="121" s="1"/>
  <c r="N36" i="121"/>
  <c r="U36" i="121" s="1"/>
  <c r="M36" i="121"/>
  <c r="T36" i="121" s="1"/>
  <c r="L36" i="121"/>
  <c r="O35" i="121"/>
  <c r="N35" i="121"/>
  <c r="U35" i="121" s="1"/>
  <c r="M35" i="121"/>
  <c r="T35" i="121" s="1"/>
  <c r="L35" i="121"/>
  <c r="S35" i="121" s="1"/>
  <c r="O34" i="121"/>
  <c r="N34" i="121"/>
  <c r="U34" i="121" s="1"/>
  <c r="M34" i="121"/>
  <c r="T34" i="121" s="1"/>
  <c r="L34" i="121"/>
  <c r="O33" i="121"/>
  <c r="V33" i="121" s="1"/>
  <c r="N33" i="121"/>
  <c r="U33" i="121" s="1"/>
  <c r="M33" i="121"/>
  <c r="T33" i="121" s="1"/>
  <c r="L33" i="121"/>
  <c r="O32" i="121"/>
  <c r="N32" i="121"/>
  <c r="U32" i="121" s="1"/>
  <c r="M32" i="121"/>
  <c r="T32" i="121" s="1"/>
  <c r="L32" i="121"/>
  <c r="S32" i="121" s="1"/>
  <c r="O31" i="121"/>
  <c r="V31" i="121" s="1"/>
  <c r="N31" i="121"/>
  <c r="U31" i="121" s="1"/>
  <c r="M31" i="121"/>
  <c r="T31" i="121" s="1"/>
  <c r="L31" i="121"/>
  <c r="O30" i="121"/>
  <c r="V30" i="121" s="1"/>
  <c r="N30" i="121"/>
  <c r="U30" i="121" s="1"/>
  <c r="M30" i="121"/>
  <c r="T30" i="121" s="1"/>
  <c r="L30" i="121"/>
  <c r="O29" i="121"/>
  <c r="N29" i="121"/>
  <c r="U29" i="121" s="1"/>
  <c r="M29" i="121"/>
  <c r="T29" i="121" s="1"/>
  <c r="L29" i="121"/>
  <c r="O28" i="121"/>
  <c r="V28" i="121" s="1"/>
  <c r="N28" i="121"/>
  <c r="U28" i="121" s="1"/>
  <c r="M28" i="121"/>
  <c r="T28" i="121" s="1"/>
  <c r="L28" i="121"/>
  <c r="O27" i="121"/>
  <c r="N27" i="121"/>
  <c r="U27" i="121" s="1"/>
  <c r="M27" i="121"/>
  <c r="T27" i="121" s="1"/>
  <c r="L27" i="121"/>
  <c r="S27" i="121" s="1"/>
  <c r="O26" i="121"/>
  <c r="N26" i="121"/>
  <c r="U26" i="121" s="1"/>
  <c r="M26" i="121"/>
  <c r="T26" i="121" s="1"/>
  <c r="L26" i="121"/>
  <c r="O25" i="121"/>
  <c r="V25" i="121" s="1"/>
  <c r="N25" i="121"/>
  <c r="U25" i="121" s="1"/>
  <c r="M25" i="121"/>
  <c r="T25" i="121" s="1"/>
  <c r="L25" i="121"/>
  <c r="O24" i="121"/>
  <c r="N24" i="121"/>
  <c r="U24" i="121" s="1"/>
  <c r="M24" i="121"/>
  <c r="T24" i="121" s="1"/>
  <c r="L24" i="121"/>
  <c r="S24" i="121" s="1"/>
  <c r="O23" i="121"/>
  <c r="V23" i="121" s="1"/>
  <c r="N23" i="121"/>
  <c r="U23" i="121" s="1"/>
  <c r="M23" i="121"/>
  <c r="T23" i="121" s="1"/>
  <c r="L23" i="121"/>
  <c r="O22" i="121"/>
  <c r="V22" i="121" s="1"/>
  <c r="N22" i="121"/>
  <c r="U22" i="121" s="1"/>
  <c r="M22" i="121"/>
  <c r="T22" i="121" s="1"/>
  <c r="L22" i="121"/>
  <c r="O21" i="121"/>
  <c r="N21" i="121"/>
  <c r="U21" i="121" s="1"/>
  <c r="M21" i="121"/>
  <c r="T21" i="121" s="1"/>
  <c r="L21" i="121"/>
  <c r="O20" i="121"/>
  <c r="V20" i="121" s="1"/>
  <c r="N20" i="121"/>
  <c r="U20" i="121" s="1"/>
  <c r="M20" i="121"/>
  <c r="T20" i="121" s="1"/>
  <c r="L20" i="121"/>
  <c r="O19" i="121"/>
  <c r="N19" i="121"/>
  <c r="U19" i="121" s="1"/>
  <c r="M19" i="121"/>
  <c r="T19" i="121" s="1"/>
  <c r="L19" i="121"/>
  <c r="S19" i="121" s="1"/>
  <c r="O18" i="121"/>
  <c r="N18" i="121"/>
  <c r="U18" i="121" s="1"/>
  <c r="M18" i="121"/>
  <c r="T18" i="121" s="1"/>
  <c r="L18" i="121"/>
  <c r="O17" i="121"/>
  <c r="V17" i="121" s="1"/>
  <c r="N17" i="121"/>
  <c r="U17" i="121" s="1"/>
  <c r="M17" i="121"/>
  <c r="T17" i="121" s="1"/>
  <c r="L17" i="121"/>
  <c r="O16" i="121"/>
  <c r="N16" i="121"/>
  <c r="U16" i="121" s="1"/>
  <c r="M16" i="121"/>
  <c r="T16" i="121" s="1"/>
  <c r="L16" i="121"/>
  <c r="S16" i="121" s="1"/>
  <c r="O15" i="121"/>
  <c r="V15" i="121" s="1"/>
  <c r="N15" i="121"/>
  <c r="U15" i="121" s="1"/>
  <c r="M15" i="121"/>
  <c r="T15" i="121" s="1"/>
  <c r="L15" i="121"/>
  <c r="O14" i="121"/>
  <c r="V14" i="121" s="1"/>
  <c r="N14" i="121"/>
  <c r="U14" i="121" s="1"/>
  <c r="M14" i="121"/>
  <c r="T14" i="121" s="1"/>
  <c r="L14" i="121"/>
  <c r="O13" i="121"/>
  <c r="N13" i="121"/>
  <c r="U13" i="121" s="1"/>
  <c r="M13" i="121"/>
  <c r="T13" i="121" s="1"/>
  <c r="L13" i="121"/>
  <c r="O12" i="121"/>
  <c r="V12" i="121" s="1"/>
  <c r="N12" i="121"/>
  <c r="U12" i="121" s="1"/>
  <c r="M12" i="121"/>
  <c r="T12" i="121" s="1"/>
  <c r="L12" i="121"/>
  <c r="O11" i="121"/>
  <c r="N11" i="121"/>
  <c r="U11" i="121" s="1"/>
  <c r="M11" i="121"/>
  <c r="T11" i="121" s="1"/>
  <c r="L11" i="121"/>
  <c r="S11" i="121" s="1"/>
  <c r="O10" i="121"/>
  <c r="N10" i="121"/>
  <c r="U10" i="121" s="1"/>
  <c r="M10" i="121"/>
  <c r="T10" i="121" s="1"/>
  <c r="L10" i="121"/>
  <c r="O9" i="121"/>
  <c r="V9" i="121" s="1"/>
  <c r="N9" i="121"/>
  <c r="U9" i="121" s="1"/>
  <c r="M9" i="121"/>
  <c r="T9" i="121" s="1"/>
  <c r="L9" i="121"/>
  <c r="O8" i="121"/>
  <c r="N8" i="121"/>
  <c r="U8" i="121" s="1"/>
  <c r="M8" i="121"/>
  <c r="T8" i="121" s="1"/>
  <c r="L8" i="121"/>
  <c r="S8" i="121" s="1"/>
  <c r="O7" i="121"/>
  <c r="V7" i="121" s="1"/>
  <c r="N7" i="121"/>
  <c r="U7" i="121" s="1"/>
  <c r="M7" i="121"/>
  <c r="T7" i="121" s="1"/>
  <c r="L7" i="121"/>
  <c r="O6" i="121"/>
  <c r="V6" i="121" s="1"/>
  <c r="N6" i="121"/>
  <c r="U6" i="121" s="1"/>
  <c r="M6" i="121"/>
  <c r="T6" i="121" s="1"/>
  <c r="L6" i="121"/>
  <c r="O5" i="121"/>
  <c r="N5" i="121"/>
  <c r="U5" i="121" s="1"/>
  <c r="M5" i="121"/>
  <c r="T5" i="121" s="1"/>
  <c r="L5" i="121"/>
  <c r="O4" i="121"/>
  <c r="V4" i="121" s="1"/>
  <c r="N4" i="121"/>
  <c r="U4" i="121" s="1"/>
  <c r="M4" i="121"/>
  <c r="T4" i="121" s="1"/>
  <c r="L4" i="121"/>
  <c r="O3" i="121"/>
  <c r="N3" i="121"/>
  <c r="U3" i="121" s="1"/>
  <c r="M3" i="121"/>
  <c r="T3" i="121" s="1"/>
  <c r="T40" i="121" s="1"/>
  <c r="L3" i="121"/>
  <c r="Q4" i="120"/>
  <c r="R4" i="120"/>
  <c r="W4" i="120" s="1"/>
  <c r="V4" i="120"/>
  <c r="Q5" i="120"/>
  <c r="U5" i="120"/>
  <c r="V5" i="120"/>
  <c r="Q6" i="120"/>
  <c r="S6" i="120"/>
  <c r="V6" i="120"/>
  <c r="Q7" i="120"/>
  <c r="R7" i="120" s="1"/>
  <c r="W7" i="120" s="1"/>
  <c r="V7" i="120"/>
  <c r="Q8" i="120"/>
  <c r="R8" i="120" s="1"/>
  <c r="W8" i="120" s="1"/>
  <c r="U8" i="120"/>
  <c r="Q9" i="120"/>
  <c r="S9" i="120"/>
  <c r="V9" i="120"/>
  <c r="Q10" i="120"/>
  <c r="R10" i="120" s="1"/>
  <c r="W10" i="120" s="1"/>
  <c r="U10" i="120"/>
  <c r="V10" i="120"/>
  <c r="Q11" i="120"/>
  <c r="U11" i="120"/>
  <c r="Q12" i="120"/>
  <c r="R12" i="120"/>
  <c r="W12" i="120" s="1"/>
  <c r="V12" i="120"/>
  <c r="Q13" i="120"/>
  <c r="U13" i="120"/>
  <c r="V13" i="120"/>
  <c r="Q14" i="120"/>
  <c r="S14" i="120"/>
  <c r="V14" i="120"/>
  <c r="Q15" i="120"/>
  <c r="R15" i="120" s="1"/>
  <c r="W15" i="120" s="1"/>
  <c r="V15" i="120"/>
  <c r="Q16" i="120"/>
  <c r="R16" i="120" s="1"/>
  <c r="W16" i="120" s="1"/>
  <c r="U16" i="120"/>
  <c r="Q17" i="120"/>
  <c r="S17" i="120"/>
  <c r="V17" i="120"/>
  <c r="Q18" i="120"/>
  <c r="R18" i="120" s="1"/>
  <c r="W18" i="120" s="1"/>
  <c r="U18" i="120"/>
  <c r="V18" i="120"/>
  <c r="Q19" i="120"/>
  <c r="U19" i="120"/>
  <c r="V3" i="120"/>
  <c r="U3" i="120"/>
  <c r="Q3" i="120"/>
  <c r="O19" i="120"/>
  <c r="V19" i="120" s="1"/>
  <c r="N19" i="120"/>
  <c r="M19" i="120"/>
  <c r="T19" i="120" s="1"/>
  <c r="L19" i="120"/>
  <c r="S19" i="120" s="1"/>
  <c r="O18" i="120"/>
  <c r="N18" i="120"/>
  <c r="M18" i="120"/>
  <c r="T18" i="120" s="1"/>
  <c r="L18" i="120"/>
  <c r="S18" i="120" s="1"/>
  <c r="O17" i="120"/>
  <c r="N17" i="120"/>
  <c r="U17" i="120" s="1"/>
  <c r="M17" i="120"/>
  <c r="T17" i="120" s="1"/>
  <c r="L17" i="120"/>
  <c r="O16" i="120"/>
  <c r="V16" i="120" s="1"/>
  <c r="N16" i="120"/>
  <c r="M16" i="120"/>
  <c r="T16" i="120" s="1"/>
  <c r="L16" i="120"/>
  <c r="S16" i="120" s="1"/>
  <c r="O15" i="120"/>
  <c r="N15" i="120"/>
  <c r="U15" i="120" s="1"/>
  <c r="M15" i="120"/>
  <c r="T15" i="120" s="1"/>
  <c r="L15" i="120"/>
  <c r="S15" i="120" s="1"/>
  <c r="O14" i="120"/>
  <c r="N14" i="120"/>
  <c r="U14" i="120" s="1"/>
  <c r="M14" i="120"/>
  <c r="T14" i="120" s="1"/>
  <c r="L14" i="120"/>
  <c r="R14" i="120" s="1"/>
  <c r="W14" i="120" s="1"/>
  <c r="O13" i="120"/>
  <c r="N13" i="120"/>
  <c r="M13" i="120"/>
  <c r="T13" i="120" s="1"/>
  <c r="L13" i="120"/>
  <c r="S13" i="120" s="1"/>
  <c r="O12" i="120"/>
  <c r="N12" i="120"/>
  <c r="U12" i="120" s="1"/>
  <c r="M12" i="120"/>
  <c r="T12" i="120" s="1"/>
  <c r="L12" i="120"/>
  <c r="S12" i="120" s="1"/>
  <c r="O11" i="120"/>
  <c r="V11" i="120" s="1"/>
  <c r="N11" i="120"/>
  <c r="M11" i="120"/>
  <c r="T11" i="120" s="1"/>
  <c r="L11" i="120"/>
  <c r="S11" i="120" s="1"/>
  <c r="O10" i="120"/>
  <c r="N10" i="120"/>
  <c r="M10" i="120"/>
  <c r="T10" i="120" s="1"/>
  <c r="L10" i="120"/>
  <c r="S10" i="120" s="1"/>
  <c r="O9" i="120"/>
  <c r="N9" i="120"/>
  <c r="U9" i="120" s="1"/>
  <c r="M9" i="120"/>
  <c r="T9" i="120" s="1"/>
  <c r="L9" i="120"/>
  <c r="O8" i="120"/>
  <c r="V8" i="120" s="1"/>
  <c r="V20" i="120" s="1"/>
  <c r="N8" i="120"/>
  <c r="M8" i="120"/>
  <c r="T8" i="120" s="1"/>
  <c r="L8" i="120"/>
  <c r="S8" i="120" s="1"/>
  <c r="O7" i="120"/>
  <c r="N7" i="120"/>
  <c r="U7" i="120" s="1"/>
  <c r="M7" i="120"/>
  <c r="T7" i="120" s="1"/>
  <c r="L7" i="120"/>
  <c r="S7" i="120" s="1"/>
  <c r="O6" i="120"/>
  <c r="N6" i="120"/>
  <c r="U6" i="120" s="1"/>
  <c r="M6" i="120"/>
  <c r="T6" i="120" s="1"/>
  <c r="L6" i="120"/>
  <c r="R6" i="120" s="1"/>
  <c r="W6" i="120" s="1"/>
  <c r="O5" i="120"/>
  <c r="N5" i="120"/>
  <c r="M5" i="120"/>
  <c r="T5" i="120" s="1"/>
  <c r="L5" i="120"/>
  <c r="S5" i="120" s="1"/>
  <c r="O4" i="120"/>
  <c r="N4" i="120"/>
  <c r="U4" i="120" s="1"/>
  <c r="M4" i="120"/>
  <c r="T4" i="120" s="1"/>
  <c r="L4" i="120"/>
  <c r="S4" i="120" s="1"/>
  <c r="O3" i="120"/>
  <c r="N3" i="120"/>
  <c r="M3" i="120"/>
  <c r="T3" i="120" s="1"/>
  <c r="T20" i="120" s="1"/>
  <c r="L3" i="120"/>
  <c r="S3" i="120" s="1"/>
  <c r="Q4" i="119"/>
  <c r="R4" i="119"/>
  <c r="W4" i="119" s="1"/>
  <c r="S4" i="119"/>
  <c r="Q5" i="119"/>
  <c r="R5" i="119" s="1"/>
  <c r="W5" i="119" s="1"/>
  <c r="S5" i="119"/>
  <c r="V5" i="119"/>
  <c r="Q6" i="119"/>
  <c r="R6" i="119" s="1"/>
  <c r="W6" i="119" s="1"/>
  <c r="S6" i="119"/>
  <c r="T6" i="119"/>
  <c r="Q7" i="119"/>
  <c r="R7" i="119" s="1"/>
  <c r="W7" i="119" s="1"/>
  <c r="S7" i="119"/>
  <c r="Q8" i="119"/>
  <c r="R8" i="119" s="1"/>
  <c r="W8" i="119" s="1"/>
  <c r="V8" i="119"/>
  <c r="Q9" i="119"/>
  <c r="S9" i="119"/>
  <c r="T9" i="119"/>
  <c r="Q10" i="119"/>
  <c r="R10" i="119"/>
  <c r="W10" i="119" s="1"/>
  <c r="S10" i="119"/>
  <c r="V10" i="119"/>
  <c r="Q11" i="119"/>
  <c r="R11" i="119" s="1"/>
  <c r="W11" i="119" s="1"/>
  <c r="V11" i="119"/>
  <c r="Q12" i="119"/>
  <c r="R12" i="119"/>
  <c r="W12" i="119" s="1"/>
  <c r="S12" i="119"/>
  <c r="Q13" i="119"/>
  <c r="R13" i="119" s="1"/>
  <c r="W13" i="119" s="1"/>
  <c r="S13" i="119"/>
  <c r="V13" i="119"/>
  <c r="Q14" i="119"/>
  <c r="R14" i="119" s="1"/>
  <c r="W14" i="119" s="1"/>
  <c r="S14" i="119"/>
  <c r="T14" i="119"/>
  <c r="Q15" i="119"/>
  <c r="R15" i="119" s="1"/>
  <c r="W15" i="119" s="1"/>
  <c r="S15" i="119"/>
  <c r="Q16" i="119"/>
  <c r="R16" i="119" s="1"/>
  <c r="W16" i="119" s="1"/>
  <c r="V16" i="119"/>
  <c r="Q17" i="119"/>
  <c r="S17" i="119"/>
  <c r="T17" i="119"/>
  <c r="Q18" i="119"/>
  <c r="R18" i="119"/>
  <c r="W18" i="119" s="1"/>
  <c r="S18" i="119"/>
  <c r="V18" i="119"/>
  <c r="Q19" i="119"/>
  <c r="R19" i="119" s="1"/>
  <c r="W19" i="119" s="1"/>
  <c r="V19" i="119"/>
  <c r="Q20" i="119"/>
  <c r="R20" i="119"/>
  <c r="W20" i="119" s="1"/>
  <c r="S20" i="119"/>
  <c r="Q21" i="119"/>
  <c r="R21" i="119" s="1"/>
  <c r="W21" i="119" s="1"/>
  <c r="S21" i="119"/>
  <c r="V21" i="119"/>
  <c r="Q22" i="119"/>
  <c r="R22" i="119" s="1"/>
  <c r="W22" i="119" s="1"/>
  <c r="S22" i="119"/>
  <c r="T22" i="119"/>
  <c r="Q23" i="119"/>
  <c r="R23" i="119" s="1"/>
  <c r="W23" i="119" s="1"/>
  <c r="S23" i="119"/>
  <c r="Q24" i="119"/>
  <c r="R24" i="119" s="1"/>
  <c r="W24" i="119" s="1"/>
  <c r="V24" i="119"/>
  <c r="Q25" i="119"/>
  <c r="S25" i="119"/>
  <c r="T25" i="119"/>
  <c r="Q26" i="119"/>
  <c r="R26" i="119"/>
  <c r="W26" i="119" s="1"/>
  <c r="S26" i="119"/>
  <c r="V26" i="119"/>
  <c r="Q27" i="119"/>
  <c r="R27" i="119" s="1"/>
  <c r="W27" i="119" s="1"/>
  <c r="V27" i="119"/>
  <c r="Q28" i="119"/>
  <c r="R28" i="119"/>
  <c r="W28" i="119" s="1"/>
  <c r="S28" i="119"/>
  <c r="Q29" i="119"/>
  <c r="R29" i="119" s="1"/>
  <c r="W29" i="119" s="1"/>
  <c r="S29" i="119"/>
  <c r="V29" i="119"/>
  <c r="Q30" i="119"/>
  <c r="R30" i="119" s="1"/>
  <c r="W30" i="119" s="1"/>
  <c r="S30" i="119"/>
  <c r="T30" i="119"/>
  <c r="Q31" i="119"/>
  <c r="R31" i="119" s="1"/>
  <c r="W31" i="119" s="1"/>
  <c r="S31" i="119"/>
  <c r="V3" i="119"/>
  <c r="S3" i="119"/>
  <c r="Q3" i="119"/>
  <c r="R3" i="119" s="1"/>
  <c r="O31" i="119"/>
  <c r="V31" i="119" s="1"/>
  <c r="N31" i="119"/>
  <c r="U31" i="119" s="1"/>
  <c r="M31" i="119"/>
  <c r="T31" i="119" s="1"/>
  <c r="L31" i="119"/>
  <c r="O30" i="119"/>
  <c r="V30" i="119" s="1"/>
  <c r="N30" i="119"/>
  <c r="U30" i="119" s="1"/>
  <c r="M30" i="119"/>
  <c r="L30" i="119"/>
  <c r="O29" i="119"/>
  <c r="N29" i="119"/>
  <c r="U29" i="119" s="1"/>
  <c r="M29" i="119"/>
  <c r="T29" i="119" s="1"/>
  <c r="L29" i="119"/>
  <c r="O28" i="119"/>
  <c r="V28" i="119" s="1"/>
  <c r="N28" i="119"/>
  <c r="U28" i="119" s="1"/>
  <c r="M28" i="119"/>
  <c r="T28" i="119" s="1"/>
  <c r="L28" i="119"/>
  <c r="O27" i="119"/>
  <c r="N27" i="119"/>
  <c r="U27" i="119" s="1"/>
  <c r="M27" i="119"/>
  <c r="T27" i="119" s="1"/>
  <c r="L27" i="119"/>
  <c r="S27" i="119" s="1"/>
  <c r="O26" i="119"/>
  <c r="N26" i="119"/>
  <c r="U26" i="119" s="1"/>
  <c r="M26" i="119"/>
  <c r="T26" i="119" s="1"/>
  <c r="L26" i="119"/>
  <c r="O25" i="119"/>
  <c r="V25" i="119" s="1"/>
  <c r="N25" i="119"/>
  <c r="U25" i="119" s="1"/>
  <c r="M25" i="119"/>
  <c r="L25" i="119"/>
  <c r="O24" i="119"/>
  <c r="N24" i="119"/>
  <c r="U24" i="119" s="1"/>
  <c r="M24" i="119"/>
  <c r="T24" i="119" s="1"/>
  <c r="L24" i="119"/>
  <c r="S24" i="119" s="1"/>
  <c r="O23" i="119"/>
  <c r="V23" i="119" s="1"/>
  <c r="N23" i="119"/>
  <c r="U23" i="119" s="1"/>
  <c r="M23" i="119"/>
  <c r="T23" i="119" s="1"/>
  <c r="L23" i="119"/>
  <c r="O22" i="119"/>
  <c r="V22" i="119" s="1"/>
  <c r="N22" i="119"/>
  <c r="U22" i="119" s="1"/>
  <c r="M22" i="119"/>
  <c r="L22" i="119"/>
  <c r="O21" i="119"/>
  <c r="N21" i="119"/>
  <c r="U21" i="119" s="1"/>
  <c r="M21" i="119"/>
  <c r="T21" i="119" s="1"/>
  <c r="L21" i="119"/>
  <c r="O20" i="119"/>
  <c r="V20" i="119" s="1"/>
  <c r="N20" i="119"/>
  <c r="U20" i="119" s="1"/>
  <c r="M20" i="119"/>
  <c r="T20" i="119" s="1"/>
  <c r="L20" i="119"/>
  <c r="O19" i="119"/>
  <c r="N19" i="119"/>
  <c r="U19" i="119" s="1"/>
  <c r="M19" i="119"/>
  <c r="T19" i="119" s="1"/>
  <c r="L19" i="119"/>
  <c r="S19" i="119" s="1"/>
  <c r="O18" i="119"/>
  <c r="N18" i="119"/>
  <c r="U18" i="119" s="1"/>
  <c r="M18" i="119"/>
  <c r="T18" i="119" s="1"/>
  <c r="L18" i="119"/>
  <c r="O17" i="119"/>
  <c r="V17" i="119" s="1"/>
  <c r="N17" i="119"/>
  <c r="U17" i="119" s="1"/>
  <c r="M17" i="119"/>
  <c r="L17" i="119"/>
  <c r="O16" i="119"/>
  <c r="N16" i="119"/>
  <c r="U16" i="119" s="1"/>
  <c r="M16" i="119"/>
  <c r="T16" i="119" s="1"/>
  <c r="L16" i="119"/>
  <c r="S16" i="119" s="1"/>
  <c r="O15" i="119"/>
  <c r="V15" i="119" s="1"/>
  <c r="N15" i="119"/>
  <c r="U15" i="119" s="1"/>
  <c r="M15" i="119"/>
  <c r="T15" i="119" s="1"/>
  <c r="L15" i="119"/>
  <c r="O14" i="119"/>
  <c r="V14" i="119" s="1"/>
  <c r="N14" i="119"/>
  <c r="U14" i="119" s="1"/>
  <c r="M14" i="119"/>
  <c r="L14" i="119"/>
  <c r="O13" i="119"/>
  <c r="N13" i="119"/>
  <c r="U13" i="119" s="1"/>
  <c r="M13" i="119"/>
  <c r="T13" i="119" s="1"/>
  <c r="L13" i="119"/>
  <c r="O12" i="119"/>
  <c r="V12" i="119" s="1"/>
  <c r="N12" i="119"/>
  <c r="U12" i="119" s="1"/>
  <c r="M12" i="119"/>
  <c r="T12" i="119" s="1"/>
  <c r="L12" i="119"/>
  <c r="O11" i="119"/>
  <c r="N11" i="119"/>
  <c r="U11" i="119" s="1"/>
  <c r="M11" i="119"/>
  <c r="T11" i="119" s="1"/>
  <c r="L11" i="119"/>
  <c r="S11" i="119" s="1"/>
  <c r="O10" i="119"/>
  <c r="N10" i="119"/>
  <c r="U10" i="119" s="1"/>
  <c r="M10" i="119"/>
  <c r="T10" i="119" s="1"/>
  <c r="L10" i="119"/>
  <c r="O9" i="119"/>
  <c r="V9" i="119" s="1"/>
  <c r="N9" i="119"/>
  <c r="U9" i="119" s="1"/>
  <c r="M9" i="119"/>
  <c r="L9" i="119"/>
  <c r="O8" i="119"/>
  <c r="N8" i="119"/>
  <c r="U8" i="119" s="1"/>
  <c r="M8" i="119"/>
  <c r="T8" i="119" s="1"/>
  <c r="L8" i="119"/>
  <c r="S8" i="119" s="1"/>
  <c r="O7" i="119"/>
  <c r="V7" i="119" s="1"/>
  <c r="N7" i="119"/>
  <c r="U7" i="119" s="1"/>
  <c r="M7" i="119"/>
  <c r="T7" i="119" s="1"/>
  <c r="L7" i="119"/>
  <c r="O6" i="119"/>
  <c r="V6" i="119" s="1"/>
  <c r="N6" i="119"/>
  <c r="U6" i="119" s="1"/>
  <c r="M6" i="119"/>
  <c r="L6" i="119"/>
  <c r="O5" i="119"/>
  <c r="N5" i="119"/>
  <c r="U5" i="119" s="1"/>
  <c r="M5" i="119"/>
  <c r="T5" i="119" s="1"/>
  <c r="L5" i="119"/>
  <c r="O4" i="119"/>
  <c r="V4" i="119" s="1"/>
  <c r="N4" i="119"/>
  <c r="U4" i="119" s="1"/>
  <c r="M4" i="119"/>
  <c r="T4" i="119" s="1"/>
  <c r="L4" i="119"/>
  <c r="O3" i="119"/>
  <c r="N3" i="119"/>
  <c r="U3" i="119" s="1"/>
  <c r="M3" i="119"/>
  <c r="T3" i="119" s="1"/>
  <c r="T32" i="119" s="1"/>
  <c r="L3" i="119"/>
  <c r="Q4" i="118"/>
  <c r="R4" i="118"/>
  <c r="W4" i="118" s="1"/>
  <c r="S4" i="118"/>
  <c r="V4" i="118"/>
  <c r="Q5" i="118"/>
  <c r="R5" i="118" s="1"/>
  <c r="W5" i="118" s="1"/>
  <c r="V5" i="118"/>
  <c r="Q6" i="118"/>
  <c r="R6" i="118"/>
  <c r="W6" i="118" s="1"/>
  <c r="S6" i="118"/>
  <c r="Q7" i="118"/>
  <c r="R7" i="118" s="1"/>
  <c r="W7" i="118" s="1"/>
  <c r="S7" i="118"/>
  <c r="V7" i="118"/>
  <c r="Q8" i="118"/>
  <c r="R8" i="118" s="1"/>
  <c r="W8" i="118" s="1"/>
  <c r="S8" i="118"/>
  <c r="T8" i="118"/>
  <c r="Q9" i="118"/>
  <c r="R9" i="118" s="1"/>
  <c r="W9" i="118" s="1"/>
  <c r="S9" i="118"/>
  <c r="Q10" i="118"/>
  <c r="R10" i="118" s="1"/>
  <c r="W10" i="118" s="1"/>
  <c r="V10" i="118"/>
  <c r="Q11" i="118"/>
  <c r="S11" i="118"/>
  <c r="T11" i="118"/>
  <c r="Q12" i="118"/>
  <c r="R12" i="118"/>
  <c r="W12" i="118" s="1"/>
  <c r="S12" i="118"/>
  <c r="V12" i="118"/>
  <c r="Q13" i="118"/>
  <c r="R13" i="118" s="1"/>
  <c r="W13" i="118" s="1"/>
  <c r="V13" i="118"/>
  <c r="Q14" i="118"/>
  <c r="R14" i="118"/>
  <c r="W14" i="118" s="1"/>
  <c r="S14" i="118"/>
  <c r="Q15" i="118"/>
  <c r="R15" i="118" s="1"/>
  <c r="W15" i="118" s="1"/>
  <c r="S15" i="118"/>
  <c r="V15" i="118"/>
  <c r="Q16" i="118"/>
  <c r="R16" i="118" s="1"/>
  <c r="W16" i="118" s="1"/>
  <c r="S16" i="118"/>
  <c r="T16" i="118"/>
  <c r="Q17" i="118"/>
  <c r="R17" i="118" s="1"/>
  <c r="W17" i="118" s="1"/>
  <c r="S17" i="118"/>
  <c r="Q18" i="118"/>
  <c r="R18" i="118" s="1"/>
  <c r="W18" i="118" s="1"/>
  <c r="V18" i="118"/>
  <c r="Q19" i="118"/>
  <c r="S19" i="118"/>
  <c r="T19" i="118"/>
  <c r="Q20" i="118"/>
  <c r="R20" i="118"/>
  <c r="W20" i="118" s="1"/>
  <c r="S20" i="118"/>
  <c r="V20" i="118"/>
  <c r="Q21" i="118"/>
  <c r="R21" i="118" s="1"/>
  <c r="W21" i="118" s="1"/>
  <c r="V21" i="118"/>
  <c r="Q22" i="118"/>
  <c r="R22" i="118"/>
  <c r="W22" i="118" s="1"/>
  <c r="S22" i="118"/>
  <c r="Q23" i="118"/>
  <c r="R23" i="118" s="1"/>
  <c r="W23" i="118" s="1"/>
  <c r="S23" i="118"/>
  <c r="V23" i="118"/>
  <c r="Q24" i="118"/>
  <c r="R24" i="118" s="1"/>
  <c r="W24" i="118" s="1"/>
  <c r="S24" i="118"/>
  <c r="T24" i="118"/>
  <c r="Q25" i="118"/>
  <c r="R25" i="118" s="1"/>
  <c r="W25" i="118" s="1"/>
  <c r="S25" i="118"/>
  <c r="Q26" i="118"/>
  <c r="R26" i="118" s="1"/>
  <c r="W26" i="118" s="1"/>
  <c r="V26" i="118"/>
  <c r="Q27" i="118"/>
  <c r="S27" i="118"/>
  <c r="T27" i="118"/>
  <c r="Q28" i="118"/>
  <c r="R28" i="118"/>
  <c r="W28" i="118" s="1"/>
  <c r="S28" i="118"/>
  <c r="V28" i="118"/>
  <c r="Q29" i="118"/>
  <c r="R29" i="118" s="1"/>
  <c r="W29" i="118" s="1"/>
  <c r="V29" i="118"/>
  <c r="Q30" i="118"/>
  <c r="R30" i="118"/>
  <c r="W30" i="118" s="1"/>
  <c r="S30" i="118"/>
  <c r="Q31" i="118"/>
  <c r="R31" i="118" s="1"/>
  <c r="W31" i="118" s="1"/>
  <c r="S31" i="118"/>
  <c r="V31" i="118"/>
  <c r="Q32" i="118"/>
  <c r="R32" i="118" s="1"/>
  <c r="W32" i="118" s="1"/>
  <c r="S32" i="118"/>
  <c r="T32" i="118"/>
  <c r="Q33" i="118"/>
  <c r="R33" i="118" s="1"/>
  <c r="W33" i="118" s="1"/>
  <c r="S33" i="118"/>
  <c r="Q34" i="118"/>
  <c r="R34" i="118" s="1"/>
  <c r="W34" i="118" s="1"/>
  <c r="V34" i="118"/>
  <c r="Q35" i="118"/>
  <c r="S35" i="118"/>
  <c r="T35" i="118"/>
  <c r="Q36" i="118"/>
  <c r="R36" i="118"/>
  <c r="W36" i="118" s="1"/>
  <c r="S36" i="118"/>
  <c r="V36" i="118"/>
  <c r="Q37" i="118"/>
  <c r="R37" i="118" s="1"/>
  <c r="W37" i="118" s="1"/>
  <c r="V37" i="118"/>
  <c r="Q38" i="118"/>
  <c r="R38" i="118"/>
  <c r="W38" i="118" s="1"/>
  <c r="S38" i="118"/>
  <c r="Q39" i="118"/>
  <c r="R39" i="118" s="1"/>
  <c r="W39" i="118" s="1"/>
  <c r="S39" i="118"/>
  <c r="V39" i="118"/>
  <c r="Q40" i="118"/>
  <c r="R40" i="118" s="1"/>
  <c r="W40" i="118" s="1"/>
  <c r="S40" i="118"/>
  <c r="T40" i="118"/>
  <c r="Q41" i="118"/>
  <c r="R41" i="118" s="1"/>
  <c r="W41" i="118" s="1"/>
  <c r="S41" i="118"/>
  <c r="Q42" i="118"/>
  <c r="R42" i="118" s="1"/>
  <c r="W42" i="118" s="1"/>
  <c r="V42" i="118"/>
  <c r="Q43" i="118"/>
  <c r="S43" i="118"/>
  <c r="T43" i="118"/>
  <c r="Q44" i="118"/>
  <c r="R44" i="118"/>
  <c r="W44" i="118" s="1"/>
  <c r="S44" i="118"/>
  <c r="V44" i="118"/>
  <c r="Q45" i="118"/>
  <c r="R45" i="118" s="1"/>
  <c r="W45" i="118" s="1"/>
  <c r="V45" i="118"/>
  <c r="Q46" i="118"/>
  <c r="R46" i="118"/>
  <c r="W46" i="118" s="1"/>
  <c r="S46" i="118"/>
  <c r="V3" i="118"/>
  <c r="S3" i="118"/>
  <c r="S47" i="118" s="1"/>
  <c r="R3" i="118"/>
  <c r="W3" i="118" s="1"/>
  <c r="Q3" i="118"/>
  <c r="O46" i="118"/>
  <c r="V46" i="118" s="1"/>
  <c r="N46" i="118"/>
  <c r="U46" i="118" s="1"/>
  <c r="M46" i="118"/>
  <c r="T46" i="118" s="1"/>
  <c r="L46" i="118"/>
  <c r="O45" i="118"/>
  <c r="N45" i="118"/>
  <c r="U45" i="118" s="1"/>
  <c r="M45" i="118"/>
  <c r="T45" i="118" s="1"/>
  <c r="L45" i="118"/>
  <c r="S45" i="118" s="1"/>
  <c r="O44" i="118"/>
  <c r="N44" i="118"/>
  <c r="U44" i="118" s="1"/>
  <c r="M44" i="118"/>
  <c r="T44" i="118" s="1"/>
  <c r="L44" i="118"/>
  <c r="O43" i="118"/>
  <c r="V43" i="118" s="1"/>
  <c r="N43" i="118"/>
  <c r="U43" i="118" s="1"/>
  <c r="M43" i="118"/>
  <c r="L43" i="118"/>
  <c r="O42" i="118"/>
  <c r="N42" i="118"/>
  <c r="U42" i="118" s="1"/>
  <c r="M42" i="118"/>
  <c r="T42" i="118" s="1"/>
  <c r="L42" i="118"/>
  <c r="S42" i="118" s="1"/>
  <c r="O41" i="118"/>
  <c r="V41" i="118" s="1"/>
  <c r="N41" i="118"/>
  <c r="U41" i="118" s="1"/>
  <c r="M41" i="118"/>
  <c r="T41" i="118" s="1"/>
  <c r="L41" i="118"/>
  <c r="O40" i="118"/>
  <c r="V40" i="118" s="1"/>
  <c r="N40" i="118"/>
  <c r="U40" i="118" s="1"/>
  <c r="M40" i="118"/>
  <c r="L40" i="118"/>
  <c r="O39" i="118"/>
  <c r="N39" i="118"/>
  <c r="U39" i="118" s="1"/>
  <c r="M39" i="118"/>
  <c r="T39" i="118" s="1"/>
  <c r="L39" i="118"/>
  <c r="O38" i="118"/>
  <c r="V38" i="118" s="1"/>
  <c r="N38" i="118"/>
  <c r="U38" i="118" s="1"/>
  <c r="M38" i="118"/>
  <c r="T38" i="118" s="1"/>
  <c r="L38" i="118"/>
  <c r="O37" i="118"/>
  <c r="N37" i="118"/>
  <c r="U37" i="118" s="1"/>
  <c r="M37" i="118"/>
  <c r="T37" i="118" s="1"/>
  <c r="L37" i="118"/>
  <c r="S37" i="118" s="1"/>
  <c r="O36" i="118"/>
  <c r="N36" i="118"/>
  <c r="U36" i="118" s="1"/>
  <c r="M36" i="118"/>
  <c r="T36" i="118" s="1"/>
  <c r="L36" i="118"/>
  <c r="O35" i="118"/>
  <c r="V35" i="118" s="1"/>
  <c r="N35" i="118"/>
  <c r="U35" i="118" s="1"/>
  <c r="M35" i="118"/>
  <c r="L35" i="118"/>
  <c r="O34" i="118"/>
  <c r="N34" i="118"/>
  <c r="U34" i="118" s="1"/>
  <c r="M34" i="118"/>
  <c r="T34" i="118" s="1"/>
  <c r="L34" i="118"/>
  <c r="S34" i="118" s="1"/>
  <c r="O33" i="118"/>
  <c r="V33" i="118" s="1"/>
  <c r="N33" i="118"/>
  <c r="U33" i="118" s="1"/>
  <c r="M33" i="118"/>
  <c r="T33" i="118" s="1"/>
  <c r="L33" i="118"/>
  <c r="O32" i="118"/>
  <c r="V32" i="118" s="1"/>
  <c r="N32" i="118"/>
  <c r="U32" i="118" s="1"/>
  <c r="M32" i="118"/>
  <c r="L32" i="118"/>
  <c r="O31" i="118"/>
  <c r="N31" i="118"/>
  <c r="U31" i="118" s="1"/>
  <c r="M31" i="118"/>
  <c r="T31" i="118" s="1"/>
  <c r="L31" i="118"/>
  <c r="O30" i="118"/>
  <c r="V30" i="118" s="1"/>
  <c r="N30" i="118"/>
  <c r="U30" i="118" s="1"/>
  <c r="M30" i="118"/>
  <c r="T30" i="118" s="1"/>
  <c r="L30" i="118"/>
  <c r="O29" i="118"/>
  <c r="N29" i="118"/>
  <c r="U29" i="118" s="1"/>
  <c r="M29" i="118"/>
  <c r="T29" i="118" s="1"/>
  <c r="L29" i="118"/>
  <c r="S29" i="118" s="1"/>
  <c r="O28" i="118"/>
  <c r="N28" i="118"/>
  <c r="U28" i="118" s="1"/>
  <c r="M28" i="118"/>
  <c r="T28" i="118" s="1"/>
  <c r="L28" i="118"/>
  <c r="O27" i="118"/>
  <c r="V27" i="118" s="1"/>
  <c r="N27" i="118"/>
  <c r="U27" i="118" s="1"/>
  <c r="M27" i="118"/>
  <c r="L27" i="118"/>
  <c r="O26" i="118"/>
  <c r="N26" i="118"/>
  <c r="U26" i="118" s="1"/>
  <c r="M26" i="118"/>
  <c r="T26" i="118" s="1"/>
  <c r="L26" i="118"/>
  <c r="S26" i="118" s="1"/>
  <c r="O25" i="118"/>
  <c r="V25" i="118" s="1"/>
  <c r="N25" i="118"/>
  <c r="U25" i="118" s="1"/>
  <c r="M25" i="118"/>
  <c r="T25" i="118" s="1"/>
  <c r="L25" i="118"/>
  <c r="O24" i="118"/>
  <c r="V24" i="118" s="1"/>
  <c r="N24" i="118"/>
  <c r="U24" i="118" s="1"/>
  <c r="M24" i="118"/>
  <c r="L24" i="118"/>
  <c r="O23" i="118"/>
  <c r="N23" i="118"/>
  <c r="U23" i="118" s="1"/>
  <c r="M23" i="118"/>
  <c r="T23" i="118" s="1"/>
  <c r="L23" i="118"/>
  <c r="O22" i="118"/>
  <c r="V22" i="118" s="1"/>
  <c r="N22" i="118"/>
  <c r="U22" i="118" s="1"/>
  <c r="M22" i="118"/>
  <c r="T22" i="118" s="1"/>
  <c r="L22" i="118"/>
  <c r="O21" i="118"/>
  <c r="N21" i="118"/>
  <c r="U21" i="118" s="1"/>
  <c r="M21" i="118"/>
  <c r="T21" i="118" s="1"/>
  <c r="L21" i="118"/>
  <c r="S21" i="118" s="1"/>
  <c r="O20" i="118"/>
  <c r="N20" i="118"/>
  <c r="U20" i="118" s="1"/>
  <c r="M20" i="118"/>
  <c r="T20" i="118" s="1"/>
  <c r="L20" i="118"/>
  <c r="O19" i="118"/>
  <c r="V19" i="118" s="1"/>
  <c r="N19" i="118"/>
  <c r="U19" i="118" s="1"/>
  <c r="M19" i="118"/>
  <c r="L19" i="118"/>
  <c r="O18" i="118"/>
  <c r="N18" i="118"/>
  <c r="U18" i="118" s="1"/>
  <c r="M18" i="118"/>
  <c r="T18" i="118" s="1"/>
  <c r="L18" i="118"/>
  <c r="S18" i="118" s="1"/>
  <c r="O17" i="118"/>
  <c r="V17" i="118" s="1"/>
  <c r="N17" i="118"/>
  <c r="U17" i="118" s="1"/>
  <c r="M17" i="118"/>
  <c r="T17" i="118" s="1"/>
  <c r="L17" i="118"/>
  <c r="O16" i="118"/>
  <c r="V16" i="118" s="1"/>
  <c r="N16" i="118"/>
  <c r="U16" i="118" s="1"/>
  <c r="M16" i="118"/>
  <c r="L16" i="118"/>
  <c r="O15" i="118"/>
  <c r="N15" i="118"/>
  <c r="U15" i="118" s="1"/>
  <c r="M15" i="118"/>
  <c r="T15" i="118" s="1"/>
  <c r="L15" i="118"/>
  <c r="O14" i="118"/>
  <c r="V14" i="118" s="1"/>
  <c r="N14" i="118"/>
  <c r="U14" i="118" s="1"/>
  <c r="M14" i="118"/>
  <c r="T14" i="118" s="1"/>
  <c r="L14" i="118"/>
  <c r="O13" i="118"/>
  <c r="N13" i="118"/>
  <c r="U13" i="118" s="1"/>
  <c r="M13" i="118"/>
  <c r="T13" i="118" s="1"/>
  <c r="L13" i="118"/>
  <c r="S13" i="118" s="1"/>
  <c r="O12" i="118"/>
  <c r="N12" i="118"/>
  <c r="U12" i="118" s="1"/>
  <c r="M12" i="118"/>
  <c r="T12" i="118" s="1"/>
  <c r="L12" i="118"/>
  <c r="O11" i="118"/>
  <c r="V11" i="118" s="1"/>
  <c r="N11" i="118"/>
  <c r="U11" i="118" s="1"/>
  <c r="M11" i="118"/>
  <c r="L11" i="118"/>
  <c r="O10" i="118"/>
  <c r="N10" i="118"/>
  <c r="U10" i="118" s="1"/>
  <c r="M10" i="118"/>
  <c r="T10" i="118" s="1"/>
  <c r="L10" i="118"/>
  <c r="S10" i="118" s="1"/>
  <c r="O9" i="118"/>
  <c r="V9" i="118" s="1"/>
  <c r="N9" i="118"/>
  <c r="U9" i="118" s="1"/>
  <c r="M9" i="118"/>
  <c r="T9" i="118" s="1"/>
  <c r="L9" i="118"/>
  <c r="O8" i="118"/>
  <c r="V8" i="118" s="1"/>
  <c r="N8" i="118"/>
  <c r="U8" i="118" s="1"/>
  <c r="M8" i="118"/>
  <c r="L8" i="118"/>
  <c r="O7" i="118"/>
  <c r="N7" i="118"/>
  <c r="U7" i="118" s="1"/>
  <c r="M7" i="118"/>
  <c r="T7" i="118" s="1"/>
  <c r="L7" i="118"/>
  <c r="O6" i="118"/>
  <c r="V6" i="118" s="1"/>
  <c r="N6" i="118"/>
  <c r="U6" i="118" s="1"/>
  <c r="M6" i="118"/>
  <c r="T6" i="118" s="1"/>
  <c r="L6" i="118"/>
  <c r="O5" i="118"/>
  <c r="N5" i="118"/>
  <c r="U5" i="118" s="1"/>
  <c r="U47" i="118" s="1"/>
  <c r="M5" i="118"/>
  <c r="T5" i="118" s="1"/>
  <c r="L5" i="118"/>
  <c r="S5" i="118" s="1"/>
  <c r="O4" i="118"/>
  <c r="N4" i="118"/>
  <c r="U4" i="118" s="1"/>
  <c r="M4" i="118"/>
  <c r="T4" i="118" s="1"/>
  <c r="L4" i="118"/>
  <c r="O3" i="118"/>
  <c r="N3" i="118"/>
  <c r="U3" i="118" s="1"/>
  <c r="M3" i="118"/>
  <c r="T3" i="118" s="1"/>
  <c r="L3" i="118"/>
  <c r="Q4" i="117"/>
  <c r="R4" i="117"/>
  <c r="W4" i="117" s="1"/>
  <c r="U4" i="117"/>
  <c r="Q5" i="117"/>
  <c r="U5" i="117"/>
  <c r="Q6" i="117"/>
  <c r="T6" i="117"/>
  <c r="Q7" i="117"/>
  <c r="U7" i="117"/>
  <c r="Q8" i="117"/>
  <c r="T8" i="117"/>
  <c r="U8" i="117"/>
  <c r="Q9" i="117"/>
  <c r="T9" i="117"/>
  <c r="Q10" i="117"/>
  <c r="R10" i="117"/>
  <c r="W10" i="117" s="1"/>
  <c r="U10" i="117"/>
  <c r="Q11" i="117"/>
  <c r="T11" i="117"/>
  <c r="U11" i="117"/>
  <c r="Q12" i="117"/>
  <c r="R12" i="117"/>
  <c r="W12" i="117" s="1"/>
  <c r="S12" i="117"/>
  <c r="U12" i="117"/>
  <c r="Q13" i="117"/>
  <c r="R13" i="117" s="1"/>
  <c r="W13" i="117" s="1"/>
  <c r="U13" i="117"/>
  <c r="Q14" i="117"/>
  <c r="S14" i="117"/>
  <c r="T14" i="117"/>
  <c r="Q15" i="117"/>
  <c r="U15" i="117"/>
  <c r="V15" i="117"/>
  <c r="Q16" i="117"/>
  <c r="T16" i="117"/>
  <c r="U16" i="117"/>
  <c r="Q17" i="117"/>
  <c r="T17" i="117"/>
  <c r="Q18" i="117"/>
  <c r="R18" i="117"/>
  <c r="W18" i="117" s="1"/>
  <c r="U18" i="117"/>
  <c r="Q19" i="117"/>
  <c r="T19" i="117"/>
  <c r="U19" i="117"/>
  <c r="Q20" i="117"/>
  <c r="R20" i="117"/>
  <c r="W20" i="117" s="1"/>
  <c r="S20" i="117"/>
  <c r="U20" i="117"/>
  <c r="Q21" i="117"/>
  <c r="R21" i="117" s="1"/>
  <c r="W21" i="117" s="1"/>
  <c r="U21" i="117"/>
  <c r="Q22" i="117"/>
  <c r="S22" i="117"/>
  <c r="T22" i="117"/>
  <c r="Q23" i="117"/>
  <c r="U23" i="117"/>
  <c r="V23" i="117"/>
  <c r="Q24" i="117"/>
  <c r="T24" i="117"/>
  <c r="U24" i="117"/>
  <c r="Q25" i="117"/>
  <c r="T25" i="117"/>
  <c r="Q26" i="117"/>
  <c r="R26" i="117"/>
  <c r="W26" i="117" s="1"/>
  <c r="U26" i="117"/>
  <c r="Q27" i="117"/>
  <c r="T27" i="117"/>
  <c r="U27" i="117"/>
  <c r="Q28" i="117"/>
  <c r="R28" i="117"/>
  <c r="W28" i="117" s="1"/>
  <c r="S28" i="117"/>
  <c r="U28" i="117"/>
  <c r="Q29" i="117"/>
  <c r="R29" i="117" s="1"/>
  <c r="W29" i="117" s="1"/>
  <c r="U29" i="117"/>
  <c r="Q30" i="117"/>
  <c r="S30" i="117"/>
  <c r="T30" i="117"/>
  <c r="Q31" i="117"/>
  <c r="U31" i="117"/>
  <c r="V31" i="117"/>
  <c r="Q32" i="117"/>
  <c r="T32" i="117"/>
  <c r="U32" i="117"/>
  <c r="Q33" i="117"/>
  <c r="T33" i="117"/>
  <c r="Q34" i="117"/>
  <c r="R34" i="117"/>
  <c r="W34" i="117" s="1"/>
  <c r="U34" i="117"/>
  <c r="Q35" i="117"/>
  <c r="T35" i="117"/>
  <c r="U35" i="117"/>
  <c r="Q36" i="117"/>
  <c r="R36" i="117"/>
  <c r="W36" i="117" s="1"/>
  <c r="S36" i="117"/>
  <c r="U36" i="117"/>
  <c r="Q37" i="117"/>
  <c r="R37" i="117" s="1"/>
  <c r="W37" i="117" s="1"/>
  <c r="U37" i="117"/>
  <c r="U3" i="117"/>
  <c r="T3" i="117"/>
  <c r="T38" i="117" s="1"/>
  <c r="S3" i="117"/>
  <c r="Q3" i="117"/>
  <c r="O37" i="117"/>
  <c r="V37" i="117" s="1"/>
  <c r="N37" i="117"/>
  <c r="M37" i="117"/>
  <c r="T37" i="117" s="1"/>
  <c r="L37" i="117"/>
  <c r="S37" i="117" s="1"/>
  <c r="O36" i="117"/>
  <c r="V36" i="117" s="1"/>
  <c r="N36" i="117"/>
  <c r="M36" i="117"/>
  <c r="T36" i="117" s="1"/>
  <c r="L36" i="117"/>
  <c r="O35" i="117"/>
  <c r="V35" i="117" s="1"/>
  <c r="N35" i="117"/>
  <c r="M35" i="117"/>
  <c r="L35" i="117"/>
  <c r="S35" i="117" s="1"/>
  <c r="O34" i="117"/>
  <c r="V34" i="117" s="1"/>
  <c r="N34" i="117"/>
  <c r="M34" i="117"/>
  <c r="T34" i="117" s="1"/>
  <c r="L34" i="117"/>
  <c r="S34" i="117" s="1"/>
  <c r="O33" i="117"/>
  <c r="V33" i="117" s="1"/>
  <c r="N33" i="117"/>
  <c r="U33" i="117" s="1"/>
  <c r="M33" i="117"/>
  <c r="L33" i="117"/>
  <c r="S33" i="117" s="1"/>
  <c r="O32" i="117"/>
  <c r="V32" i="117" s="1"/>
  <c r="N32" i="117"/>
  <c r="M32" i="117"/>
  <c r="L32" i="117"/>
  <c r="S32" i="117" s="1"/>
  <c r="O31" i="117"/>
  <c r="N31" i="117"/>
  <c r="M31" i="117"/>
  <c r="T31" i="117" s="1"/>
  <c r="L31" i="117"/>
  <c r="S31" i="117" s="1"/>
  <c r="O30" i="117"/>
  <c r="V30" i="117" s="1"/>
  <c r="N30" i="117"/>
  <c r="U30" i="117" s="1"/>
  <c r="M30" i="117"/>
  <c r="L30" i="117"/>
  <c r="R30" i="117" s="1"/>
  <c r="W30" i="117" s="1"/>
  <c r="O29" i="117"/>
  <c r="V29" i="117" s="1"/>
  <c r="N29" i="117"/>
  <c r="M29" i="117"/>
  <c r="T29" i="117" s="1"/>
  <c r="L29" i="117"/>
  <c r="S29" i="117" s="1"/>
  <c r="O28" i="117"/>
  <c r="V28" i="117" s="1"/>
  <c r="N28" i="117"/>
  <c r="M28" i="117"/>
  <c r="T28" i="117" s="1"/>
  <c r="L28" i="117"/>
  <c r="O27" i="117"/>
  <c r="V27" i="117" s="1"/>
  <c r="N27" i="117"/>
  <c r="M27" i="117"/>
  <c r="L27" i="117"/>
  <c r="S27" i="117" s="1"/>
  <c r="O26" i="117"/>
  <c r="V26" i="117" s="1"/>
  <c r="N26" i="117"/>
  <c r="M26" i="117"/>
  <c r="T26" i="117" s="1"/>
  <c r="L26" i="117"/>
  <c r="S26" i="117" s="1"/>
  <c r="O25" i="117"/>
  <c r="V25" i="117" s="1"/>
  <c r="N25" i="117"/>
  <c r="U25" i="117" s="1"/>
  <c r="M25" i="117"/>
  <c r="L25" i="117"/>
  <c r="S25" i="117" s="1"/>
  <c r="O24" i="117"/>
  <c r="V24" i="117" s="1"/>
  <c r="N24" i="117"/>
  <c r="M24" i="117"/>
  <c r="L24" i="117"/>
  <c r="S24" i="117" s="1"/>
  <c r="O23" i="117"/>
  <c r="N23" i="117"/>
  <c r="M23" i="117"/>
  <c r="T23" i="117" s="1"/>
  <c r="L23" i="117"/>
  <c r="S23" i="117" s="1"/>
  <c r="O22" i="117"/>
  <c r="V22" i="117" s="1"/>
  <c r="N22" i="117"/>
  <c r="U22" i="117" s="1"/>
  <c r="M22" i="117"/>
  <c r="L22" i="117"/>
  <c r="R22" i="117" s="1"/>
  <c r="W22" i="117" s="1"/>
  <c r="O21" i="117"/>
  <c r="V21" i="117" s="1"/>
  <c r="N21" i="117"/>
  <c r="M21" i="117"/>
  <c r="T21" i="117" s="1"/>
  <c r="L21" i="117"/>
  <c r="S21" i="117" s="1"/>
  <c r="O20" i="117"/>
  <c r="V20" i="117" s="1"/>
  <c r="N20" i="117"/>
  <c r="M20" i="117"/>
  <c r="T20" i="117" s="1"/>
  <c r="L20" i="117"/>
  <c r="O19" i="117"/>
  <c r="V19" i="117" s="1"/>
  <c r="N19" i="117"/>
  <c r="M19" i="117"/>
  <c r="L19" i="117"/>
  <c r="S19" i="117" s="1"/>
  <c r="O18" i="117"/>
  <c r="V18" i="117" s="1"/>
  <c r="N18" i="117"/>
  <c r="M18" i="117"/>
  <c r="T18" i="117" s="1"/>
  <c r="L18" i="117"/>
  <c r="S18" i="117" s="1"/>
  <c r="O17" i="117"/>
  <c r="V17" i="117" s="1"/>
  <c r="N17" i="117"/>
  <c r="U17" i="117" s="1"/>
  <c r="M17" i="117"/>
  <c r="L17" i="117"/>
  <c r="S17" i="117" s="1"/>
  <c r="O16" i="117"/>
  <c r="V16" i="117" s="1"/>
  <c r="N16" i="117"/>
  <c r="M16" i="117"/>
  <c r="L16" i="117"/>
  <c r="S16" i="117" s="1"/>
  <c r="O15" i="117"/>
  <c r="N15" i="117"/>
  <c r="M15" i="117"/>
  <c r="T15" i="117" s="1"/>
  <c r="L15" i="117"/>
  <c r="S15" i="117" s="1"/>
  <c r="O14" i="117"/>
  <c r="V14" i="117" s="1"/>
  <c r="N14" i="117"/>
  <c r="U14" i="117" s="1"/>
  <c r="M14" i="117"/>
  <c r="L14" i="117"/>
  <c r="R14" i="117" s="1"/>
  <c r="W14" i="117" s="1"/>
  <c r="O13" i="117"/>
  <c r="V13" i="117" s="1"/>
  <c r="N13" i="117"/>
  <c r="M13" i="117"/>
  <c r="T13" i="117" s="1"/>
  <c r="L13" i="117"/>
  <c r="S13" i="117" s="1"/>
  <c r="O12" i="117"/>
  <c r="V12" i="117" s="1"/>
  <c r="N12" i="117"/>
  <c r="M12" i="117"/>
  <c r="T12" i="117" s="1"/>
  <c r="L12" i="117"/>
  <c r="O11" i="117"/>
  <c r="V11" i="117" s="1"/>
  <c r="N11" i="117"/>
  <c r="M11" i="117"/>
  <c r="L11" i="117"/>
  <c r="S11" i="117" s="1"/>
  <c r="O10" i="117"/>
  <c r="V10" i="117" s="1"/>
  <c r="N10" i="117"/>
  <c r="M10" i="117"/>
  <c r="T10" i="117" s="1"/>
  <c r="L10" i="117"/>
  <c r="S10" i="117" s="1"/>
  <c r="O9" i="117"/>
  <c r="V9" i="117" s="1"/>
  <c r="N9" i="117"/>
  <c r="U9" i="117" s="1"/>
  <c r="M9" i="117"/>
  <c r="L9" i="117"/>
  <c r="S9" i="117" s="1"/>
  <c r="O8" i="117"/>
  <c r="V8" i="117" s="1"/>
  <c r="N8" i="117"/>
  <c r="M8" i="117"/>
  <c r="L8" i="117"/>
  <c r="S8" i="117" s="1"/>
  <c r="O7" i="117"/>
  <c r="V7" i="117" s="1"/>
  <c r="N7" i="117"/>
  <c r="M7" i="117"/>
  <c r="T7" i="117" s="1"/>
  <c r="L7" i="117"/>
  <c r="S7" i="117" s="1"/>
  <c r="O6" i="117"/>
  <c r="V6" i="117" s="1"/>
  <c r="N6" i="117"/>
  <c r="U6" i="117" s="1"/>
  <c r="M6" i="117"/>
  <c r="L6" i="117"/>
  <c r="R6" i="117" s="1"/>
  <c r="W6" i="117" s="1"/>
  <c r="O5" i="117"/>
  <c r="V5" i="117" s="1"/>
  <c r="N5" i="117"/>
  <c r="M5" i="117"/>
  <c r="T5" i="117" s="1"/>
  <c r="L5" i="117"/>
  <c r="S5" i="117" s="1"/>
  <c r="O4" i="117"/>
  <c r="V4" i="117" s="1"/>
  <c r="N4" i="117"/>
  <c r="M4" i="117"/>
  <c r="T4" i="117" s="1"/>
  <c r="L4" i="117"/>
  <c r="S4" i="117" s="1"/>
  <c r="O3" i="117"/>
  <c r="V3" i="117" s="1"/>
  <c r="N3" i="117"/>
  <c r="M3" i="117"/>
  <c r="L3" i="117"/>
  <c r="W9" i="115"/>
  <c r="W13" i="115"/>
  <c r="W17" i="115"/>
  <c r="W19" i="115"/>
  <c r="W21" i="115"/>
  <c r="W23" i="115"/>
  <c r="W25" i="115"/>
  <c r="W27" i="115"/>
  <c r="W29" i="115"/>
  <c r="W31" i="115"/>
  <c r="S4" i="116"/>
  <c r="U4" i="116"/>
  <c r="R5" i="116"/>
  <c r="S5" i="116"/>
  <c r="R6" i="116"/>
  <c r="W6" i="116" s="1"/>
  <c r="S6" i="116"/>
  <c r="U7" i="116"/>
  <c r="S8" i="116"/>
  <c r="U8" i="116"/>
  <c r="R9" i="116"/>
  <c r="W9" i="116" s="1"/>
  <c r="S9" i="116"/>
  <c r="R10" i="116"/>
  <c r="W10" i="116" s="1"/>
  <c r="S10" i="116"/>
  <c r="V11" i="116"/>
  <c r="T12" i="116"/>
  <c r="T13" i="116"/>
  <c r="V13" i="116"/>
  <c r="V14" i="116"/>
  <c r="U16" i="116"/>
  <c r="R18" i="116"/>
  <c r="W18" i="116" s="1"/>
  <c r="S18" i="116"/>
  <c r="U18" i="116"/>
  <c r="R19" i="116"/>
  <c r="W19" i="116" s="1"/>
  <c r="U19" i="116"/>
  <c r="U20" i="116"/>
  <c r="S21" i="116"/>
  <c r="R22" i="116"/>
  <c r="W22" i="116" s="1"/>
  <c r="S22" i="116"/>
  <c r="U22" i="116"/>
  <c r="U23" i="116"/>
  <c r="V23" i="116"/>
  <c r="U24" i="116"/>
  <c r="R25" i="116"/>
  <c r="W25" i="116" s="1"/>
  <c r="V25" i="116"/>
  <c r="R26" i="116"/>
  <c r="W26" i="116" s="1"/>
  <c r="U26" i="116"/>
  <c r="V26" i="116"/>
  <c r="V27" i="116"/>
  <c r="T28" i="116"/>
  <c r="T29" i="116"/>
  <c r="V29" i="116"/>
  <c r="T3" i="116"/>
  <c r="U3" i="116"/>
  <c r="S3" i="116"/>
  <c r="R3" i="116"/>
  <c r="W3" i="116" s="1"/>
  <c r="Q4" i="116"/>
  <c r="R4" i="116" s="1"/>
  <c r="W4" i="116" s="1"/>
  <c r="Q5" i="116"/>
  <c r="Q6" i="116"/>
  <c r="Q7" i="116"/>
  <c r="R7" i="116" s="1"/>
  <c r="W7" i="116" s="1"/>
  <c r="Q8" i="116"/>
  <c r="R8" i="116" s="1"/>
  <c r="W8" i="116" s="1"/>
  <c r="Q9" i="116"/>
  <c r="Q10" i="116"/>
  <c r="Q11" i="116"/>
  <c r="Q12" i="116"/>
  <c r="R12" i="116" s="1"/>
  <c r="W12" i="116" s="1"/>
  <c r="Q13" i="116"/>
  <c r="Q14" i="116"/>
  <c r="R14" i="116" s="1"/>
  <c r="W14" i="116" s="1"/>
  <c r="Q15" i="116"/>
  <c r="Q16" i="116"/>
  <c r="R16" i="116" s="1"/>
  <c r="W16" i="116" s="1"/>
  <c r="Q17" i="116"/>
  <c r="Q18" i="116"/>
  <c r="Q19" i="116"/>
  <c r="Q20" i="116"/>
  <c r="R20" i="116" s="1"/>
  <c r="W20" i="116" s="1"/>
  <c r="Q21" i="116"/>
  <c r="Q22" i="116"/>
  <c r="Q23" i="116"/>
  <c r="R23" i="116" s="1"/>
  <c r="W23" i="116" s="1"/>
  <c r="Q24" i="116"/>
  <c r="R24" i="116" s="1"/>
  <c r="W24" i="116" s="1"/>
  <c r="Q25" i="116"/>
  <c r="Q26" i="116"/>
  <c r="Q27" i="116"/>
  <c r="Q28" i="116"/>
  <c r="Q29" i="116"/>
  <c r="Q3" i="116"/>
  <c r="R3" i="115"/>
  <c r="W3" i="115" s="1"/>
  <c r="O29" i="116"/>
  <c r="N29" i="116"/>
  <c r="U29" i="116" s="1"/>
  <c r="M29" i="116"/>
  <c r="L29" i="116"/>
  <c r="R29" i="116" s="1"/>
  <c r="W29" i="116" s="1"/>
  <c r="O28" i="116"/>
  <c r="V28" i="116" s="1"/>
  <c r="N28" i="116"/>
  <c r="U28" i="116" s="1"/>
  <c r="M28" i="116"/>
  <c r="L28" i="116"/>
  <c r="S28" i="116" s="1"/>
  <c r="K27" i="116"/>
  <c r="O27" i="116" s="1"/>
  <c r="O26" i="116"/>
  <c r="N26" i="116"/>
  <c r="M26" i="116"/>
  <c r="T26" i="116" s="1"/>
  <c r="L26" i="116"/>
  <c r="S26" i="116" s="1"/>
  <c r="O25" i="116"/>
  <c r="N25" i="116"/>
  <c r="U25" i="116" s="1"/>
  <c r="M25" i="116"/>
  <c r="T25" i="116" s="1"/>
  <c r="L25" i="116"/>
  <c r="S25" i="116" s="1"/>
  <c r="O24" i="116"/>
  <c r="V24" i="116" s="1"/>
  <c r="N24" i="116"/>
  <c r="M24" i="116"/>
  <c r="T24" i="116" s="1"/>
  <c r="L24" i="116"/>
  <c r="S24" i="116" s="1"/>
  <c r="O23" i="116"/>
  <c r="N23" i="116"/>
  <c r="M23" i="116"/>
  <c r="T23" i="116" s="1"/>
  <c r="L23" i="116"/>
  <c r="S23" i="116" s="1"/>
  <c r="O22" i="116"/>
  <c r="V22" i="116" s="1"/>
  <c r="N22" i="116"/>
  <c r="M22" i="116"/>
  <c r="T22" i="116" s="1"/>
  <c r="L22" i="116"/>
  <c r="O21" i="116"/>
  <c r="V21" i="116" s="1"/>
  <c r="N21" i="116"/>
  <c r="U21" i="116" s="1"/>
  <c r="M21" i="116"/>
  <c r="T21" i="116" s="1"/>
  <c r="L21" i="116"/>
  <c r="R21" i="116" s="1"/>
  <c r="W21" i="116" s="1"/>
  <c r="O20" i="116"/>
  <c r="V20" i="116" s="1"/>
  <c r="N20" i="116"/>
  <c r="M20" i="116"/>
  <c r="T20" i="116" s="1"/>
  <c r="L20" i="116"/>
  <c r="S20" i="116" s="1"/>
  <c r="O19" i="116"/>
  <c r="V19" i="116" s="1"/>
  <c r="N19" i="116"/>
  <c r="M19" i="116"/>
  <c r="T19" i="116" s="1"/>
  <c r="L19" i="116"/>
  <c r="S19" i="116" s="1"/>
  <c r="O18" i="116"/>
  <c r="V18" i="116" s="1"/>
  <c r="N18" i="116"/>
  <c r="M18" i="116"/>
  <c r="T18" i="116" s="1"/>
  <c r="L18" i="116"/>
  <c r="O17" i="116"/>
  <c r="V17" i="116" s="1"/>
  <c r="N17" i="116"/>
  <c r="U17" i="116" s="1"/>
  <c r="M17" i="116"/>
  <c r="T17" i="116" s="1"/>
  <c r="L17" i="116"/>
  <c r="R17" i="116" s="1"/>
  <c r="W17" i="116" s="1"/>
  <c r="O16" i="116"/>
  <c r="V16" i="116" s="1"/>
  <c r="N16" i="116"/>
  <c r="M16" i="116"/>
  <c r="T16" i="116" s="1"/>
  <c r="L16" i="116"/>
  <c r="S16" i="116" s="1"/>
  <c r="K15" i="116"/>
  <c r="O15" i="116" s="1"/>
  <c r="V15" i="116" s="1"/>
  <c r="O14" i="116"/>
  <c r="N14" i="116"/>
  <c r="U14" i="116" s="1"/>
  <c r="M14" i="116"/>
  <c r="T14" i="116" s="1"/>
  <c r="L14" i="116"/>
  <c r="S14" i="116" s="1"/>
  <c r="O13" i="116"/>
  <c r="N13" i="116"/>
  <c r="U13" i="116" s="1"/>
  <c r="M13" i="116"/>
  <c r="L13" i="116"/>
  <c r="R13" i="116" s="1"/>
  <c r="W13" i="116" s="1"/>
  <c r="O12" i="116"/>
  <c r="V12" i="116" s="1"/>
  <c r="N12" i="116"/>
  <c r="U12" i="116" s="1"/>
  <c r="M12" i="116"/>
  <c r="L12" i="116"/>
  <c r="S12" i="116" s="1"/>
  <c r="K11" i="116"/>
  <c r="O11" i="116" s="1"/>
  <c r="O10" i="116"/>
  <c r="V10" i="116" s="1"/>
  <c r="N10" i="116"/>
  <c r="U10" i="116" s="1"/>
  <c r="M10" i="116"/>
  <c r="T10" i="116" s="1"/>
  <c r="L10" i="116"/>
  <c r="O9" i="116"/>
  <c r="V9" i="116" s="1"/>
  <c r="N9" i="116"/>
  <c r="U9" i="116" s="1"/>
  <c r="M9" i="116"/>
  <c r="T9" i="116" s="1"/>
  <c r="L9" i="116"/>
  <c r="O8" i="116"/>
  <c r="V8" i="116" s="1"/>
  <c r="N8" i="116"/>
  <c r="M8" i="116"/>
  <c r="T8" i="116" s="1"/>
  <c r="L8" i="116"/>
  <c r="O7" i="116"/>
  <c r="V7" i="116" s="1"/>
  <c r="N7" i="116"/>
  <c r="M7" i="116"/>
  <c r="T7" i="116" s="1"/>
  <c r="L7" i="116"/>
  <c r="S7" i="116" s="1"/>
  <c r="O6" i="116"/>
  <c r="V6" i="116" s="1"/>
  <c r="N6" i="116"/>
  <c r="U6" i="116" s="1"/>
  <c r="M6" i="116"/>
  <c r="T6" i="116" s="1"/>
  <c r="L6" i="116"/>
  <c r="O5" i="116"/>
  <c r="V5" i="116" s="1"/>
  <c r="N5" i="116"/>
  <c r="U5" i="116" s="1"/>
  <c r="M5" i="116"/>
  <c r="T5" i="116" s="1"/>
  <c r="L5" i="116"/>
  <c r="O4" i="116"/>
  <c r="V4" i="116" s="1"/>
  <c r="N4" i="116"/>
  <c r="M4" i="116"/>
  <c r="T4" i="116" s="1"/>
  <c r="L4" i="116"/>
  <c r="O3" i="116"/>
  <c r="V3" i="116" s="1"/>
  <c r="N3" i="116"/>
  <c r="M3" i="116"/>
  <c r="L3" i="116"/>
  <c r="V32" i="115"/>
  <c r="O32" i="115"/>
  <c r="N32" i="115"/>
  <c r="U32" i="115" s="1"/>
  <c r="M32" i="115"/>
  <c r="T32" i="115" s="1"/>
  <c r="L32" i="115"/>
  <c r="S32" i="115" s="1"/>
  <c r="O31" i="115"/>
  <c r="V31" i="115" s="1"/>
  <c r="N31" i="115"/>
  <c r="U31" i="115" s="1"/>
  <c r="M31" i="115"/>
  <c r="T31" i="115" s="1"/>
  <c r="L31" i="115"/>
  <c r="R31" i="115" s="1"/>
  <c r="V30" i="115"/>
  <c r="T30" i="115"/>
  <c r="O30" i="115"/>
  <c r="N30" i="115"/>
  <c r="U30" i="115" s="1"/>
  <c r="M30" i="115"/>
  <c r="L30" i="115"/>
  <c r="S30" i="115" s="1"/>
  <c r="O29" i="115"/>
  <c r="V29" i="115" s="1"/>
  <c r="N29" i="115"/>
  <c r="U29" i="115" s="1"/>
  <c r="M29" i="115"/>
  <c r="T29" i="115" s="1"/>
  <c r="L29" i="115"/>
  <c r="R29" i="115" s="1"/>
  <c r="T28" i="115"/>
  <c r="O28" i="115"/>
  <c r="V28" i="115" s="1"/>
  <c r="N28" i="115"/>
  <c r="U28" i="115" s="1"/>
  <c r="M28" i="115"/>
  <c r="L28" i="115"/>
  <c r="S28" i="115" s="1"/>
  <c r="U27" i="115"/>
  <c r="O27" i="115"/>
  <c r="V27" i="115" s="1"/>
  <c r="N27" i="115"/>
  <c r="M27" i="115"/>
  <c r="T27" i="115" s="1"/>
  <c r="L27" i="115"/>
  <c r="R27" i="115" s="1"/>
  <c r="T26" i="115"/>
  <c r="O26" i="115"/>
  <c r="V26" i="115" s="1"/>
  <c r="N26" i="115"/>
  <c r="U26" i="115" s="1"/>
  <c r="M26" i="115"/>
  <c r="L26" i="115"/>
  <c r="S26" i="115" s="1"/>
  <c r="U25" i="115"/>
  <c r="O25" i="115"/>
  <c r="V25" i="115" s="1"/>
  <c r="N25" i="115"/>
  <c r="M25" i="115"/>
  <c r="T25" i="115" s="1"/>
  <c r="L25" i="115"/>
  <c r="R25" i="115" s="1"/>
  <c r="V24" i="115"/>
  <c r="O24" i="115"/>
  <c r="N24" i="115"/>
  <c r="U24" i="115" s="1"/>
  <c r="M24" i="115"/>
  <c r="T24" i="115" s="1"/>
  <c r="L24" i="115"/>
  <c r="O23" i="115"/>
  <c r="V23" i="115" s="1"/>
  <c r="N23" i="115"/>
  <c r="U23" i="115" s="1"/>
  <c r="M23" i="115"/>
  <c r="T23" i="115" s="1"/>
  <c r="L23" i="115"/>
  <c r="R23" i="115" s="1"/>
  <c r="V22" i="115"/>
  <c r="T22" i="115"/>
  <c r="O22" i="115"/>
  <c r="N22" i="115"/>
  <c r="U22" i="115" s="1"/>
  <c r="M22" i="115"/>
  <c r="L22" i="115"/>
  <c r="S22" i="115" s="1"/>
  <c r="O21" i="115"/>
  <c r="V21" i="115" s="1"/>
  <c r="N21" i="115"/>
  <c r="U21" i="115" s="1"/>
  <c r="M21" i="115"/>
  <c r="T21" i="115" s="1"/>
  <c r="L21" i="115"/>
  <c r="R21" i="115" s="1"/>
  <c r="T20" i="115"/>
  <c r="O20" i="115"/>
  <c r="V20" i="115" s="1"/>
  <c r="N20" i="115"/>
  <c r="U20" i="115" s="1"/>
  <c r="M20" i="115"/>
  <c r="L20" i="115"/>
  <c r="S20" i="115" s="1"/>
  <c r="U19" i="115"/>
  <c r="O19" i="115"/>
  <c r="V19" i="115" s="1"/>
  <c r="N19" i="115"/>
  <c r="M19" i="115"/>
  <c r="T19" i="115" s="1"/>
  <c r="L19" i="115"/>
  <c r="R19" i="115" s="1"/>
  <c r="T18" i="115"/>
  <c r="O18" i="115"/>
  <c r="V18" i="115" s="1"/>
  <c r="N18" i="115"/>
  <c r="U18" i="115" s="1"/>
  <c r="M18" i="115"/>
  <c r="L18" i="115"/>
  <c r="S18" i="115" s="1"/>
  <c r="U17" i="115"/>
  <c r="O17" i="115"/>
  <c r="V17" i="115" s="1"/>
  <c r="N17" i="115"/>
  <c r="M17" i="115"/>
  <c r="T17" i="115" s="1"/>
  <c r="L17" i="115"/>
  <c r="R17" i="115" s="1"/>
  <c r="V16" i="115"/>
  <c r="O16" i="115"/>
  <c r="N16" i="115"/>
  <c r="U16" i="115" s="1"/>
  <c r="M16" i="115"/>
  <c r="T16" i="115" s="1"/>
  <c r="L16" i="115"/>
  <c r="S16" i="115" s="1"/>
  <c r="O15" i="115"/>
  <c r="V15" i="115" s="1"/>
  <c r="N15" i="115"/>
  <c r="U15" i="115" s="1"/>
  <c r="M15" i="115"/>
  <c r="T15" i="115" s="1"/>
  <c r="L15" i="115"/>
  <c r="R15" i="115" s="1"/>
  <c r="W15" i="115" s="1"/>
  <c r="V14" i="115"/>
  <c r="T14" i="115"/>
  <c r="O14" i="115"/>
  <c r="N14" i="115"/>
  <c r="U14" i="115" s="1"/>
  <c r="M14" i="115"/>
  <c r="L14" i="115"/>
  <c r="S14" i="115" s="1"/>
  <c r="O13" i="115"/>
  <c r="V13" i="115" s="1"/>
  <c r="N13" i="115"/>
  <c r="U13" i="115" s="1"/>
  <c r="M13" i="115"/>
  <c r="T13" i="115" s="1"/>
  <c r="L13" i="115"/>
  <c r="R13" i="115" s="1"/>
  <c r="T12" i="115"/>
  <c r="O12" i="115"/>
  <c r="V12" i="115" s="1"/>
  <c r="N12" i="115"/>
  <c r="U12" i="115" s="1"/>
  <c r="M12" i="115"/>
  <c r="L12" i="115"/>
  <c r="S12" i="115" s="1"/>
  <c r="U11" i="115"/>
  <c r="O11" i="115"/>
  <c r="V11" i="115" s="1"/>
  <c r="N11" i="115"/>
  <c r="M11" i="115"/>
  <c r="T11" i="115" s="1"/>
  <c r="L11" i="115"/>
  <c r="R11" i="115" s="1"/>
  <c r="W11" i="115" s="1"/>
  <c r="T10" i="115"/>
  <c r="O10" i="115"/>
  <c r="V10" i="115" s="1"/>
  <c r="N10" i="115"/>
  <c r="U10" i="115" s="1"/>
  <c r="M10" i="115"/>
  <c r="L10" i="115"/>
  <c r="S10" i="115" s="1"/>
  <c r="U9" i="115"/>
  <c r="O9" i="115"/>
  <c r="V9" i="115" s="1"/>
  <c r="N9" i="115"/>
  <c r="M9" i="115"/>
  <c r="T9" i="115" s="1"/>
  <c r="L9" i="115"/>
  <c r="R9" i="115" s="1"/>
  <c r="V8" i="115"/>
  <c r="O8" i="115"/>
  <c r="N8" i="115"/>
  <c r="U8" i="115" s="1"/>
  <c r="M8" i="115"/>
  <c r="T8" i="115" s="1"/>
  <c r="L8" i="115"/>
  <c r="S8" i="115" s="1"/>
  <c r="O7" i="115"/>
  <c r="V7" i="115" s="1"/>
  <c r="N7" i="115"/>
  <c r="U7" i="115" s="1"/>
  <c r="M7" i="115"/>
  <c r="T7" i="115" s="1"/>
  <c r="L7" i="115"/>
  <c r="R7" i="115" s="1"/>
  <c r="W7" i="115" s="1"/>
  <c r="V6" i="115"/>
  <c r="T6" i="115"/>
  <c r="O6" i="115"/>
  <c r="N6" i="115"/>
  <c r="U6" i="115" s="1"/>
  <c r="M6" i="115"/>
  <c r="L6" i="115"/>
  <c r="S6" i="115" s="1"/>
  <c r="O5" i="115"/>
  <c r="V5" i="115" s="1"/>
  <c r="N5" i="115"/>
  <c r="U5" i="115" s="1"/>
  <c r="M5" i="115"/>
  <c r="T5" i="115" s="1"/>
  <c r="L5" i="115"/>
  <c r="R5" i="115" s="1"/>
  <c r="W5" i="115" s="1"/>
  <c r="V4" i="115"/>
  <c r="T4" i="115"/>
  <c r="O4" i="115"/>
  <c r="N4" i="115"/>
  <c r="U4" i="115" s="1"/>
  <c r="M4" i="115"/>
  <c r="L4" i="115"/>
  <c r="S4" i="115" s="1"/>
  <c r="O3" i="115"/>
  <c r="V3" i="115" s="1"/>
  <c r="N3" i="115"/>
  <c r="U3" i="115" s="1"/>
  <c r="M3" i="115"/>
  <c r="T3" i="115" s="1"/>
  <c r="L3" i="115"/>
  <c r="S3" i="115" s="1"/>
  <c r="U39" i="114"/>
  <c r="O39" i="114"/>
  <c r="V39" i="114" s="1"/>
  <c r="N39" i="114"/>
  <c r="M39" i="114"/>
  <c r="T39" i="114" s="1"/>
  <c r="L39" i="114"/>
  <c r="R39" i="114" s="1"/>
  <c r="W39" i="114" s="1"/>
  <c r="O38" i="114"/>
  <c r="V38" i="114" s="1"/>
  <c r="N38" i="114"/>
  <c r="U38" i="114" s="1"/>
  <c r="M38" i="114"/>
  <c r="T38" i="114" s="1"/>
  <c r="L38" i="114"/>
  <c r="R38" i="114" s="1"/>
  <c r="W38" i="114" s="1"/>
  <c r="U37" i="114"/>
  <c r="O37" i="114"/>
  <c r="V37" i="114" s="1"/>
  <c r="N37" i="114"/>
  <c r="M37" i="114"/>
  <c r="T37" i="114" s="1"/>
  <c r="L37" i="114"/>
  <c r="R37" i="114" s="1"/>
  <c r="W37" i="114" s="1"/>
  <c r="O36" i="114"/>
  <c r="V36" i="114" s="1"/>
  <c r="N36" i="114"/>
  <c r="U36" i="114" s="1"/>
  <c r="M36" i="114"/>
  <c r="T36" i="114" s="1"/>
  <c r="L36" i="114"/>
  <c r="R36" i="114" s="1"/>
  <c r="W36" i="114" s="1"/>
  <c r="U35" i="114"/>
  <c r="O35" i="114"/>
  <c r="V35" i="114" s="1"/>
  <c r="N35" i="114"/>
  <c r="M35" i="114"/>
  <c r="T35" i="114" s="1"/>
  <c r="L35" i="114"/>
  <c r="R35" i="114" s="1"/>
  <c r="W35" i="114" s="1"/>
  <c r="O34" i="114"/>
  <c r="V34" i="114" s="1"/>
  <c r="N34" i="114"/>
  <c r="U34" i="114" s="1"/>
  <c r="M34" i="114"/>
  <c r="T34" i="114" s="1"/>
  <c r="L34" i="114"/>
  <c r="R34" i="114" s="1"/>
  <c r="W34" i="114" s="1"/>
  <c r="U33" i="114"/>
  <c r="O33" i="114"/>
  <c r="V33" i="114" s="1"/>
  <c r="N33" i="114"/>
  <c r="M33" i="114"/>
  <c r="T33" i="114" s="1"/>
  <c r="L33" i="114"/>
  <c r="R33" i="114" s="1"/>
  <c r="W33" i="114" s="1"/>
  <c r="O32" i="114"/>
  <c r="V32" i="114" s="1"/>
  <c r="N32" i="114"/>
  <c r="U32" i="114" s="1"/>
  <c r="M32" i="114"/>
  <c r="T32" i="114" s="1"/>
  <c r="L32" i="114"/>
  <c r="R32" i="114" s="1"/>
  <c r="W32" i="114" s="1"/>
  <c r="U31" i="114"/>
  <c r="O31" i="114"/>
  <c r="V31" i="114" s="1"/>
  <c r="N31" i="114"/>
  <c r="M31" i="114"/>
  <c r="T31" i="114" s="1"/>
  <c r="L31" i="114"/>
  <c r="R31" i="114" s="1"/>
  <c r="W31" i="114" s="1"/>
  <c r="O30" i="114"/>
  <c r="V30" i="114" s="1"/>
  <c r="N30" i="114"/>
  <c r="U30" i="114" s="1"/>
  <c r="M30" i="114"/>
  <c r="T30" i="114" s="1"/>
  <c r="L30" i="114"/>
  <c r="R30" i="114" s="1"/>
  <c r="W30" i="114" s="1"/>
  <c r="U29" i="114"/>
  <c r="O29" i="114"/>
  <c r="V29" i="114" s="1"/>
  <c r="N29" i="114"/>
  <c r="M29" i="114"/>
  <c r="T29" i="114" s="1"/>
  <c r="L29" i="114"/>
  <c r="R29" i="114" s="1"/>
  <c r="W29" i="114" s="1"/>
  <c r="O28" i="114"/>
  <c r="V28" i="114" s="1"/>
  <c r="N28" i="114"/>
  <c r="U28" i="114" s="1"/>
  <c r="M28" i="114"/>
  <c r="T28" i="114" s="1"/>
  <c r="L28" i="114"/>
  <c r="R28" i="114" s="1"/>
  <c r="W28" i="114" s="1"/>
  <c r="U27" i="114"/>
  <c r="O27" i="114"/>
  <c r="V27" i="114" s="1"/>
  <c r="N27" i="114"/>
  <c r="M27" i="114"/>
  <c r="T27" i="114" s="1"/>
  <c r="L27" i="114"/>
  <c r="R27" i="114" s="1"/>
  <c r="W27" i="114" s="1"/>
  <c r="O26" i="114"/>
  <c r="V26" i="114" s="1"/>
  <c r="N26" i="114"/>
  <c r="U26" i="114" s="1"/>
  <c r="M26" i="114"/>
  <c r="T26" i="114" s="1"/>
  <c r="L26" i="114"/>
  <c r="R26" i="114" s="1"/>
  <c r="W26" i="114" s="1"/>
  <c r="U25" i="114"/>
  <c r="O25" i="114"/>
  <c r="V25" i="114" s="1"/>
  <c r="N25" i="114"/>
  <c r="M25" i="114"/>
  <c r="T25" i="114" s="1"/>
  <c r="L25" i="114"/>
  <c r="R25" i="114" s="1"/>
  <c r="W25" i="114" s="1"/>
  <c r="O24" i="114"/>
  <c r="V24" i="114" s="1"/>
  <c r="N24" i="114"/>
  <c r="U24" i="114" s="1"/>
  <c r="M24" i="114"/>
  <c r="T24" i="114" s="1"/>
  <c r="L24" i="114"/>
  <c r="R24" i="114" s="1"/>
  <c r="W24" i="114" s="1"/>
  <c r="U23" i="114"/>
  <c r="O23" i="114"/>
  <c r="V23" i="114" s="1"/>
  <c r="N23" i="114"/>
  <c r="M23" i="114"/>
  <c r="T23" i="114" s="1"/>
  <c r="L23" i="114"/>
  <c r="R23" i="114" s="1"/>
  <c r="W23" i="114" s="1"/>
  <c r="O22" i="114"/>
  <c r="V22" i="114" s="1"/>
  <c r="N22" i="114"/>
  <c r="U22" i="114" s="1"/>
  <c r="M22" i="114"/>
  <c r="T22" i="114" s="1"/>
  <c r="L22" i="114"/>
  <c r="R22" i="114" s="1"/>
  <c r="W22" i="114" s="1"/>
  <c r="U21" i="114"/>
  <c r="O21" i="114"/>
  <c r="V21" i="114" s="1"/>
  <c r="N21" i="114"/>
  <c r="M21" i="114"/>
  <c r="T21" i="114" s="1"/>
  <c r="L21" i="114"/>
  <c r="R21" i="114" s="1"/>
  <c r="W21" i="114" s="1"/>
  <c r="O20" i="114"/>
  <c r="V20" i="114" s="1"/>
  <c r="N20" i="114"/>
  <c r="U20" i="114" s="1"/>
  <c r="M20" i="114"/>
  <c r="T20" i="114" s="1"/>
  <c r="L20" i="114"/>
  <c r="R20" i="114" s="1"/>
  <c r="W20" i="114" s="1"/>
  <c r="U19" i="114"/>
  <c r="O19" i="114"/>
  <c r="V19" i="114" s="1"/>
  <c r="N19" i="114"/>
  <c r="M19" i="114"/>
  <c r="T19" i="114" s="1"/>
  <c r="L19" i="114"/>
  <c r="R19" i="114" s="1"/>
  <c r="W19" i="114" s="1"/>
  <c r="O18" i="114"/>
  <c r="V18" i="114" s="1"/>
  <c r="N18" i="114"/>
  <c r="U18" i="114" s="1"/>
  <c r="M18" i="114"/>
  <c r="T18" i="114" s="1"/>
  <c r="L18" i="114"/>
  <c r="R18" i="114" s="1"/>
  <c r="W18" i="114" s="1"/>
  <c r="U17" i="114"/>
  <c r="O17" i="114"/>
  <c r="V17" i="114" s="1"/>
  <c r="N17" i="114"/>
  <c r="M17" i="114"/>
  <c r="T17" i="114" s="1"/>
  <c r="L17" i="114"/>
  <c r="R17" i="114" s="1"/>
  <c r="W17" i="114" s="1"/>
  <c r="O16" i="114"/>
  <c r="V16" i="114" s="1"/>
  <c r="N16" i="114"/>
  <c r="U16" i="114" s="1"/>
  <c r="M16" i="114"/>
  <c r="T16" i="114" s="1"/>
  <c r="L16" i="114"/>
  <c r="R16" i="114" s="1"/>
  <c r="W16" i="114" s="1"/>
  <c r="U15" i="114"/>
  <c r="S15" i="114"/>
  <c r="O15" i="114"/>
  <c r="V15" i="114" s="1"/>
  <c r="N15" i="114"/>
  <c r="M15" i="114"/>
  <c r="T15" i="114" s="1"/>
  <c r="L15" i="114"/>
  <c r="R15" i="114" s="1"/>
  <c r="W15" i="114" s="1"/>
  <c r="O14" i="114"/>
  <c r="V14" i="114" s="1"/>
  <c r="N14" i="114"/>
  <c r="U14" i="114" s="1"/>
  <c r="M14" i="114"/>
  <c r="T14" i="114" s="1"/>
  <c r="L14" i="114"/>
  <c r="R14" i="114" s="1"/>
  <c r="W14" i="114" s="1"/>
  <c r="U13" i="114"/>
  <c r="O13" i="114"/>
  <c r="V13" i="114" s="1"/>
  <c r="N13" i="114"/>
  <c r="M13" i="114"/>
  <c r="T13" i="114" s="1"/>
  <c r="L13" i="114"/>
  <c r="R13" i="114" s="1"/>
  <c r="W13" i="114" s="1"/>
  <c r="O12" i="114"/>
  <c r="V12" i="114" s="1"/>
  <c r="N12" i="114"/>
  <c r="U12" i="114" s="1"/>
  <c r="M12" i="114"/>
  <c r="T12" i="114" s="1"/>
  <c r="L12" i="114"/>
  <c r="S12" i="114" s="1"/>
  <c r="T11" i="114"/>
  <c r="O11" i="114"/>
  <c r="V11" i="114" s="1"/>
  <c r="N11" i="114"/>
  <c r="U11" i="114" s="1"/>
  <c r="M11" i="114"/>
  <c r="L11" i="114"/>
  <c r="S11" i="114" s="1"/>
  <c r="V10" i="114"/>
  <c r="O10" i="114"/>
  <c r="N10" i="114"/>
  <c r="U10" i="114" s="1"/>
  <c r="M10" i="114"/>
  <c r="T10" i="114" s="1"/>
  <c r="L10" i="114"/>
  <c r="S10" i="114" s="1"/>
  <c r="T9" i="114"/>
  <c r="O9" i="114"/>
  <c r="V9" i="114" s="1"/>
  <c r="N9" i="114"/>
  <c r="U9" i="114" s="1"/>
  <c r="M9" i="114"/>
  <c r="L9" i="114"/>
  <c r="S9" i="114" s="1"/>
  <c r="V8" i="114"/>
  <c r="O8" i="114"/>
  <c r="N8" i="114"/>
  <c r="U8" i="114" s="1"/>
  <c r="M8" i="114"/>
  <c r="T8" i="114" s="1"/>
  <c r="L8" i="114"/>
  <c r="S8" i="114" s="1"/>
  <c r="T7" i="114"/>
  <c r="O7" i="114"/>
  <c r="V7" i="114" s="1"/>
  <c r="N7" i="114"/>
  <c r="U7" i="114" s="1"/>
  <c r="M7" i="114"/>
  <c r="L7" i="114"/>
  <c r="S7" i="114" s="1"/>
  <c r="V6" i="114"/>
  <c r="O6" i="114"/>
  <c r="N6" i="114"/>
  <c r="U6" i="114" s="1"/>
  <c r="M6" i="114"/>
  <c r="T6" i="114" s="1"/>
  <c r="L6" i="114"/>
  <c r="S6" i="114" s="1"/>
  <c r="T5" i="114"/>
  <c r="O5" i="114"/>
  <c r="V5" i="114" s="1"/>
  <c r="N5" i="114"/>
  <c r="U5" i="114" s="1"/>
  <c r="M5" i="114"/>
  <c r="L5" i="114"/>
  <c r="S5" i="114" s="1"/>
  <c r="V4" i="114"/>
  <c r="O4" i="114"/>
  <c r="N4" i="114"/>
  <c r="U4" i="114" s="1"/>
  <c r="M4" i="114"/>
  <c r="T4" i="114" s="1"/>
  <c r="L4" i="114"/>
  <c r="S4" i="114" s="1"/>
  <c r="T3" i="114"/>
  <c r="O3" i="114"/>
  <c r="V3" i="114" s="1"/>
  <c r="V40" i="114" s="1"/>
  <c r="N3" i="114"/>
  <c r="U3" i="114" s="1"/>
  <c r="M3" i="114"/>
  <c r="L3" i="114"/>
  <c r="S3" i="114" s="1"/>
  <c r="R11" i="116" l="1"/>
  <c r="W11" i="116" s="1"/>
  <c r="S23" i="114"/>
  <c r="S25" i="114"/>
  <c r="S27" i="114"/>
  <c r="S29" i="114"/>
  <c r="S33" i="114"/>
  <c r="S39" i="114"/>
  <c r="V30" i="116"/>
  <c r="S29" i="116"/>
  <c r="U38" i="117"/>
  <c r="S20" i="120"/>
  <c r="S21" i="114"/>
  <c r="R28" i="116"/>
  <c r="W28" i="116" s="1"/>
  <c r="V38" i="117"/>
  <c r="S6" i="117"/>
  <c r="V47" i="118"/>
  <c r="S13" i="114"/>
  <c r="S40" i="114" s="1"/>
  <c r="S17" i="114"/>
  <c r="S19" i="114"/>
  <c r="S31" i="114"/>
  <c r="S35" i="114"/>
  <c r="S37" i="114"/>
  <c r="T40" i="114"/>
  <c r="S20" i="114"/>
  <c r="S22" i="114"/>
  <c r="S30" i="114"/>
  <c r="S32" i="114"/>
  <c r="S34" i="114"/>
  <c r="S38" i="117"/>
  <c r="U32" i="119"/>
  <c r="V32" i="119"/>
  <c r="S14" i="114"/>
  <c r="S16" i="114"/>
  <c r="S18" i="114"/>
  <c r="S24" i="114"/>
  <c r="S26" i="114"/>
  <c r="S28" i="114"/>
  <c r="S36" i="114"/>
  <c r="S38" i="114"/>
  <c r="S5" i="115"/>
  <c r="S13" i="116"/>
  <c r="U40" i="114"/>
  <c r="S17" i="116"/>
  <c r="R32" i="117"/>
  <c r="W32" i="117" s="1"/>
  <c r="R31" i="117"/>
  <c r="W31" i="117" s="1"/>
  <c r="R24" i="117"/>
  <c r="W24" i="117" s="1"/>
  <c r="R23" i="117"/>
  <c r="W23" i="117" s="1"/>
  <c r="R16" i="117"/>
  <c r="W16" i="117" s="1"/>
  <c r="R15" i="117"/>
  <c r="W15" i="117" s="1"/>
  <c r="R8" i="117"/>
  <c r="W8" i="117" s="1"/>
  <c r="R7" i="117"/>
  <c r="W7" i="117" s="1"/>
  <c r="T47" i="118"/>
  <c r="U40" i="121"/>
  <c r="V40" i="121"/>
  <c r="R5" i="117"/>
  <c r="W5" i="117" s="1"/>
  <c r="S32" i="119"/>
  <c r="R13" i="120"/>
  <c r="W13" i="120" s="1"/>
  <c r="R5" i="120"/>
  <c r="W5" i="120" s="1"/>
  <c r="S40" i="121"/>
  <c r="U20" i="120"/>
  <c r="R33" i="117"/>
  <c r="W33" i="117" s="1"/>
  <c r="R25" i="117"/>
  <c r="W25" i="117" s="1"/>
  <c r="R17" i="117"/>
  <c r="W17" i="117" s="1"/>
  <c r="R9" i="117"/>
  <c r="W9" i="117" s="1"/>
  <c r="R3" i="120"/>
  <c r="R17" i="120"/>
  <c r="W17" i="120" s="1"/>
  <c r="R9" i="120"/>
  <c r="W9" i="120" s="1"/>
  <c r="R33" i="125"/>
  <c r="S7" i="115"/>
  <c r="S9" i="115"/>
  <c r="S11" i="115"/>
  <c r="S13" i="115"/>
  <c r="S15" i="115"/>
  <c r="S17" i="115"/>
  <c r="S19" i="115"/>
  <c r="S21" i="115"/>
  <c r="S23" i="115"/>
  <c r="S25" i="115"/>
  <c r="S27" i="115"/>
  <c r="S29" i="115"/>
  <c r="S31" i="115"/>
  <c r="W5" i="116"/>
  <c r="R3" i="117"/>
  <c r="R38" i="117" s="1"/>
  <c r="R35" i="117"/>
  <c r="W35" i="117" s="1"/>
  <c r="R27" i="117"/>
  <c r="W27" i="117" s="1"/>
  <c r="R19" i="117"/>
  <c r="W19" i="117" s="1"/>
  <c r="R11" i="117"/>
  <c r="W11" i="117" s="1"/>
  <c r="R43" i="118"/>
  <c r="W43" i="118" s="1"/>
  <c r="R35" i="118"/>
  <c r="W35" i="118" s="1"/>
  <c r="R27" i="118"/>
  <c r="W27" i="118" s="1"/>
  <c r="R19" i="118"/>
  <c r="W19" i="118" s="1"/>
  <c r="R11" i="118"/>
  <c r="W11" i="118" s="1"/>
  <c r="R25" i="119"/>
  <c r="W25" i="119" s="1"/>
  <c r="R17" i="119"/>
  <c r="W17" i="119" s="1"/>
  <c r="R9" i="119"/>
  <c r="W9" i="119" s="1"/>
  <c r="R19" i="120"/>
  <c r="W19" i="120" s="1"/>
  <c r="R11" i="120"/>
  <c r="W11" i="120" s="1"/>
  <c r="R33" i="121"/>
  <c r="W33" i="121" s="1"/>
  <c r="R25" i="121"/>
  <c r="W25" i="121" s="1"/>
  <c r="R17" i="121"/>
  <c r="W17" i="121" s="1"/>
  <c r="R9" i="121"/>
  <c r="W9" i="121" s="1"/>
  <c r="V34" i="129"/>
  <c r="R34" i="129"/>
  <c r="S34" i="129"/>
  <c r="T34" i="129"/>
  <c r="V44" i="127"/>
  <c r="R44" i="127"/>
  <c r="S44" i="127"/>
  <c r="T44" i="127"/>
  <c r="S25" i="124"/>
  <c r="T25" i="124"/>
  <c r="R25" i="124"/>
  <c r="W3" i="121"/>
  <c r="W3" i="120"/>
  <c r="W3" i="119"/>
  <c r="R47" i="118"/>
  <c r="N11" i="116"/>
  <c r="U11" i="116" s="1"/>
  <c r="U30" i="116" s="1"/>
  <c r="N27" i="116"/>
  <c r="U27" i="116" s="1"/>
  <c r="L11" i="116"/>
  <c r="S11" i="116" s="1"/>
  <c r="L27" i="116"/>
  <c r="M11" i="116"/>
  <c r="T11" i="116" s="1"/>
  <c r="T30" i="116" s="1"/>
  <c r="L15" i="116"/>
  <c r="N15" i="116"/>
  <c r="U15" i="116" s="1"/>
  <c r="M27" i="116"/>
  <c r="T27" i="116" s="1"/>
  <c r="M15" i="116"/>
  <c r="T15" i="116" s="1"/>
  <c r="R4" i="115"/>
  <c r="R8" i="115"/>
  <c r="W8" i="115" s="1"/>
  <c r="R12" i="115"/>
  <c r="W12" i="115" s="1"/>
  <c r="R16" i="115"/>
  <c r="W16" i="115" s="1"/>
  <c r="R20" i="115"/>
  <c r="W20" i="115" s="1"/>
  <c r="S24" i="115"/>
  <c r="R24" i="115"/>
  <c r="W24" i="115" s="1"/>
  <c r="T33" i="115"/>
  <c r="V33" i="115"/>
  <c r="U33" i="115"/>
  <c r="R6" i="115"/>
  <c r="W6" i="115" s="1"/>
  <c r="R10" i="115"/>
  <c r="W10" i="115" s="1"/>
  <c r="R14" i="115"/>
  <c r="W14" i="115" s="1"/>
  <c r="R18" i="115"/>
  <c r="W18" i="115" s="1"/>
  <c r="R22" i="115"/>
  <c r="W22" i="115" s="1"/>
  <c r="R26" i="115"/>
  <c r="W26" i="115" s="1"/>
  <c r="R28" i="115"/>
  <c r="W28" i="115" s="1"/>
  <c r="R30" i="115"/>
  <c r="W30" i="115" s="1"/>
  <c r="R32" i="115"/>
  <c r="W32" i="115" s="1"/>
  <c r="R3" i="114"/>
  <c r="R4" i="114"/>
  <c r="W4" i="114" s="1"/>
  <c r="R5" i="114"/>
  <c r="W5" i="114" s="1"/>
  <c r="R6" i="114"/>
  <c r="W6" i="114" s="1"/>
  <c r="R7" i="114"/>
  <c r="W7" i="114" s="1"/>
  <c r="R8" i="114"/>
  <c r="W8" i="114" s="1"/>
  <c r="R9" i="114"/>
  <c r="W9" i="114" s="1"/>
  <c r="R10" i="114"/>
  <c r="W10" i="114" s="1"/>
  <c r="R11" i="114"/>
  <c r="W11" i="114" s="1"/>
  <c r="R12" i="114"/>
  <c r="W12" i="114" s="1"/>
  <c r="S30" i="116" l="1"/>
  <c r="S15" i="116"/>
  <c r="R15" i="116"/>
  <c r="W15" i="116" s="1"/>
  <c r="R40" i="121"/>
  <c r="R32" i="119"/>
  <c r="S27" i="116"/>
  <c r="R27" i="116"/>
  <c r="W27" i="116" s="1"/>
  <c r="W3" i="117"/>
  <c r="R33" i="115"/>
  <c r="W4" i="115"/>
  <c r="S33" i="115"/>
  <c r="R20" i="120"/>
  <c r="R40" i="114"/>
  <c r="W3" i="114"/>
  <c r="R30" i="116" l="1"/>
  <c r="Q43" i="113"/>
  <c r="Q42" i="113"/>
  <c r="Q41" i="113"/>
  <c r="Q40" i="113"/>
  <c r="Q39" i="113"/>
  <c r="Q38" i="113"/>
  <c r="Q37" i="113"/>
  <c r="Q36" i="113"/>
  <c r="Q35" i="113"/>
  <c r="Q34" i="113"/>
  <c r="Q33" i="113"/>
  <c r="Q32" i="113"/>
  <c r="Q31" i="113"/>
  <c r="Q30" i="113"/>
  <c r="Q29" i="113"/>
  <c r="Q28" i="113"/>
  <c r="Q27" i="113"/>
  <c r="Q26" i="113"/>
  <c r="Q25" i="113"/>
  <c r="Q24" i="113"/>
  <c r="Q23" i="113"/>
  <c r="Q22" i="113"/>
  <c r="Q21" i="113"/>
  <c r="Q20" i="113"/>
  <c r="Q19" i="113"/>
  <c r="Q18" i="113"/>
  <c r="Q17" i="113"/>
  <c r="Q16" i="113"/>
  <c r="Q15" i="113"/>
  <c r="Q14" i="113"/>
  <c r="Q13" i="113"/>
  <c r="Q12" i="113"/>
  <c r="Q11" i="113"/>
  <c r="Q10" i="113"/>
  <c r="Q9" i="113"/>
  <c r="Q8" i="113"/>
  <c r="Q7" i="113"/>
  <c r="Q6" i="113"/>
  <c r="Q5" i="113"/>
  <c r="Q4" i="113"/>
  <c r="Q3" i="113"/>
  <c r="Q4" i="112"/>
  <c r="Q5" i="112"/>
  <c r="Q6" i="112"/>
  <c r="Q7" i="112"/>
  <c r="Q8" i="112"/>
  <c r="Q9" i="112"/>
  <c r="Q10" i="112"/>
  <c r="Q11" i="112"/>
  <c r="Q12" i="112"/>
  <c r="Q13" i="112"/>
  <c r="Q14" i="112"/>
  <c r="Q15" i="112"/>
  <c r="Q16" i="112"/>
  <c r="Q17" i="112"/>
  <c r="Q18" i="112"/>
  <c r="Q19" i="112"/>
  <c r="Q20" i="112"/>
  <c r="Q21" i="112"/>
  <c r="Q22" i="112"/>
  <c r="Q23" i="112"/>
  <c r="Q24" i="112"/>
  <c r="Q25" i="112"/>
  <c r="Q26" i="112"/>
  <c r="Q27" i="112"/>
  <c r="Q28" i="112"/>
  <c r="Q29" i="112"/>
  <c r="Q30" i="112"/>
  <c r="Q31" i="112"/>
  <c r="Q32" i="112"/>
  <c r="Q33" i="112"/>
  <c r="Q34" i="112"/>
  <c r="Q35" i="112"/>
  <c r="Q36" i="112"/>
  <c r="Q37" i="112"/>
  <c r="Q38" i="112"/>
  <c r="Q39" i="112"/>
  <c r="Q40" i="112"/>
  <c r="Q41" i="112"/>
  <c r="Q42" i="112"/>
  <c r="Q43" i="112"/>
  <c r="Q44" i="112"/>
  <c r="Q45" i="112"/>
  <c r="Q46" i="112"/>
  <c r="Q3" i="112"/>
  <c r="Q4" i="111"/>
  <c r="Q5" i="111"/>
  <c r="Q6" i="111"/>
  <c r="Q7" i="111"/>
  <c r="Q8" i="111"/>
  <c r="Q9" i="111"/>
  <c r="Q10" i="111"/>
  <c r="Q11" i="111"/>
  <c r="Q12" i="111"/>
  <c r="Q13" i="111"/>
  <c r="Q14" i="111"/>
  <c r="Q15" i="111"/>
  <c r="Q16" i="111"/>
  <c r="Q17" i="111"/>
  <c r="Q18" i="111"/>
  <c r="Q19" i="111"/>
  <c r="Q20" i="111"/>
  <c r="Q21" i="111"/>
  <c r="Q22" i="111"/>
  <c r="Q23" i="111"/>
  <c r="Q24" i="111"/>
  <c r="Q25" i="111"/>
  <c r="Q26" i="111"/>
  <c r="Q27" i="111"/>
  <c r="Q28" i="111"/>
  <c r="Q29" i="111"/>
  <c r="Q30" i="111"/>
  <c r="Q31" i="111"/>
  <c r="Q32" i="111"/>
  <c r="Q33" i="111"/>
  <c r="Q34" i="111"/>
  <c r="Q35" i="111"/>
  <c r="Q36" i="111"/>
  <c r="Q37" i="111"/>
  <c r="Q38" i="111"/>
  <c r="Q39" i="111"/>
  <c r="Q40" i="111"/>
  <c r="Q41" i="111"/>
  <c r="Q42" i="111"/>
  <c r="Q43" i="111"/>
  <c r="Q44" i="111"/>
  <c r="Q45" i="111"/>
  <c r="Q46" i="111"/>
  <c r="Q47" i="111"/>
  <c r="Q3" i="111"/>
  <c r="Q4" i="110"/>
  <c r="Q5" i="110"/>
  <c r="Q6" i="110"/>
  <c r="Q7" i="110"/>
  <c r="Q8" i="110"/>
  <c r="Q9" i="110"/>
  <c r="Q10" i="110"/>
  <c r="Q11" i="110"/>
  <c r="Q12" i="110"/>
  <c r="Q13" i="110"/>
  <c r="Q14" i="110"/>
  <c r="Q15" i="110"/>
  <c r="Q16" i="110"/>
  <c r="Q17" i="110"/>
  <c r="Q18" i="110"/>
  <c r="Q19" i="110"/>
  <c r="Q20" i="110"/>
  <c r="Q21" i="110"/>
  <c r="Q22" i="110"/>
  <c r="Q23" i="110"/>
  <c r="Q24" i="110"/>
  <c r="Q25" i="110"/>
  <c r="Q26" i="110"/>
  <c r="Q27" i="110"/>
  <c r="Q28" i="110"/>
  <c r="Q29" i="110"/>
  <c r="Q30" i="110"/>
  <c r="Q31" i="110"/>
  <c r="Q32" i="110"/>
  <c r="Q33" i="110"/>
  <c r="Q34" i="110"/>
  <c r="Q35" i="110"/>
  <c r="Q3" i="110"/>
  <c r="Q37" i="109" l="1"/>
  <c r="Q36" i="109"/>
  <c r="Q35" i="109"/>
  <c r="Q34" i="109"/>
  <c r="Q33" i="109"/>
  <c r="Q32" i="109"/>
  <c r="Q31" i="109"/>
  <c r="Q30" i="109"/>
  <c r="Q29" i="109"/>
  <c r="Q28" i="109"/>
  <c r="Q27" i="109"/>
  <c r="Q26" i="109"/>
  <c r="Q25" i="109"/>
  <c r="Q24" i="109"/>
  <c r="Q23" i="109"/>
  <c r="Q22" i="109"/>
  <c r="Q21" i="109"/>
  <c r="Q20" i="109"/>
  <c r="Q19" i="109"/>
  <c r="Q18" i="109"/>
  <c r="Q17" i="109"/>
  <c r="Q16" i="109"/>
  <c r="Q15" i="109"/>
  <c r="Q14" i="109"/>
  <c r="Q13" i="109"/>
  <c r="Q12" i="109"/>
  <c r="Q11" i="109"/>
  <c r="Q10" i="109"/>
  <c r="Q9" i="109"/>
  <c r="Q8" i="109"/>
  <c r="Q7" i="109"/>
  <c r="Q6" i="109"/>
  <c r="Q5" i="109"/>
  <c r="Q4" i="109"/>
  <c r="Q3" i="109"/>
  <c r="Q3" i="108"/>
  <c r="Q38" i="108"/>
  <c r="Q37" i="108"/>
  <c r="Q36" i="108"/>
  <c r="Q35" i="108"/>
  <c r="Q34" i="108"/>
  <c r="Q33" i="108"/>
  <c r="Q32" i="108"/>
  <c r="Q31" i="108"/>
  <c r="Q30" i="108"/>
  <c r="Q29" i="108"/>
  <c r="Q28" i="108"/>
  <c r="Q27" i="108"/>
  <c r="Q26" i="108"/>
  <c r="Q25" i="108"/>
  <c r="Q24" i="108"/>
  <c r="Q23" i="108"/>
  <c r="Q22" i="108"/>
  <c r="Q21" i="108"/>
  <c r="Q20" i="108"/>
  <c r="Q19" i="108"/>
  <c r="Q18" i="108"/>
  <c r="Q17" i="108"/>
  <c r="Q16" i="108"/>
  <c r="Q15" i="108"/>
  <c r="Q14" i="108"/>
  <c r="Q13" i="108"/>
  <c r="Q12" i="108"/>
  <c r="Q11" i="108"/>
  <c r="Q10" i="108"/>
  <c r="Q9" i="108"/>
  <c r="Q8" i="108"/>
  <c r="Q7" i="108"/>
  <c r="Q6" i="108"/>
  <c r="Q5" i="108"/>
  <c r="Q4" i="108"/>
  <c r="Q4" i="107"/>
  <c r="Q5" i="107"/>
  <c r="Q6" i="107"/>
  <c r="Q7" i="107"/>
  <c r="Q8" i="107"/>
  <c r="Q9" i="107"/>
  <c r="Q10" i="107"/>
  <c r="Q11" i="107"/>
  <c r="Q12" i="107"/>
  <c r="Q13" i="107"/>
  <c r="Q14" i="107"/>
  <c r="Q15" i="107"/>
  <c r="Q16" i="107"/>
  <c r="Q17" i="107"/>
  <c r="Q18" i="107"/>
  <c r="Q19" i="107"/>
  <c r="Q20" i="107"/>
  <c r="Q21" i="107"/>
  <c r="Q22" i="107"/>
  <c r="Q23" i="107"/>
  <c r="Q24" i="107"/>
  <c r="Q25" i="107"/>
  <c r="Q26" i="107"/>
  <c r="Q27" i="107"/>
  <c r="Q28" i="107"/>
  <c r="Q29" i="107"/>
  <c r="Q30" i="107"/>
  <c r="Q31" i="107"/>
  <c r="Q32" i="107"/>
  <c r="Q33" i="107"/>
  <c r="Q34" i="107"/>
  <c r="Q3" i="107"/>
  <c r="Q4" i="106"/>
  <c r="Q5" i="106"/>
  <c r="Q6" i="106"/>
  <c r="Q7" i="106"/>
  <c r="Q8" i="106"/>
  <c r="Q9" i="106"/>
  <c r="Q10" i="106"/>
  <c r="Q11" i="106"/>
  <c r="Q12" i="106"/>
  <c r="Q13" i="106"/>
  <c r="Q14" i="106"/>
  <c r="Q15" i="106"/>
  <c r="Q16" i="106"/>
  <c r="Q17" i="106"/>
  <c r="Q18" i="106"/>
  <c r="Q19" i="106"/>
  <c r="Q20" i="106"/>
  <c r="Q21" i="106"/>
  <c r="Q22" i="106"/>
  <c r="Q23" i="106"/>
  <c r="Q24" i="106"/>
  <c r="Q25" i="106"/>
  <c r="Q26" i="106"/>
  <c r="Q27" i="106"/>
  <c r="Q28" i="106"/>
  <c r="Q29" i="106"/>
  <c r="Q30" i="106"/>
  <c r="Q3" i="106"/>
  <c r="Q4" i="105"/>
  <c r="Q5" i="105"/>
  <c r="Q6" i="105"/>
  <c r="Q7" i="105"/>
  <c r="Q8" i="105"/>
  <c r="Q9" i="105"/>
  <c r="Q10" i="105"/>
  <c r="Q11" i="105"/>
  <c r="Q12" i="105"/>
  <c r="Q13" i="105"/>
  <c r="Q14" i="105"/>
  <c r="Q15" i="105"/>
  <c r="Q16" i="105"/>
  <c r="Q17" i="105"/>
  <c r="Q18" i="105"/>
  <c r="Q19" i="105"/>
  <c r="Q20" i="105"/>
  <c r="Q21" i="105"/>
  <c r="Q22" i="105"/>
  <c r="Q23" i="105"/>
  <c r="Q24" i="105"/>
  <c r="Q25" i="105"/>
  <c r="Q3" i="105"/>
  <c r="Q23" i="104"/>
  <c r="Q22" i="104"/>
  <c r="Q21" i="104"/>
  <c r="Q20" i="104"/>
  <c r="Q19" i="104"/>
  <c r="Q18" i="104"/>
  <c r="Q17" i="104"/>
  <c r="Q16" i="104"/>
  <c r="Q15" i="104"/>
  <c r="Q14" i="104"/>
  <c r="Q13" i="104"/>
  <c r="Q12" i="104"/>
  <c r="Q11" i="104"/>
  <c r="Q10" i="104"/>
  <c r="Q9" i="104"/>
  <c r="Q8" i="104"/>
  <c r="Q7" i="104"/>
  <c r="Q6" i="104"/>
  <c r="Q5" i="104"/>
  <c r="Q4" i="104"/>
  <c r="Q3" i="104"/>
  <c r="Q4" i="103"/>
  <c r="Q5" i="103"/>
  <c r="Q6" i="103"/>
  <c r="Q7" i="103"/>
  <c r="Q8" i="103"/>
  <c r="Q9" i="103"/>
  <c r="Q10" i="103"/>
  <c r="Q11" i="103"/>
  <c r="Q12" i="103"/>
  <c r="Q13" i="103"/>
  <c r="Q14" i="103"/>
  <c r="Q15" i="103"/>
  <c r="Q16" i="103"/>
  <c r="Q17" i="103"/>
  <c r="Q18" i="103"/>
  <c r="Q19" i="103"/>
  <c r="Q20" i="103"/>
  <c r="Q21" i="103"/>
  <c r="Q22" i="103"/>
  <c r="Q23" i="103"/>
  <c r="Q24" i="103"/>
  <c r="Q25" i="103"/>
  <c r="Q26" i="103"/>
  <c r="Q27" i="103"/>
  <c r="Q28" i="103"/>
  <c r="Q29" i="103"/>
  <c r="Q30" i="103"/>
  <c r="Q31" i="103"/>
  <c r="Q3" i="103"/>
  <c r="Q33" i="102"/>
  <c r="Q32" i="102"/>
  <c r="Q31" i="102"/>
  <c r="Q30" i="102"/>
  <c r="Q29" i="102"/>
  <c r="Q28" i="102"/>
  <c r="Q27" i="102"/>
  <c r="Q26" i="102"/>
  <c r="Q25" i="102"/>
  <c r="Q24" i="102"/>
  <c r="Q23" i="102"/>
  <c r="Q22" i="102"/>
  <c r="Q21" i="102"/>
  <c r="Q20" i="102"/>
  <c r="Q19" i="102"/>
  <c r="Q18" i="102"/>
  <c r="Q17" i="102"/>
  <c r="Q16" i="102"/>
  <c r="Q15" i="102"/>
  <c r="Q14" i="102"/>
  <c r="Q13" i="102"/>
  <c r="Q12" i="102"/>
  <c r="Q11" i="102"/>
  <c r="Q10" i="102"/>
  <c r="Q9" i="102"/>
  <c r="Q8" i="102"/>
  <c r="Q7" i="102"/>
  <c r="Q6" i="102"/>
  <c r="Q5" i="102"/>
  <c r="Q4" i="102"/>
  <c r="Q3" i="102"/>
  <c r="Q24" i="101"/>
  <c r="Q23" i="101"/>
  <c r="Q22" i="101"/>
  <c r="Q21" i="101"/>
  <c r="Q20" i="101"/>
  <c r="Q19" i="101"/>
  <c r="Q18" i="101"/>
  <c r="Q17" i="101"/>
  <c r="Q16" i="101"/>
  <c r="Q15" i="101"/>
  <c r="Q14" i="101"/>
  <c r="Q13" i="101"/>
  <c r="Q12" i="101"/>
  <c r="Q11" i="101"/>
  <c r="Q10" i="101"/>
  <c r="Q9" i="101"/>
  <c r="Q8" i="101"/>
  <c r="Q7" i="101"/>
  <c r="Q6" i="101"/>
  <c r="Q5" i="101"/>
  <c r="Q4" i="101"/>
  <c r="Q3" i="101"/>
  <c r="Q4" i="99"/>
  <c r="Q5" i="99"/>
  <c r="Q6" i="99"/>
  <c r="Q7" i="99"/>
  <c r="Q8" i="99"/>
  <c r="Q9" i="99"/>
  <c r="Q10" i="99"/>
  <c r="Q11" i="99"/>
  <c r="Q12" i="99"/>
  <c r="Q13" i="99"/>
  <c r="Q14" i="99"/>
  <c r="Q15" i="99"/>
  <c r="Q16" i="99"/>
  <c r="Q17" i="99"/>
  <c r="Q18" i="99"/>
  <c r="Q19" i="99"/>
  <c r="Q20" i="99"/>
  <c r="Q21" i="99"/>
  <c r="Q22" i="99"/>
  <c r="Q23" i="99"/>
  <c r="Q24" i="99"/>
  <c r="Q25" i="99"/>
  <c r="Q26" i="99"/>
  <c r="Q27" i="99"/>
  <c r="Q28" i="99"/>
  <c r="Q29" i="99"/>
  <c r="Q30" i="99"/>
  <c r="Q31" i="99"/>
  <c r="Q32" i="99"/>
  <c r="Q33" i="99"/>
  <c r="Q34" i="99"/>
  <c r="Q3" i="99"/>
  <c r="Q3" i="98"/>
  <c r="Q36" i="98"/>
  <c r="Q35" i="98"/>
  <c r="Q34" i="98"/>
  <c r="Q33" i="98"/>
  <c r="Q32" i="98"/>
  <c r="Q31" i="98"/>
  <c r="Q30" i="98"/>
  <c r="Q29" i="98"/>
  <c r="Q28" i="98"/>
  <c r="Q27" i="98"/>
  <c r="Q26" i="98"/>
  <c r="Q25" i="98"/>
  <c r="Q24" i="98"/>
  <c r="Q23" i="98"/>
  <c r="Q22" i="98"/>
  <c r="Q21" i="98"/>
  <c r="Q20" i="98"/>
  <c r="Q19" i="98"/>
  <c r="Q18" i="98"/>
  <c r="Q17" i="98"/>
  <c r="Q16" i="98"/>
  <c r="Q15" i="98"/>
  <c r="Q14" i="98"/>
  <c r="Q13" i="98"/>
  <c r="Q12" i="98"/>
  <c r="Q11" i="98"/>
  <c r="Q10" i="98"/>
  <c r="Q9" i="98"/>
  <c r="V8" i="98"/>
  <c r="U8" i="98"/>
  <c r="T8" i="98"/>
  <c r="S8" i="98"/>
  <c r="Q8" i="98"/>
  <c r="R8" i="98" s="1"/>
  <c r="W8" i="98" s="1"/>
  <c r="Q7" i="98"/>
  <c r="Q6" i="98"/>
  <c r="Q5" i="98"/>
  <c r="Q4" i="98"/>
  <c r="Q4" i="97"/>
  <c r="Q5" i="97"/>
  <c r="Q6" i="97"/>
  <c r="Q7" i="97"/>
  <c r="Q8" i="97"/>
  <c r="Q9" i="97"/>
  <c r="Q10" i="97"/>
  <c r="Q11" i="97"/>
  <c r="Q12" i="97"/>
  <c r="Q13" i="97"/>
  <c r="Q14" i="97"/>
  <c r="Q15" i="97"/>
  <c r="Q16" i="97"/>
  <c r="Q17" i="97"/>
  <c r="Q18" i="97"/>
  <c r="Q19" i="97"/>
  <c r="Q20" i="97"/>
  <c r="Q21" i="97"/>
  <c r="Q22" i="97"/>
  <c r="Q23" i="97"/>
  <c r="Q24" i="97"/>
  <c r="Q25" i="97"/>
  <c r="Q26" i="97"/>
  <c r="Q27" i="97"/>
  <c r="Q28" i="97"/>
  <c r="Q3" i="97"/>
  <c r="X55" i="96" l="1"/>
  <c r="X49" i="96"/>
  <c r="X30" i="96"/>
  <c r="V29" i="96"/>
  <c r="W29" i="96"/>
  <c r="U29" i="96"/>
  <c r="T22" i="96"/>
  <c r="T19" i="96"/>
  <c r="X19" i="96" s="1"/>
  <c r="W19" i="96"/>
  <c r="U19" i="96"/>
  <c r="X29" i="96" l="1"/>
  <c r="V22" i="96"/>
  <c r="X13" i="96"/>
  <c r="X17" i="96"/>
  <c r="X52" i="96"/>
  <c r="X32" i="96"/>
  <c r="T21" i="96"/>
  <c r="U23" i="96"/>
  <c r="V23" i="96"/>
  <c r="V21" i="96" s="1"/>
  <c r="W23" i="96"/>
  <c r="W21" i="96" s="1"/>
  <c r="X45" i="96"/>
  <c r="W16" i="96"/>
  <c r="V16" i="96"/>
  <c r="U16" i="96"/>
  <c r="L51" i="96"/>
  <c r="T51" i="96"/>
  <c r="X10" i="96"/>
  <c r="X23" i="96" l="1"/>
  <c r="X21" i="96" s="1"/>
  <c r="U21" i="96"/>
  <c r="X16" i="96"/>
  <c r="X4" i="96"/>
  <c r="X28" i="96"/>
  <c r="X53" i="96"/>
  <c r="X18" i="96"/>
  <c r="X5" i="96"/>
  <c r="X35" i="96"/>
  <c r="X43" i="96"/>
  <c r="X26" i="96"/>
  <c r="X6" i="96"/>
  <c r="X36" i="96"/>
  <c r="X40" i="96"/>
  <c r="Q56" i="96"/>
  <c r="O56" i="96"/>
  <c r="P56" i="96"/>
  <c r="N56" i="96"/>
  <c r="X54" i="96"/>
  <c r="X9" i="96"/>
  <c r="X25" i="96"/>
  <c r="X20" i="96"/>
  <c r="X15" i="96"/>
  <c r="W12" i="96"/>
  <c r="W22" i="96" s="1"/>
  <c r="U12" i="96"/>
  <c r="X12" i="96" l="1"/>
  <c r="U22" i="96"/>
  <c r="X22" i="96" s="1"/>
  <c r="K4" i="96"/>
  <c r="R4" i="96" s="1"/>
  <c r="K5" i="96"/>
  <c r="R5" i="96" s="1"/>
  <c r="K6" i="96"/>
  <c r="R6" i="96" s="1"/>
  <c r="K7" i="96"/>
  <c r="R7" i="96" s="1"/>
  <c r="K8" i="96"/>
  <c r="R8" i="96" s="1"/>
  <c r="K9" i="96"/>
  <c r="R9" i="96" s="1"/>
  <c r="K10" i="96"/>
  <c r="R10" i="96" s="1"/>
  <c r="K11" i="96"/>
  <c r="R11" i="96" s="1"/>
  <c r="K12" i="96"/>
  <c r="R12" i="96" s="1"/>
  <c r="K13" i="96"/>
  <c r="R13" i="96" s="1"/>
  <c r="K14" i="96"/>
  <c r="R14" i="96" s="1"/>
  <c r="K15" i="96"/>
  <c r="R15" i="96" s="1"/>
  <c r="K16" i="96"/>
  <c r="R16" i="96" s="1"/>
  <c r="K17" i="96"/>
  <c r="R17" i="96" s="1"/>
  <c r="K18" i="96"/>
  <c r="R18" i="96" s="1"/>
  <c r="K19" i="96"/>
  <c r="R19" i="96" s="1"/>
  <c r="K20" i="96"/>
  <c r="R20" i="96" s="1"/>
  <c r="K21" i="96"/>
  <c r="R21" i="96" s="1"/>
  <c r="K22" i="96"/>
  <c r="R22" i="96" s="1"/>
  <c r="K23" i="96"/>
  <c r="R23" i="96" s="1"/>
  <c r="K24" i="96"/>
  <c r="R24" i="96" s="1"/>
  <c r="K25" i="96"/>
  <c r="R25" i="96" s="1"/>
  <c r="K26" i="96"/>
  <c r="R26" i="96" s="1"/>
  <c r="K27" i="96"/>
  <c r="R27" i="96" s="1"/>
  <c r="K28" i="96"/>
  <c r="R28" i="96" s="1"/>
  <c r="K29" i="96"/>
  <c r="R29" i="96" s="1"/>
  <c r="K30" i="96"/>
  <c r="R30" i="96" s="1"/>
  <c r="K31" i="96"/>
  <c r="R31" i="96" s="1"/>
  <c r="K32" i="96"/>
  <c r="R32" i="96" s="1"/>
  <c r="K33" i="96"/>
  <c r="R33" i="96" s="1"/>
  <c r="K34" i="96"/>
  <c r="R34" i="96" s="1"/>
  <c r="K35" i="96"/>
  <c r="R35" i="96" s="1"/>
  <c r="K36" i="96"/>
  <c r="R36" i="96" s="1"/>
  <c r="K37" i="96"/>
  <c r="R37" i="96" s="1"/>
  <c r="K38" i="96"/>
  <c r="R38" i="96" s="1"/>
  <c r="K39" i="96"/>
  <c r="R39" i="96" s="1"/>
  <c r="K40" i="96"/>
  <c r="R40" i="96" s="1"/>
  <c r="K41" i="96"/>
  <c r="R41" i="96" s="1"/>
  <c r="K42" i="96"/>
  <c r="R42" i="96" s="1"/>
  <c r="K43" i="96"/>
  <c r="R43" i="96" s="1"/>
  <c r="K44" i="96"/>
  <c r="R44" i="96" s="1"/>
  <c r="K45" i="96"/>
  <c r="R45" i="96" s="1"/>
  <c r="K46" i="96"/>
  <c r="R46" i="96" s="1"/>
  <c r="K47" i="96"/>
  <c r="R47" i="96" s="1"/>
  <c r="K48" i="96"/>
  <c r="R48" i="96" s="1"/>
  <c r="K49" i="96"/>
  <c r="R49" i="96" s="1"/>
  <c r="K50" i="96"/>
  <c r="R50" i="96" s="1"/>
  <c r="K51" i="96"/>
  <c r="R51" i="96" s="1"/>
  <c r="K52" i="96"/>
  <c r="R52" i="96" s="1"/>
  <c r="K53" i="96"/>
  <c r="R53" i="96" s="1"/>
  <c r="K54" i="96"/>
  <c r="R54" i="96" s="1"/>
  <c r="K55" i="96"/>
  <c r="R55" i="96" s="1"/>
  <c r="K56" i="96"/>
  <c r="R56" i="96" s="1"/>
  <c r="K3" i="96"/>
  <c r="R3" i="96" s="1"/>
  <c r="I57" i="96"/>
  <c r="J6" i="96" s="1"/>
  <c r="J43" i="96" l="1"/>
  <c r="J11" i="96"/>
  <c r="J53" i="96"/>
  <c r="J48" i="96"/>
  <c r="J37" i="96"/>
  <c r="J32" i="96"/>
  <c r="J27" i="96"/>
  <c r="J21" i="96"/>
  <c r="J16" i="96"/>
  <c r="J5" i="96"/>
  <c r="J3" i="96"/>
  <c r="J52" i="96"/>
  <c r="J47" i="96"/>
  <c r="J41" i="96"/>
  <c r="J36" i="96"/>
  <c r="J31" i="96"/>
  <c r="J25" i="96"/>
  <c r="J20" i="96"/>
  <c r="J15" i="96"/>
  <c r="J9" i="96"/>
  <c r="J4" i="96"/>
  <c r="J56" i="96"/>
  <c r="J51" i="96"/>
  <c r="J45" i="96"/>
  <c r="J40" i="96"/>
  <c r="J35" i="96"/>
  <c r="J29" i="96"/>
  <c r="J24" i="96"/>
  <c r="J19" i="96"/>
  <c r="J13" i="96"/>
  <c r="J8" i="96"/>
  <c r="J55" i="96"/>
  <c r="J49" i="96"/>
  <c r="J44" i="96"/>
  <c r="J39" i="96"/>
  <c r="J33" i="96"/>
  <c r="J28" i="96"/>
  <c r="J23" i="96"/>
  <c r="J17" i="96"/>
  <c r="J12" i="96"/>
  <c r="J7" i="96"/>
  <c r="J54" i="96"/>
  <c r="J50" i="96"/>
  <c r="J46" i="96"/>
  <c r="J42" i="96"/>
  <c r="J38" i="96"/>
  <c r="J34" i="96"/>
  <c r="J30" i="96"/>
  <c r="J26" i="96"/>
  <c r="J22" i="96"/>
  <c r="J18" i="96"/>
  <c r="J14" i="96"/>
  <c r="J10" i="96"/>
  <c r="L6" i="122"/>
  <c r="M6" i="122"/>
  <c r="T6" i="122" s="1"/>
  <c r="N6" i="122"/>
  <c r="U6" i="122" s="1"/>
  <c r="O6" i="122"/>
  <c r="V6" i="122" s="1"/>
  <c r="S6" i="122" l="1"/>
  <c r="R6" i="122"/>
  <c r="W6" i="122" s="1"/>
  <c r="L9" i="113"/>
  <c r="M9" i="113"/>
  <c r="T9" i="113" s="1"/>
  <c r="N9" i="113"/>
  <c r="U9" i="113" s="1"/>
  <c r="O9" i="113"/>
  <c r="V9" i="113" s="1"/>
  <c r="L5" i="113"/>
  <c r="M5" i="113"/>
  <c r="T5" i="113" s="1"/>
  <c r="N5" i="113"/>
  <c r="U5" i="113" s="1"/>
  <c r="O5" i="113"/>
  <c r="V5" i="113" s="1"/>
  <c r="S5" i="113" l="1"/>
  <c r="R5" i="113"/>
  <c r="W5" i="113" s="1"/>
  <c r="S9" i="113"/>
  <c r="R9" i="113"/>
  <c r="W9" i="113" s="1"/>
  <c r="L28" i="110"/>
  <c r="M28" i="110"/>
  <c r="T28" i="110" s="1"/>
  <c r="N28" i="110"/>
  <c r="U28" i="110" s="1"/>
  <c r="O28" i="110"/>
  <c r="V28" i="110" s="1"/>
  <c r="L6" i="110"/>
  <c r="M6" i="110"/>
  <c r="T6" i="110" s="1"/>
  <c r="N6" i="110"/>
  <c r="U6" i="110" s="1"/>
  <c r="O6" i="110"/>
  <c r="V6" i="110" s="1"/>
  <c r="L30" i="108"/>
  <c r="M30" i="108"/>
  <c r="T30" i="108" s="1"/>
  <c r="N30" i="108"/>
  <c r="U30" i="108" s="1"/>
  <c r="O30" i="108"/>
  <c r="V30" i="108" s="1"/>
  <c r="L19" i="108"/>
  <c r="M19" i="108"/>
  <c r="T19" i="108" s="1"/>
  <c r="N19" i="108"/>
  <c r="U19" i="108" s="1"/>
  <c r="O19" i="108"/>
  <c r="V19" i="108" s="1"/>
  <c r="L23" i="101"/>
  <c r="M23" i="101"/>
  <c r="T23" i="101" s="1"/>
  <c r="N23" i="101"/>
  <c r="U23" i="101" s="1"/>
  <c r="O23" i="101"/>
  <c r="V23" i="101" s="1"/>
  <c r="S23" i="101" l="1"/>
  <c r="R23" i="101"/>
  <c r="W23" i="101" s="1"/>
  <c r="S19" i="108"/>
  <c r="R19" i="108"/>
  <c r="W19" i="108" s="1"/>
  <c r="S30" i="108"/>
  <c r="R30" i="108"/>
  <c r="W30" i="108" s="1"/>
  <c r="R6" i="110"/>
  <c r="S6" i="110"/>
  <c r="R28" i="110"/>
  <c r="W28" i="110" s="1"/>
  <c r="S28" i="110"/>
  <c r="W6" i="110"/>
  <c r="O16" i="97" l="1"/>
  <c r="V16" i="97" s="1"/>
  <c r="O5" i="97"/>
  <c r="V5" i="97" s="1"/>
  <c r="O23" i="97"/>
  <c r="V23" i="97" s="1"/>
  <c r="O17" i="97"/>
  <c r="V17" i="97" s="1"/>
  <c r="O27" i="97"/>
  <c r="V27" i="97" s="1"/>
  <c r="O11" i="97"/>
  <c r="V11" i="97" s="1"/>
  <c r="O6" i="97"/>
  <c r="V6" i="97" s="1"/>
  <c r="O26" i="97"/>
  <c r="V26" i="97" s="1"/>
  <c r="O25" i="97"/>
  <c r="V25" i="97" s="1"/>
  <c r="O9" i="97"/>
  <c r="V9" i="97" s="1"/>
  <c r="O13" i="97"/>
  <c r="V13" i="97" s="1"/>
  <c r="O28" i="97"/>
  <c r="V28" i="97" s="1"/>
  <c r="O22" i="97"/>
  <c r="V22" i="97" s="1"/>
  <c r="O8" i="97"/>
  <c r="V8" i="97" s="1"/>
  <c r="O12" i="97"/>
  <c r="V12" i="97" s="1"/>
  <c r="O4" i="97"/>
  <c r="V4" i="97" s="1"/>
  <c r="O24" i="97"/>
  <c r="V24" i="97" s="1"/>
  <c r="O15" i="97"/>
  <c r="V15" i="97" s="1"/>
  <c r="O20" i="97"/>
  <c r="V20" i="97" s="1"/>
  <c r="O14" i="97"/>
  <c r="V14" i="97" s="1"/>
  <c r="O18" i="97"/>
  <c r="V18" i="97" s="1"/>
  <c r="O10" i="97"/>
  <c r="V10" i="97" s="1"/>
  <c r="O3" i="97"/>
  <c r="V3" i="97" s="1"/>
  <c r="O7" i="97"/>
  <c r="V7" i="97" s="1"/>
  <c r="O21" i="97"/>
  <c r="V21" i="97" s="1"/>
  <c r="O19" i="97"/>
  <c r="V19" i="97" s="1"/>
  <c r="N19" i="97"/>
  <c r="U19" i="97" s="1"/>
  <c r="M19" i="97"/>
  <c r="T19" i="97" s="1"/>
  <c r="L19" i="97"/>
  <c r="S19" i="97" l="1"/>
  <c r="R19" i="97"/>
  <c r="W19" i="97" s="1"/>
  <c r="V29" i="97"/>
  <c r="L18" i="122"/>
  <c r="M18" i="122"/>
  <c r="T18" i="122" s="1"/>
  <c r="N18" i="122"/>
  <c r="U18" i="122" s="1"/>
  <c r="L28" i="122"/>
  <c r="M28" i="122"/>
  <c r="T28" i="122" s="1"/>
  <c r="N28" i="122"/>
  <c r="U28" i="122" s="1"/>
  <c r="L33" i="122"/>
  <c r="M33" i="122"/>
  <c r="T33" i="122" s="1"/>
  <c r="N33" i="122"/>
  <c r="U33" i="122" s="1"/>
  <c r="L21" i="122"/>
  <c r="M21" i="122"/>
  <c r="T21" i="122" s="1"/>
  <c r="N21" i="122"/>
  <c r="U21" i="122" s="1"/>
  <c r="L25" i="122"/>
  <c r="M25" i="122"/>
  <c r="T25" i="122" s="1"/>
  <c r="N25" i="122"/>
  <c r="U25" i="122" s="1"/>
  <c r="L14" i="122"/>
  <c r="M14" i="122"/>
  <c r="T14" i="122" s="1"/>
  <c r="N14" i="122"/>
  <c r="U14" i="122" s="1"/>
  <c r="L9" i="122"/>
  <c r="M9" i="122"/>
  <c r="T9" i="122" s="1"/>
  <c r="N9" i="122"/>
  <c r="U9" i="122" s="1"/>
  <c r="L23" i="122"/>
  <c r="M23" i="122"/>
  <c r="T23" i="122" s="1"/>
  <c r="N23" i="122"/>
  <c r="U23" i="122" s="1"/>
  <c r="L30" i="122"/>
  <c r="M30" i="122"/>
  <c r="T30" i="122" s="1"/>
  <c r="N30" i="122"/>
  <c r="U30" i="122" s="1"/>
  <c r="L29" i="122"/>
  <c r="M29" i="122"/>
  <c r="T29" i="122" s="1"/>
  <c r="N29" i="122"/>
  <c r="U29" i="122" s="1"/>
  <c r="L31" i="122"/>
  <c r="M31" i="122"/>
  <c r="T31" i="122" s="1"/>
  <c r="N31" i="122"/>
  <c r="U31" i="122" s="1"/>
  <c r="L5" i="122"/>
  <c r="M5" i="122"/>
  <c r="T5" i="122" s="1"/>
  <c r="N5" i="122"/>
  <c r="U5" i="122" s="1"/>
  <c r="L3" i="122"/>
  <c r="M3" i="122"/>
  <c r="T3" i="122" s="1"/>
  <c r="N3" i="122"/>
  <c r="U3" i="122" s="1"/>
  <c r="L11" i="122"/>
  <c r="M11" i="122"/>
  <c r="T11" i="122" s="1"/>
  <c r="N11" i="122"/>
  <c r="U11" i="122" s="1"/>
  <c r="L26" i="122"/>
  <c r="M26" i="122"/>
  <c r="T26" i="122" s="1"/>
  <c r="N26" i="122"/>
  <c r="U26" i="122" s="1"/>
  <c r="L10" i="122"/>
  <c r="M10" i="122"/>
  <c r="T10" i="122" s="1"/>
  <c r="N10" i="122"/>
  <c r="U10" i="122" s="1"/>
  <c r="L8" i="122"/>
  <c r="M8" i="122"/>
  <c r="T8" i="122" s="1"/>
  <c r="N8" i="122"/>
  <c r="U8" i="122" s="1"/>
  <c r="L12" i="122"/>
  <c r="M12" i="122"/>
  <c r="T12" i="122" s="1"/>
  <c r="N12" i="122"/>
  <c r="U12" i="122" s="1"/>
  <c r="L22" i="122"/>
  <c r="M22" i="122"/>
  <c r="T22" i="122" s="1"/>
  <c r="N22" i="122"/>
  <c r="U22" i="122" s="1"/>
  <c r="L27" i="122"/>
  <c r="M27" i="122"/>
  <c r="T27" i="122" s="1"/>
  <c r="N27" i="122"/>
  <c r="U27" i="122" s="1"/>
  <c r="L19" i="122"/>
  <c r="M19" i="122"/>
  <c r="T19" i="122" s="1"/>
  <c r="N19" i="122"/>
  <c r="U19" i="122" s="1"/>
  <c r="L13" i="122"/>
  <c r="M13" i="122"/>
  <c r="T13" i="122" s="1"/>
  <c r="N13" i="122"/>
  <c r="U13" i="122" s="1"/>
  <c r="L7" i="122"/>
  <c r="M7" i="122"/>
  <c r="T7" i="122" s="1"/>
  <c r="N7" i="122"/>
  <c r="U7" i="122" s="1"/>
  <c r="L24" i="122"/>
  <c r="M24" i="122"/>
  <c r="T24" i="122" s="1"/>
  <c r="N24" i="122"/>
  <c r="U24" i="122" s="1"/>
  <c r="L17" i="122"/>
  <c r="M17" i="122"/>
  <c r="T17" i="122" s="1"/>
  <c r="N17" i="122"/>
  <c r="U17" i="122" s="1"/>
  <c r="L32" i="122"/>
  <c r="M32" i="122"/>
  <c r="T32" i="122" s="1"/>
  <c r="N32" i="122"/>
  <c r="U32" i="122" s="1"/>
  <c r="L15" i="122"/>
  <c r="M15" i="122"/>
  <c r="T15" i="122" s="1"/>
  <c r="N15" i="122"/>
  <c r="U15" i="122" s="1"/>
  <c r="L16" i="122"/>
  <c r="M16" i="122"/>
  <c r="T16" i="122" s="1"/>
  <c r="N16" i="122"/>
  <c r="U16" i="122" s="1"/>
  <c r="L34" i="122"/>
  <c r="M34" i="122"/>
  <c r="T34" i="122" s="1"/>
  <c r="N34" i="122"/>
  <c r="U34" i="122" s="1"/>
  <c r="L4" i="122"/>
  <c r="M4" i="122"/>
  <c r="T4" i="122" s="1"/>
  <c r="N4" i="122"/>
  <c r="U4" i="122" s="1"/>
  <c r="O18" i="122"/>
  <c r="V18" i="122" s="1"/>
  <c r="O28" i="122"/>
  <c r="V28" i="122" s="1"/>
  <c r="O33" i="122"/>
  <c r="V33" i="122" s="1"/>
  <c r="O21" i="122"/>
  <c r="V21" i="122" s="1"/>
  <c r="O25" i="122"/>
  <c r="V25" i="122" s="1"/>
  <c r="O14" i="122"/>
  <c r="V14" i="122" s="1"/>
  <c r="O9" i="122"/>
  <c r="V9" i="122" s="1"/>
  <c r="O23" i="122"/>
  <c r="V23" i="122" s="1"/>
  <c r="O30" i="122"/>
  <c r="V30" i="122" s="1"/>
  <c r="O29" i="122"/>
  <c r="V29" i="122" s="1"/>
  <c r="O31" i="122"/>
  <c r="V31" i="122" s="1"/>
  <c r="O5" i="122"/>
  <c r="V5" i="122" s="1"/>
  <c r="O3" i="122"/>
  <c r="V3" i="122" s="1"/>
  <c r="O11" i="122"/>
  <c r="V11" i="122" s="1"/>
  <c r="O26" i="122"/>
  <c r="V26" i="122" s="1"/>
  <c r="O10" i="122"/>
  <c r="V10" i="122" s="1"/>
  <c r="O8" i="122"/>
  <c r="V8" i="122" s="1"/>
  <c r="O12" i="122"/>
  <c r="V12" i="122" s="1"/>
  <c r="O22" i="122"/>
  <c r="V22" i="122" s="1"/>
  <c r="O27" i="122"/>
  <c r="V27" i="122" s="1"/>
  <c r="O19" i="122"/>
  <c r="V19" i="122" s="1"/>
  <c r="O13" i="122"/>
  <c r="V13" i="122" s="1"/>
  <c r="O7" i="122"/>
  <c r="V7" i="122" s="1"/>
  <c r="O24" i="122"/>
  <c r="V24" i="122" s="1"/>
  <c r="O17" i="122"/>
  <c r="V17" i="122" s="1"/>
  <c r="O32" i="122"/>
  <c r="V32" i="122" s="1"/>
  <c r="O15" i="122"/>
  <c r="V15" i="122" s="1"/>
  <c r="O16" i="122"/>
  <c r="V16" i="122" s="1"/>
  <c r="O34" i="122"/>
  <c r="V34" i="122" s="1"/>
  <c r="O4" i="122"/>
  <c r="V4" i="122" s="1"/>
  <c r="L4" i="113"/>
  <c r="M4" i="113"/>
  <c r="T4" i="113" s="1"/>
  <c r="N4" i="113"/>
  <c r="U4" i="113" s="1"/>
  <c r="O4" i="113"/>
  <c r="V4" i="113" s="1"/>
  <c r="L33" i="113"/>
  <c r="M33" i="113"/>
  <c r="T33" i="113" s="1"/>
  <c r="N33" i="113"/>
  <c r="U33" i="113" s="1"/>
  <c r="O33" i="113"/>
  <c r="V33" i="113" s="1"/>
  <c r="L37" i="113"/>
  <c r="M37" i="113"/>
  <c r="T37" i="113" s="1"/>
  <c r="N37" i="113"/>
  <c r="U37" i="113" s="1"/>
  <c r="O37" i="113"/>
  <c r="V37" i="113" s="1"/>
  <c r="L25" i="113"/>
  <c r="M25" i="113"/>
  <c r="T25" i="113" s="1"/>
  <c r="N25" i="113"/>
  <c r="U25" i="113" s="1"/>
  <c r="O25" i="113"/>
  <c r="V25" i="113" s="1"/>
  <c r="L41" i="113"/>
  <c r="M41" i="113"/>
  <c r="T41" i="113" s="1"/>
  <c r="N41" i="113"/>
  <c r="U41" i="113" s="1"/>
  <c r="O41" i="113"/>
  <c r="V41" i="113" s="1"/>
  <c r="L27" i="113"/>
  <c r="M27" i="113"/>
  <c r="T27" i="113" s="1"/>
  <c r="N27" i="113"/>
  <c r="U27" i="113" s="1"/>
  <c r="O27" i="113"/>
  <c r="V27" i="113" s="1"/>
  <c r="L13" i="113"/>
  <c r="M13" i="113"/>
  <c r="T13" i="113" s="1"/>
  <c r="N13" i="113"/>
  <c r="U13" i="113" s="1"/>
  <c r="O13" i="113"/>
  <c r="V13" i="113" s="1"/>
  <c r="L43" i="113"/>
  <c r="M43" i="113"/>
  <c r="T43" i="113" s="1"/>
  <c r="N43" i="113"/>
  <c r="U43" i="113" s="1"/>
  <c r="O43" i="113"/>
  <c r="V43" i="113" s="1"/>
  <c r="L21" i="113"/>
  <c r="M21" i="113"/>
  <c r="T21" i="113" s="1"/>
  <c r="N21" i="113"/>
  <c r="U21" i="113" s="1"/>
  <c r="O21" i="113"/>
  <c r="V21" i="113" s="1"/>
  <c r="L3" i="113"/>
  <c r="M3" i="113"/>
  <c r="T3" i="113" s="1"/>
  <c r="N3" i="113"/>
  <c r="U3" i="113" s="1"/>
  <c r="O3" i="113"/>
  <c r="V3" i="113" s="1"/>
  <c r="L6" i="113"/>
  <c r="M6" i="113"/>
  <c r="T6" i="113" s="1"/>
  <c r="N6" i="113"/>
  <c r="U6" i="113" s="1"/>
  <c r="O6" i="113"/>
  <c r="V6" i="113" s="1"/>
  <c r="L40" i="113"/>
  <c r="M40" i="113"/>
  <c r="T40" i="113" s="1"/>
  <c r="N40" i="113"/>
  <c r="U40" i="113" s="1"/>
  <c r="O40" i="113"/>
  <c r="V40" i="113" s="1"/>
  <c r="L38" i="113"/>
  <c r="M38" i="113"/>
  <c r="T38" i="113" s="1"/>
  <c r="N38" i="113"/>
  <c r="U38" i="113" s="1"/>
  <c r="O38" i="113"/>
  <c r="V38" i="113" s="1"/>
  <c r="L35" i="113"/>
  <c r="M35" i="113"/>
  <c r="T35" i="113" s="1"/>
  <c r="N35" i="113"/>
  <c r="U35" i="113" s="1"/>
  <c r="O35" i="113"/>
  <c r="V35" i="113" s="1"/>
  <c r="L22" i="113"/>
  <c r="M22" i="113"/>
  <c r="T22" i="113" s="1"/>
  <c r="N22" i="113"/>
  <c r="U22" i="113" s="1"/>
  <c r="O22" i="113"/>
  <c r="V22" i="113" s="1"/>
  <c r="L16" i="113"/>
  <c r="M16" i="113"/>
  <c r="T16" i="113" s="1"/>
  <c r="N16" i="113"/>
  <c r="U16" i="113" s="1"/>
  <c r="O16" i="113"/>
  <c r="V16" i="113" s="1"/>
  <c r="L34" i="113"/>
  <c r="M34" i="113"/>
  <c r="T34" i="113" s="1"/>
  <c r="N34" i="113"/>
  <c r="U34" i="113" s="1"/>
  <c r="O34" i="113"/>
  <c r="V34" i="113" s="1"/>
  <c r="L8" i="113"/>
  <c r="M8" i="113"/>
  <c r="T8" i="113" s="1"/>
  <c r="N8" i="113"/>
  <c r="U8" i="113" s="1"/>
  <c r="O8" i="113"/>
  <c r="V8" i="113" s="1"/>
  <c r="L18" i="113"/>
  <c r="M18" i="113"/>
  <c r="T18" i="113" s="1"/>
  <c r="N18" i="113"/>
  <c r="U18" i="113" s="1"/>
  <c r="O18" i="113"/>
  <c r="V18" i="113" s="1"/>
  <c r="L14" i="113"/>
  <c r="M14" i="113"/>
  <c r="T14" i="113" s="1"/>
  <c r="N14" i="113"/>
  <c r="U14" i="113" s="1"/>
  <c r="O14" i="113"/>
  <c r="V14" i="113" s="1"/>
  <c r="L32" i="113"/>
  <c r="M32" i="113"/>
  <c r="T32" i="113" s="1"/>
  <c r="N32" i="113"/>
  <c r="U32" i="113" s="1"/>
  <c r="O32" i="113"/>
  <c r="V32" i="113" s="1"/>
  <c r="L29" i="113"/>
  <c r="M29" i="113"/>
  <c r="T29" i="113" s="1"/>
  <c r="N29" i="113"/>
  <c r="U29" i="113" s="1"/>
  <c r="O29" i="113"/>
  <c r="V29" i="113" s="1"/>
  <c r="L39" i="113"/>
  <c r="M39" i="113"/>
  <c r="T39" i="113" s="1"/>
  <c r="N39" i="113"/>
  <c r="U39" i="113" s="1"/>
  <c r="O39" i="113"/>
  <c r="V39" i="113" s="1"/>
  <c r="L10" i="113"/>
  <c r="M10" i="113"/>
  <c r="T10" i="113" s="1"/>
  <c r="N10" i="113"/>
  <c r="U10" i="113" s="1"/>
  <c r="O10" i="113"/>
  <c r="V10" i="113" s="1"/>
  <c r="L12" i="113"/>
  <c r="M12" i="113"/>
  <c r="T12" i="113" s="1"/>
  <c r="N12" i="113"/>
  <c r="U12" i="113" s="1"/>
  <c r="O12" i="113"/>
  <c r="V12" i="113" s="1"/>
  <c r="L20" i="113"/>
  <c r="M20" i="113"/>
  <c r="T20" i="113" s="1"/>
  <c r="N20" i="113"/>
  <c r="U20" i="113" s="1"/>
  <c r="O20" i="113"/>
  <c r="V20" i="113" s="1"/>
  <c r="L31" i="113"/>
  <c r="M31" i="113"/>
  <c r="T31" i="113" s="1"/>
  <c r="N31" i="113"/>
  <c r="U31" i="113" s="1"/>
  <c r="O31" i="113"/>
  <c r="V31" i="113" s="1"/>
  <c r="L11" i="113"/>
  <c r="M11" i="113"/>
  <c r="T11" i="113" s="1"/>
  <c r="N11" i="113"/>
  <c r="U11" i="113" s="1"/>
  <c r="O11" i="113"/>
  <c r="V11" i="113" s="1"/>
  <c r="L36" i="113"/>
  <c r="M36" i="113"/>
  <c r="T36" i="113" s="1"/>
  <c r="N36" i="113"/>
  <c r="U36" i="113" s="1"/>
  <c r="O36" i="113"/>
  <c r="V36" i="113" s="1"/>
  <c r="L7" i="113"/>
  <c r="M7" i="113"/>
  <c r="T7" i="113" s="1"/>
  <c r="N7" i="113"/>
  <c r="U7" i="113" s="1"/>
  <c r="O7" i="113"/>
  <c r="V7" i="113" s="1"/>
  <c r="L24" i="113"/>
  <c r="M24" i="113"/>
  <c r="T24" i="113" s="1"/>
  <c r="N24" i="113"/>
  <c r="U24" i="113" s="1"/>
  <c r="O24" i="113"/>
  <c r="V24" i="113" s="1"/>
  <c r="L17" i="113"/>
  <c r="M17" i="113"/>
  <c r="T17" i="113" s="1"/>
  <c r="N17" i="113"/>
  <c r="U17" i="113" s="1"/>
  <c r="O17" i="113"/>
  <c r="V17" i="113" s="1"/>
  <c r="L23" i="113"/>
  <c r="M23" i="113"/>
  <c r="T23" i="113" s="1"/>
  <c r="N23" i="113"/>
  <c r="U23" i="113" s="1"/>
  <c r="O23" i="113"/>
  <c r="V23" i="113" s="1"/>
  <c r="L30" i="113"/>
  <c r="M30" i="113"/>
  <c r="T30" i="113" s="1"/>
  <c r="N30" i="113"/>
  <c r="U30" i="113" s="1"/>
  <c r="O30" i="113"/>
  <c r="V30" i="113" s="1"/>
  <c r="L19" i="113"/>
  <c r="M19" i="113"/>
  <c r="T19" i="113" s="1"/>
  <c r="N19" i="113"/>
  <c r="U19" i="113" s="1"/>
  <c r="O19" i="113"/>
  <c r="V19" i="113" s="1"/>
  <c r="L42" i="113"/>
  <c r="M42" i="113"/>
  <c r="T42" i="113" s="1"/>
  <c r="N42" i="113"/>
  <c r="U42" i="113" s="1"/>
  <c r="O42" i="113"/>
  <c r="V42" i="113" s="1"/>
  <c r="L28" i="113"/>
  <c r="M28" i="113"/>
  <c r="T28" i="113" s="1"/>
  <c r="N28" i="113"/>
  <c r="U28" i="113" s="1"/>
  <c r="O28" i="113"/>
  <c r="V28" i="113" s="1"/>
  <c r="L15" i="113"/>
  <c r="M15" i="113"/>
  <c r="T15" i="113" s="1"/>
  <c r="N15" i="113"/>
  <c r="U15" i="113" s="1"/>
  <c r="O15" i="113"/>
  <c r="V15" i="113" s="1"/>
  <c r="L36" i="112"/>
  <c r="M36" i="112"/>
  <c r="T36" i="112" s="1"/>
  <c r="N36" i="112"/>
  <c r="U36" i="112" s="1"/>
  <c r="O36" i="112"/>
  <c r="V36" i="112" s="1"/>
  <c r="L8" i="112"/>
  <c r="M8" i="112"/>
  <c r="T8" i="112" s="1"/>
  <c r="N8" i="112"/>
  <c r="U8" i="112" s="1"/>
  <c r="O8" i="112"/>
  <c r="V8" i="112" s="1"/>
  <c r="L4" i="112"/>
  <c r="M4" i="112"/>
  <c r="T4" i="112" s="1"/>
  <c r="N4" i="112"/>
  <c r="U4" i="112" s="1"/>
  <c r="O4" i="112"/>
  <c r="V4" i="112" s="1"/>
  <c r="L45" i="112"/>
  <c r="M45" i="112"/>
  <c r="T45" i="112" s="1"/>
  <c r="N45" i="112"/>
  <c r="U45" i="112" s="1"/>
  <c r="O45" i="112"/>
  <c r="V45" i="112" s="1"/>
  <c r="L5" i="112"/>
  <c r="M5" i="112"/>
  <c r="T5" i="112" s="1"/>
  <c r="N5" i="112"/>
  <c r="U5" i="112" s="1"/>
  <c r="O5" i="112"/>
  <c r="V5" i="112" s="1"/>
  <c r="L34" i="112"/>
  <c r="M34" i="112"/>
  <c r="T34" i="112" s="1"/>
  <c r="N34" i="112"/>
  <c r="U34" i="112" s="1"/>
  <c r="O34" i="112"/>
  <c r="V34" i="112" s="1"/>
  <c r="L15" i="112"/>
  <c r="M15" i="112"/>
  <c r="T15" i="112" s="1"/>
  <c r="N15" i="112"/>
  <c r="U15" i="112" s="1"/>
  <c r="O15" i="112"/>
  <c r="V15" i="112" s="1"/>
  <c r="L24" i="112"/>
  <c r="M24" i="112"/>
  <c r="T24" i="112" s="1"/>
  <c r="N24" i="112"/>
  <c r="U24" i="112" s="1"/>
  <c r="O24" i="112"/>
  <c r="V24" i="112" s="1"/>
  <c r="L44" i="112"/>
  <c r="M44" i="112"/>
  <c r="T44" i="112" s="1"/>
  <c r="N44" i="112"/>
  <c r="U44" i="112" s="1"/>
  <c r="O44" i="112"/>
  <c r="V44" i="112" s="1"/>
  <c r="L19" i="112"/>
  <c r="M19" i="112"/>
  <c r="T19" i="112" s="1"/>
  <c r="N19" i="112"/>
  <c r="U19" i="112" s="1"/>
  <c r="O19" i="112"/>
  <c r="V19" i="112" s="1"/>
  <c r="L20" i="112"/>
  <c r="M20" i="112"/>
  <c r="T20" i="112" s="1"/>
  <c r="N20" i="112"/>
  <c r="U20" i="112" s="1"/>
  <c r="O20" i="112"/>
  <c r="V20" i="112" s="1"/>
  <c r="L25" i="112"/>
  <c r="M25" i="112"/>
  <c r="T25" i="112" s="1"/>
  <c r="N25" i="112"/>
  <c r="U25" i="112" s="1"/>
  <c r="O25" i="112"/>
  <c r="V25" i="112" s="1"/>
  <c r="L43" i="112"/>
  <c r="M43" i="112"/>
  <c r="T43" i="112" s="1"/>
  <c r="N43" i="112"/>
  <c r="U43" i="112" s="1"/>
  <c r="O43" i="112"/>
  <c r="V43" i="112" s="1"/>
  <c r="L12" i="112"/>
  <c r="M12" i="112"/>
  <c r="T12" i="112" s="1"/>
  <c r="N12" i="112"/>
  <c r="U12" i="112" s="1"/>
  <c r="O12" i="112"/>
  <c r="V12" i="112" s="1"/>
  <c r="L26" i="112"/>
  <c r="M26" i="112"/>
  <c r="T26" i="112" s="1"/>
  <c r="N26" i="112"/>
  <c r="U26" i="112" s="1"/>
  <c r="O26" i="112"/>
  <c r="V26" i="112" s="1"/>
  <c r="L40" i="112"/>
  <c r="M40" i="112"/>
  <c r="T40" i="112" s="1"/>
  <c r="N40" i="112"/>
  <c r="U40" i="112" s="1"/>
  <c r="O40" i="112"/>
  <c r="V40" i="112" s="1"/>
  <c r="L14" i="112"/>
  <c r="M14" i="112"/>
  <c r="T14" i="112" s="1"/>
  <c r="N14" i="112"/>
  <c r="U14" i="112" s="1"/>
  <c r="O14" i="112"/>
  <c r="V14" i="112" s="1"/>
  <c r="L17" i="112"/>
  <c r="M17" i="112"/>
  <c r="T17" i="112" s="1"/>
  <c r="N17" i="112"/>
  <c r="U17" i="112" s="1"/>
  <c r="O17" i="112"/>
  <c r="V17" i="112" s="1"/>
  <c r="L11" i="112"/>
  <c r="M11" i="112"/>
  <c r="T11" i="112" s="1"/>
  <c r="N11" i="112"/>
  <c r="U11" i="112" s="1"/>
  <c r="O11" i="112"/>
  <c r="V11" i="112" s="1"/>
  <c r="L29" i="112"/>
  <c r="M29" i="112"/>
  <c r="T29" i="112" s="1"/>
  <c r="N29" i="112"/>
  <c r="U29" i="112" s="1"/>
  <c r="O29" i="112"/>
  <c r="V29" i="112" s="1"/>
  <c r="L23" i="112"/>
  <c r="M23" i="112"/>
  <c r="T23" i="112" s="1"/>
  <c r="N23" i="112"/>
  <c r="U23" i="112" s="1"/>
  <c r="O23" i="112"/>
  <c r="V23" i="112" s="1"/>
  <c r="L9" i="112"/>
  <c r="M9" i="112"/>
  <c r="T9" i="112" s="1"/>
  <c r="N9" i="112"/>
  <c r="U9" i="112" s="1"/>
  <c r="O9" i="112"/>
  <c r="V9" i="112" s="1"/>
  <c r="L37" i="112"/>
  <c r="M37" i="112"/>
  <c r="T37" i="112" s="1"/>
  <c r="N37" i="112"/>
  <c r="U37" i="112" s="1"/>
  <c r="O37" i="112"/>
  <c r="V37" i="112" s="1"/>
  <c r="L3" i="112"/>
  <c r="M3" i="112"/>
  <c r="T3" i="112" s="1"/>
  <c r="N3" i="112"/>
  <c r="U3" i="112" s="1"/>
  <c r="O3" i="112"/>
  <c r="V3" i="112" s="1"/>
  <c r="L42" i="112"/>
  <c r="M42" i="112"/>
  <c r="T42" i="112" s="1"/>
  <c r="N42" i="112"/>
  <c r="U42" i="112" s="1"/>
  <c r="O42" i="112"/>
  <c r="V42" i="112" s="1"/>
  <c r="L18" i="112"/>
  <c r="M18" i="112"/>
  <c r="T18" i="112" s="1"/>
  <c r="N18" i="112"/>
  <c r="U18" i="112" s="1"/>
  <c r="O18" i="112"/>
  <c r="V18" i="112" s="1"/>
  <c r="L16" i="112"/>
  <c r="M16" i="112"/>
  <c r="T16" i="112" s="1"/>
  <c r="N16" i="112"/>
  <c r="U16" i="112" s="1"/>
  <c r="O16" i="112"/>
  <c r="V16" i="112" s="1"/>
  <c r="L27" i="112"/>
  <c r="M27" i="112"/>
  <c r="T27" i="112" s="1"/>
  <c r="N27" i="112"/>
  <c r="U27" i="112" s="1"/>
  <c r="O27" i="112"/>
  <c r="V27" i="112" s="1"/>
  <c r="L13" i="112"/>
  <c r="M13" i="112"/>
  <c r="T13" i="112" s="1"/>
  <c r="N13" i="112"/>
  <c r="U13" i="112" s="1"/>
  <c r="O13" i="112"/>
  <c r="V13" i="112" s="1"/>
  <c r="L30" i="112"/>
  <c r="M30" i="112"/>
  <c r="T30" i="112" s="1"/>
  <c r="N30" i="112"/>
  <c r="U30" i="112" s="1"/>
  <c r="O30" i="112"/>
  <c r="V30" i="112" s="1"/>
  <c r="L33" i="112"/>
  <c r="M33" i="112"/>
  <c r="T33" i="112" s="1"/>
  <c r="N33" i="112"/>
  <c r="U33" i="112" s="1"/>
  <c r="O33" i="112"/>
  <c r="V33" i="112" s="1"/>
  <c r="L10" i="112"/>
  <c r="M10" i="112"/>
  <c r="T10" i="112" s="1"/>
  <c r="N10" i="112"/>
  <c r="U10" i="112" s="1"/>
  <c r="O10" i="112"/>
  <c r="V10" i="112" s="1"/>
  <c r="L41" i="112"/>
  <c r="M41" i="112"/>
  <c r="T41" i="112" s="1"/>
  <c r="N41" i="112"/>
  <c r="U41" i="112" s="1"/>
  <c r="O41" i="112"/>
  <c r="V41" i="112" s="1"/>
  <c r="L32" i="112"/>
  <c r="M32" i="112"/>
  <c r="T32" i="112" s="1"/>
  <c r="N32" i="112"/>
  <c r="U32" i="112" s="1"/>
  <c r="O32" i="112"/>
  <c r="V32" i="112" s="1"/>
  <c r="L7" i="112"/>
  <c r="M7" i="112"/>
  <c r="T7" i="112" s="1"/>
  <c r="N7" i="112"/>
  <c r="U7" i="112" s="1"/>
  <c r="O7" i="112"/>
  <c r="V7" i="112" s="1"/>
  <c r="L21" i="112"/>
  <c r="M21" i="112"/>
  <c r="T21" i="112" s="1"/>
  <c r="N21" i="112"/>
  <c r="U21" i="112" s="1"/>
  <c r="O21" i="112"/>
  <c r="V21" i="112" s="1"/>
  <c r="L31" i="112"/>
  <c r="M31" i="112"/>
  <c r="T31" i="112" s="1"/>
  <c r="N31" i="112"/>
  <c r="U31" i="112" s="1"/>
  <c r="O31" i="112"/>
  <c r="V31" i="112" s="1"/>
  <c r="L46" i="112"/>
  <c r="M46" i="112"/>
  <c r="T46" i="112" s="1"/>
  <c r="N46" i="112"/>
  <c r="U46" i="112" s="1"/>
  <c r="O46" i="112"/>
  <c r="V46" i="112" s="1"/>
  <c r="L39" i="112"/>
  <c r="M39" i="112"/>
  <c r="T39" i="112" s="1"/>
  <c r="N39" i="112"/>
  <c r="U39" i="112" s="1"/>
  <c r="O39" i="112"/>
  <c r="V39" i="112" s="1"/>
  <c r="L38" i="112"/>
  <c r="M38" i="112"/>
  <c r="T38" i="112" s="1"/>
  <c r="N38" i="112"/>
  <c r="U38" i="112" s="1"/>
  <c r="O38" i="112"/>
  <c r="V38" i="112" s="1"/>
  <c r="L6" i="112"/>
  <c r="M6" i="112"/>
  <c r="T6" i="112" s="1"/>
  <c r="N6" i="112"/>
  <c r="U6" i="112" s="1"/>
  <c r="O6" i="112"/>
  <c r="V6" i="112" s="1"/>
  <c r="L22" i="112"/>
  <c r="M22" i="112"/>
  <c r="T22" i="112" s="1"/>
  <c r="N22" i="112"/>
  <c r="U22" i="112" s="1"/>
  <c r="O22" i="112"/>
  <c r="V22" i="112" s="1"/>
  <c r="L35" i="112"/>
  <c r="M35" i="112"/>
  <c r="T35" i="112" s="1"/>
  <c r="N35" i="112"/>
  <c r="U35" i="112" s="1"/>
  <c r="O35" i="112"/>
  <c r="V35" i="112" s="1"/>
  <c r="L34" i="111"/>
  <c r="M34" i="111"/>
  <c r="T34" i="111" s="1"/>
  <c r="N34" i="111"/>
  <c r="U34" i="111" s="1"/>
  <c r="O34" i="111"/>
  <c r="V34" i="111" s="1"/>
  <c r="L14" i="111"/>
  <c r="M14" i="111"/>
  <c r="T14" i="111" s="1"/>
  <c r="N14" i="111"/>
  <c r="U14" i="111" s="1"/>
  <c r="O14" i="111"/>
  <c r="V14" i="111" s="1"/>
  <c r="L3" i="111"/>
  <c r="R3" i="111" s="1"/>
  <c r="M3" i="111"/>
  <c r="T3" i="111" s="1"/>
  <c r="N3" i="111"/>
  <c r="U3" i="111" s="1"/>
  <c r="O3" i="111"/>
  <c r="V3" i="111" s="1"/>
  <c r="L40" i="111"/>
  <c r="M40" i="111"/>
  <c r="T40" i="111" s="1"/>
  <c r="N40" i="111"/>
  <c r="U40" i="111" s="1"/>
  <c r="O40" i="111"/>
  <c r="V40" i="111" s="1"/>
  <c r="L44" i="111"/>
  <c r="M44" i="111"/>
  <c r="T44" i="111" s="1"/>
  <c r="N44" i="111"/>
  <c r="U44" i="111" s="1"/>
  <c r="O44" i="111"/>
  <c r="V44" i="111" s="1"/>
  <c r="L4" i="111"/>
  <c r="M4" i="111"/>
  <c r="T4" i="111" s="1"/>
  <c r="N4" i="111"/>
  <c r="U4" i="111" s="1"/>
  <c r="O4" i="111"/>
  <c r="V4" i="111" s="1"/>
  <c r="L23" i="111"/>
  <c r="M23" i="111"/>
  <c r="T23" i="111" s="1"/>
  <c r="N23" i="111"/>
  <c r="U23" i="111" s="1"/>
  <c r="O23" i="111"/>
  <c r="V23" i="111" s="1"/>
  <c r="L27" i="111"/>
  <c r="M27" i="111"/>
  <c r="T27" i="111" s="1"/>
  <c r="N27" i="111"/>
  <c r="U27" i="111" s="1"/>
  <c r="O27" i="111"/>
  <c r="V27" i="111" s="1"/>
  <c r="L6" i="111"/>
  <c r="M6" i="111"/>
  <c r="T6" i="111" s="1"/>
  <c r="N6" i="111"/>
  <c r="U6" i="111" s="1"/>
  <c r="O6" i="111"/>
  <c r="V6" i="111" s="1"/>
  <c r="L25" i="111"/>
  <c r="M25" i="111"/>
  <c r="T25" i="111" s="1"/>
  <c r="N25" i="111"/>
  <c r="U25" i="111" s="1"/>
  <c r="O25" i="111"/>
  <c r="V25" i="111" s="1"/>
  <c r="L21" i="111"/>
  <c r="M21" i="111"/>
  <c r="T21" i="111" s="1"/>
  <c r="N21" i="111"/>
  <c r="U21" i="111" s="1"/>
  <c r="O21" i="111"/>
  <c r="V21" i="111" s="1"/>
  <c r="L42" i="111"/>
  <c r="M42" i="111"/>
  <c r="T42" i="111" s="1"/>
  <c r="N42" i="111"/>
  <c r="U42" i="111" s="1"/>
  <c r="O42" i="111"/>
  <c r="V42" i="111" s="1"/>
  <c r="L17" i="111"/>
  <c r="M17" i="111"/>
  <c r="T17" i="111" s="1"/>
  <c r="N17" i="111"/>
  <c r="U17" i="111" s="1"/>
  <c r="O17" i="111"/>
  <c r="V17" i="111" s="1"/>
  <c r="L37" i="111"/>
  <c r="M37" i="111"/>
  <c r="T37" i="111" s="1"/>
  <c r="N37" i="111"/>
  <c r="U37" i="111" s="1"/>
  <c r="O37" i="111"/>
  <c r="V37" i="111" s="1"/>
  <c r="L12" i="111"/>
  <c r="M12" i="111"/>
  <c r="T12" i="111" s="1"/>
  <c r="N12" i="111"/>
  <c r="U12" i="111" s="1"/>
  <c r="O12" i="111"/>
  <c r="V12" i="111" s="1"/>
  <c r="L39" i="111"/>
  <c r="M39" i="111"/>
  <c r="T39" i="111" s="1"/>
  <c r="N39" i="111"/>
  <c r="U39" i="111" s="1"/>
  <c r="O39" i="111"/>
  <c r="V39" i="111" s="1"/>
  <c r="L41" i="111"/>
  <c r="M41" i="111"/>
  <c r="T41" i="111" s="1"/>
  <c r="N41" i="111"/>
  <c r="U41" i="111" s="1"/>
  <c r="O41" i="111"/>
  <c r="V41" i="111" s="1"/>
  <c r="L15" i="111"/>
  <c r="M15" i="111"/>
  <c r="T15" i="111" s="1"/>
  <c r="N15" i="111"/>
  <c r="U15" i="111" s="1"/>
  <c r="O15" i="111"/>
  <c r="V15" i="111" s="1"/>
  <c r="L8" i="111"/>
  <c r="M8" i="111"/>
  <c r="T8" i="111" s="1"/>
  <c r="N8" i="111"/>
  <c r="U8" i="111" s="1"/>
  <c r="O8" i="111"/>
  <c r="V8" i="111" s="1"/>
  <c r="L7" i="111"/>
  <c r="M7" i="111"/>
  <c r="T7" i="111" s="1"/>
  <c r="N7" i="111"/>
  <c r="U7" i="111" s="1"/>
  <c r="O7" i="111"/>
  <c r="V7" i="111" s="1"/>
  <c r="L32" i="111"/>
  <c r="M32" i="111"/>
  <c r="T32" i="111" s="1"/>
  <c r="N32" i="111"/>
  <c r="U32" i="111" s="1"/>
  <c r="O32" i="111"/>
  <c r="V32" i="111" s="1"/>
  <c r="L13" i="111"/>
  <c r="M13" i="111"/>
  <c r="T13" i="111" s="1"/>
  <c r="N13" i="111"/>
  <c r="U13" i="111" s="1"/>
  <c r="O13" i="111"/>
  <c r="V13" i="111" s="1"/>
  <c r="L10" i="111"/>
  <c r="M10" i="111"/>
  <c r="T10" i="111" s="1"/>
  <c r="N10" i="111"/>
  <c r="U10" i="111" s="1"/>
  <c r="O10" i="111"/>
  <c r="V10" i="111" s="1"/>
  <c r="L35" i="111"/>
  <c r="M35" i="111"/>
  <c r="T35" i="111" s="1"/>
  <c r="N35" i="111"/>
  <c r="U35" i="111" s="1"/>
  <c r="O35" i="111"/>
  <c r="V35" i="111" s="1"/>
  <c r="L11" i="111"/>
  <c r="M11" i="111"/>
  <c r="T11" i="111" s="1"/>
  <c r="N11" i="111"/>
  <c r="U11" i="111" s="1"/>
  <c r="O11" i="111"/>
  <c r="V11" i="111" s="1"/>
  <c r="L47" i="111"/>
  <c r="M47" i="111"/>
  <c r="T47" i="111" s="1"/>
  <c r="N47" i="111"/>
  <c r="U47" i="111" s="1"/>
  <c r="O47" i="111"/>
  <c r="V47" i="111" s="1"/>
  <c r="L36" i="111"/>
  <c r="M36" i="111"/>
  <c r="T36" i="111" s="1"/>
  <c r="N36" i="111"/>
  <c r="U36" i="111" s="1"/>
  <c r="O36" i="111"/>
  <c r="V36" i="111" s="1"/>
  <c r="L9" i="111"/>
  <c r="M9" i="111"/>
  <c r="T9" i="111" s="1"/>
  <c r="N9" i="111"/>
  <c r="U9" i="111" s="1"/>
  <c r="O9" i="111"/>
  <c r="V9" i="111" s="1"/>
  <c r="L33" i="111"/>
  <c r="M33" i="111"/>
  <c r="T33" i="111" s="1"/>
  <c r="N33" i="111"/>
  <c r="U33" i="111" s="1"/>
  <c r="O33" i="111"/>
  <c r="V33" i="111" s="1"/>
  <c r="L24" i="111"/>
  <c r="M24" i="111"/>
  <c r="T24" i="111" s="1"/>
  <c r="N24" i="111"/>
  <c r="U24" i="111" s="1"/>
  <c r="O24" i="111"/>
  <c r="V24" i="111" s="1"/>
  <c r="L30" i="111"/>
  <c r="M30" i="111"/>
  <c r="T30" i="111" s="1"/>
  <c r="N30" i="111"/>
  <c r="U30" i="111" s="1"/>
  <c r="O30" i="111"/>
  <c r="V30" i="111" s="1"/>
  <c r="L29" i="111"/>
  <c r="M29" i="111"/>
  <c r="T29" i="111" s="1"/>
  <c r="N29" i="111"/>
  <c r="U29" i="111" s="1"/>
  <c r="O29" i="111"/>
  <c r="V29" i="111" s="1"/>
  <c r="L19" i="111"/>
  <c r="M19" i="111"/>
  <c r="T19" i="111" s="1"/>
  <c r="N19" i="111"/>
  <c r="U19" i="111" s="1"/>
  <c r="O19" i="111"/>
  <c r="V19" i="111" s="1"/>
  <c r="L18" i="111"/>
  <c r="M18" i="111"/>
  <c r="T18" i="111" s="1"/>
  <c r="N18" i="111"/>
  <c r="U18" i="111" s="1"/>
  <c r="O18" i="111"/>
  <c r="V18" i="111" s="1"/>
  <c r="L31" i="111"/>
  <c r="M31" i="111"/>
  <c r="T31" i="111" s="1"/>
  <c r="N31" i="111"/>
  <c r="U31" i="111" s="1"/>
  <c r="O31" i="111"/>
  <c r="V31" i="111" s="1"/>
  <c r="L16" i="111"/>
  <c r="M16" i="111"/>
  <c r="T16" i="111" s="1"/>
  <c r="N16" i="111"/>
  <c r="U16" i="111" s="1"/>
  <c r="O16" i="111"/>
  <c r="V16" i="111" s="1"/>
  <c r="L46" i="111"/>
  <c r="M46" i="111"/>
  <c r="T46" i="111" s="1"/>
  <c r="N46" i="111"/>
  <c r="U46" i="111" s="1"/>
  <c r="O46" i="111"/>
  <c r="V46" i="111" s="1"/>
  <c r="L22" i="111"/>
  <c r="M22" i="111"/>
  <c r="T22" i="111" s="1"/>
  <c r="N22" i="111"/>
  <c r="U22" i="111" s="1"/>
  <c r="O22" i="111"/>
  <c r="V22" i="111" s="1"/>
  <c r="L43" i="111"/>
  <c r="M43" i="111"/>
  <c r="T43" i="111" s="1"/>
  <c r="N43" i="111"/>
  <c r="U43" i="111" s="1"/>
  <c r="O43" i="111"/>
  <c r="V43" i="111" s="1"/>
  <c r="L45" i="111"/>
  <c r="M45" i="111"/>
  <c r="T45" i="111" s="1"/>
  <c r="N45" i="111"/>
  <c r="U45" i="111" s="1"/>
  <c r="O45" i="111"/>
  <c r="V45" i="111" s="1"/>
  <c r="L20" i="111"/>
  <c r="M20" i="111"/>
  <c r="T20" i="111" s="1"/>
  <c r="N20" i="111"/>
  <c r="U20" i="111" s="1"/>
  <c r="O20" i="111"/>
  <c r="V20" i="111" s="1"/>
  <c r="L38" i="111"/>
  <c r="M38" i="111"/>
  <c r="T38" i="111" s="1"/>
  <c r="N38" i="111"/>
  <c r="U38" i="111" s="1"/>
  <c r="O38" i="111"/>
  <c r="V38" i="111" s="1"/>
  <c r="L5" i="111"/>
  <c r="M5" i="111"/>
  <c r="T5" i="111" s="1"/>
  <c r="N5" i="111"/>
  <c r="U5" i="111" s="1"/>
  <c r="O5" i="111"/>
  <c r="V5" i="111" s="1"/>
  <c r="L28" i="111"/>
  <c r="M28" i="111"/>
  <c r="T28" i="111" s="1"/>
  <c r="N28" i="111"/>
  <c r="U28" i="111" s="1"/>
  <c r="O28" i="111"/>
  <c r="V28" i="111" s="1"/>
  <c r="L5" i="110"/>
  <c r="M5" i="110"/>
  <c r="T5" i="110" s="1"/>
  <c r="N5" i="110"/>
  <c r="U5" i="110" s="1"/>
  <c r="O5" i="110"/>
  <c r="V5" i="110" s="1"/>
  <c r="L9" i="110"/>
  <c r="M9" i="110"/>
  <c r="T9" i="110" s="1"/>
  <c r="N9" i="110"/>
  <c r="U9" i="110" s="1"/>
  <c r="O9" i="110"/>
  <c r="V9" i="110" s="1"/>
  <c r="L17" i="110"/>
  <c r="M17" i="110"/>
  <c r="T17" i="110" s="1"/>
  <c r="N17" i="110"/>
  <c r="U17" i="110" s="1"/>
  <c r="O17" i="110"/>
  <c r="V17" i="110" s="1"/>
  <c r="L26" i="110"/>
  <c r="M26" i="110"/>
  <c r="T26" i="110" s="1"/>
  <c r="N26" i="110"/>
  <c r="U26" i="110" s="1"/>
  <c r="O26" i="110"/>
  <c r="V26" i="110" s="1"/>
  <c r="L23" i="110"/>
  <c r="M23" i="110"/>
  <c r="T23" i="110" s="1"/>
  <c r="N23" i="110"/>
  <c r="U23" i="110" s="1"/>
  <c r="O23" i="110"/>
  <c r="V23" i="110" s="1"/>
  <c r="L10" i="110"/>
  <c r="M10" i="110"/>
  <c r="T10" i="110" s="1"/>
  <c r="N10" i="110"/>
  <c r="U10" i="110" s="1"/>
  <c r="O10" i="110"/>
  <c r="V10" i="110" s="1"/>
  <c r="L34" i="110"/>
  <c r="M34" i="110"/>
  <c r="T34" i="110" s="1"/>
  <c r="N34" i="110"/>
  <c r="U34" i="110" s="1"/>
  <c r="O34" i="110"/>
  <c r="V34" i="110" s="1"/>
  <c r="L33" i="110"/>
  <c r="M33" i="110"/>
  <c r="T33" i="110" s="1"/>
  <c r="N33" i="110"/>
  <c r="U33" i="110" s="1"/>
  <c r="O33" i="110"/>
  <c r="V33" i="110" s="1"/>
  <c r="L24" i="110"/>
  <c r="M24" i="110"/>
  <c r="T24" i="110" s="1"/>
  <c r="N24" i="110"/>
  <c r="U24" i="110" s="1"/>
  <c r="O24" i="110"/>
  <c r="V24" i="110" s="1"/>
  <c r="L13" i="110"/>
  <c r="M13" i="110"/>
  <c r="T13" i="110" s="1"/>
  <c r="N13" i="110"/>
  <c r="U13" i="110" s="1"/>
  <c r="O13" i="110"/>
  <c r="V13" i="110" s="1"/>
  <c r="L32" i="110"/>
  <c r="M32" i="110"/>
  <c r="T32" i="110" s="1"/>
  <c r="N32" i="110"/>
  <c r="U32" i="110" s="1"/>
  <c r="O32" i="110"/>
  <c r="V32" i="110" s="1"/>
  <c r="L3" i="110"/>
  <c r="M3" i="110"/>
  <c r="T3" i="110" s="1"/>
  <c r="N3" i="110"/>
  <c r="U3" i="110" s="1"/>
  <c r="O3" i="110"/>
  <c r="V3" i="110" s="1"/>
  <c r="L22" i="110"/>
  <c r="M22" i="110"/>
  <c r="T22" i="110" s="1"/>
  <c r="N22" i="110"/>
  <c r="U22" i="110" s="1"/>
  <c r="O22" i="110"/>
  <c r="V22" i="110" s="1"/>
  <c r="L12" i="110"/>
  <c r="M12" i="110"/>
  <c r="T12" i="110" s="1"/>
  <c r="N12" i="110"/>
  <c r="U12" i="110" s="1"/>
  <c r="O12" i="110"/>
  <c r="V12" i="110" s="1"/>
  <c r="L15" i="110"/>
  <c r="M15" i="110"/>
  <c r="T15" i="110" s="1"/>
  <c r="N15" i="110"/>
  <c r="U15" i="110" s="1"/>
  <c r="O15" i="110"/>
  <c r="V15" i="110" s="1"/>
  <c r="L19" i="110"/>
  <c r="M19" i="110"/>
  <c r="T19" i="110" s="1"/>
  <c r="N19" i="110"/>
  <c r="U19" i="110" s="1"/>
  <c r="O19" i="110"/>
  <c r="V19" i="110" s="1"/>
  <c r="L8" i="110"/>
  <c r="M8" i="110"/>
  <c r="T8" i="110" s="1"/>
  <c r="N8" i="110"/>
  <c r="U8" i="110" s="1"/>
  <c r="O8" i="110"/>
  <c r="V8" i="110" s="1"/>
  <c r="L14" i="110"/>
  <c r="M14" i="110"/>
  <c r="T14" i="110" s="1"/>
  <c r="N14" i="110"/>
  <c r="U14" i="110" s="1"/>
  <c r="O14" i="110"/>
  <c r="V14" i="110" s="1"/>
  <c r="L18" i="110"/>
  <c r="M18" i="110"/>
  <c r="T18" i="110" s="1"/>
  <c r="N18" i="110"/>
  <c r="U18" i="110" s="1"/>
  <c r="O18" i="110"/>
  <c r="V18" i="110" s="1"/>
  <c r="L11" i="110"/>
  <c r="M11" i="110"/>
  <c r="T11" i="110" s="1"/>
  <c r="N11" i="110"/>
  <c r="U11" i="110" s="1"/>
  <c r="O11" i="110"/>
  <c r="V11" i="110" s="1"/>
  <c r="L4" i="110"/>
  <c r="M4" i="110"/>
  <c r="T4" i="110" s="1"/>
  <c r="N4" i="110"/>
  <c r="U4" i="110" s="1"/>
  <c r="O4" i="110"/>
  <c r="V4" i="110" s="1"/>
  <c r="L27" i="110"/>
  <c r="M27" i="110"/>
  <c r="T27" i="110" s="1"/>
  <c r="N27" i="110"/>
  <c r="U27" i="110" s="1"/>
  <c r="O27" i="110"/>
  <c r="V27" i="110" s="1"/>
  <c r="L21" i="110"/>
  <c r="M21" i="110"/>
  <c r="T21" i="110" s="1"/>
  <c r="N21" i="110"/>
  <c r="U21" i="110" s="1"/>
  <c r="O21" i="110"/>
  <c r="V21" i="110" s="1"/>
  <c r="L31" i="110"/>
  <c r="M31" i="110"/>
  <c r="T31" i="110" s="1"/>
  <c r="N31" i="110"/>
  <c r="U31" i="110" s="1"/>
  <c r="O31" i="110"/>
  <c r="V31" i="110" s="1"/>
  <c r="L7" i="110"/>
  <c r="M7" i="110"/>
  <c r="T7" i="110" s="1"/>
  <c r="N7" i="110"/>
  <c r="U7" i="110" s="1"/>
  <c r="O7" i="110"/>
  <c r="V7" i="110" s="1"/>
  <c r="L25" i="110"/>
  <c r="M25" i="110"/>
  <c r="T25" i="110" s="1"/>
  <c r="N25" i="110"/>
  <c r="U25" i="110" s="1"/>
  <c r="O25" i="110"/>
  <c r="V25" i="110" s="1"/>
  <c r="L29" i="110"/>
  <c r="M29" i="110"/>
  <c r="T29" i="110" s="1"/>
  <c r="N29" i="110"/>
  <c r="U29" i="110" s="1"/>
  <c r="O29" i="110"/>
  <c r="V29" i="110" s="1"/>
  <c r="L30" i="110"/>
  <c r="M30" i="110"/>
  <c r="T30" i="110" s="1"/>
  <c r="N30" i="110"/>
  <c r="U30" i="110" s="1"/>
  <c r="O30" i="110"/>
  <c r="V30" i="110" s="1"/>
  <c r="L16" i="110"/>
  <c r="M16" i="110"/>
  <c r="T16" i="110" s="1"/>
  <c r="N16" i="110"/>
  <c r="U16" i="110" s="1"/>
  <c r="O16" i="110"/>
  <c r="V16" i="110" s="1"/>
  <c r="L35" i="110"/>
  <c r="M35" i="110"/>
  <c r="T35" i="110" s="1"/>
  <c r="N35" i="110"/>
  <c r="U35" i="110" s="1"/>
  <c r="O35" i="110"/>
  <c r="V35" i="110" s="1"/>
  <c r="L27" i="109"/>
  <c r="M27" i="109"/>
  <c r="T27" i="109" s="1"/>
  <c r="N27" i="109"/>
  <c r="U27" i="109" s="1"/>
  <c r="O27" i="109"/>
  <c r="V27" i="109" s="1"/>
  <c r="L10" i="109"/>
  <c r="M10" i="109"/>
  <c r="T10" i="109" s="1"/>
  <c r="N10" i="109"/>
  <c r="U10" i="109" s="1"/>
  <c r="O10" i="109"/>
  <c r="V10" i="109" s="1"/>
  <c r="L22" i="109"/>
  <c r="M22" i="109"/>
  <c r="T22" i="109" s="1"/>
  <c r="N22" i="109"/>
  <c r="U22" i="109" s="1"/>
  <c r="O22" i="109"/>
  <c r="V22" i="109" s="1"/>
  <c r="L17" i="109"/>
  <c r="M17" i="109"/>
  <c r="T17" i="109" s="1"/>
  <c r="N17" i="109"/>
  <c r="U17" i="109" s="1"/>
  <c r="O17" i="109"/>
  <c r="V17" i="109" s="1"/>
  <c r="L33" i="109"/>
  <c r="M33" i="109"/>
  <c r="T33" i="109" s="1"/>
  <c r="N33" i="109"/>
  <c r="U33" i="109" s="1"/>
  <c r="O33" i="109"/>
  <c r="V33" i="109" s="1"/>
  <c r="L20" i="109"/>
  <c r="M20" i="109"/>
  <c r="T20" i="109" s="1"/>
  <c r="N20" i="109"/>
  <c r="U20" i="109" s="1"/>
  <c r="O20" i="109"/>
  <c r="V20" i="109" s="1"/>
  <c r="L4" i="109"/>
  <c r="M4" i="109"/>
  <c r="T4" i="109" s="1"/>
  <c r="N4" i="109"/>
  <c r="U4" i="109" s="1"/>
  <c r="O4" i="109"/>
  <c r="V4" i="109" s="1"/>
  <c r="L30" i="109"/>
  <c r="M30" i="109"/>
  <c r="T30" i="109" s="1"/>
  <c r="N30" i="109"/>
  <c r="U30" i="109" s="1"/>
  <c r="O30" i="109"/>
  <c r="V30" i="109" s="1"/>
  <c r="L24" i="109"/>
  <c r="M24" i="109"/>
  <c r="T24" i="109" s="1"/>
  <c r="N24" i="109"/>
  <c r="U24" i="109" s="1"/>
  <c r="O24" i="109"/>
  <c r="V24" i="109" s="1"/>
  <c r="L32" i="109"/>
  <c r="M32" i="109"/>
  <c r="T32" i="109" s="1"/>
  <c r="N32" i="109"/>
  <c r="U32" i="109" s="1"/>
  <c r="O32" i="109"/>
  <c r="V32" i="109" s="1"/>
  <c r="L8" i="109"/>
  <c r="M8" i="109"/>
  <c r="T8" i="109" s="1"/>
  <c r="N8" i="109"/>
  <c r="U8" i="109" s="1"/>
  <c r="O8" i="109"/>
  <c r="V8" i="109" s="1"/>
  <c r="L3" i="109"/>
  <c r="M3" i="109"/>
  <c r="T3" i="109" s="1"/>
  <c r="N3" i="109"/>
  <c r="U3" i="109" s="1"/>
  <c r="O3" i="109"/>
  <c r="V3" i="109" s="1"/>
  <c r="L16" i="109"/>
  <c r="M16" i="109"/>
  <c r="T16" i="109" s="1"/>
  <c r="N16" i="109"/>
  <c r="U16" i="109" s="1"/>
  <c r="O16" i="109"/>
  <c r="V16" i="109" s="1"/>
  <c r="L26" i="109"/>
  <c r="M26" i="109"/>
  <c r="T26" i="109" s="1"/>
  <c r="N26" i="109"/>
  <c r="U26" i="109" s="1"/>
  <c r="O26" i="109"/>
  <c r="V26" i="109" s="1"/>
  <c r="L35" i="109"/>
  <c r="M35" i="109"/>
  <c r="T35" i="109" s="1"/>
  <c r="N35" i="109"/>
  <c r="U35" i="109" s="1"/>
  <c r="O35" i="109"/>
  <c r="V35" i="109" s="1"/>
  <c r="L13" i="109"/>
  <c r="M13" i="109"/>
  <c r="T13" i="109" s="1"/>
  <c r="N13" i="109"/>
  <c r="U13" i="109" s="1"/>
  <c r="O13" i="109"/>
  <c r="V13" i="109" s="1"/>
  <c r="L11" i="109"/>
  <c r="M11" i="109"/>
  <c r="T11" i="109" s="1"/>
  <c r="N11" i="109"/>
  <c r="U11" i="109" s="1"/>
  <c r="O11" i="109"/>
  <c r="V11" i="109" s="1"/>
  <c r="L36" i="109"/>
  <c r="M36" i="109"/>
  <c r="T36" i="109" s="1"/>
  <c r="N36" i="109"/>
  <c r="U36" i="109" s="1"/>
  <c r="O36" i="109"/>
  <c r="V36" i="109" s="1"/>
  <c r="L25" i="109"/>
  <c r="M25" i="109"/>
  <c r="T25" i="109" s="1"/>
  <c r="N25" i="109"/>
  <c r="U25" i="109" s="1"/>
  <c r="O25" i="109"/>
  <c r="V25" i="109" s="1"/>
  <c r="L7" i="109"/>
  <c r="M7" i="109"/>
  <c r="T7" i="109" s="1"/>
  <c r="N7" i="109"/>
  <c r="U7" i="109" s="1"/>
  <c r="O7" i="109"/>
  <c r="V7" i="109" s="1"/>
  <c r="L18" i="109"/>
  <c r="M18" i="109"/>
  <c r="T18" i="109" s="1"/>
  <c r="N18" i="109"/>
  <c r="U18" i="109" s="1"/>
  <c r="O18" i="109"/>
  <c r="V18" i="109" s="1"/>
  <c r="L9" i="109"/>
  <c r="M9" i="109"/>
  <c r="T9" i="109" s="1"/>
  <c r="N9" i="109"/>
  <c r="U9" i="109" s="1"/>
  <c r="O9" i="109"/>
  <c r="V9" i="109" s="1"/>
  <c r="L28" i="109"/>
  <c r="M28" i="109"/>
  <c r="T28" i="109" s="1"/>
  <c r="N28" i="109"/>
  <c r="U28" i="109" s="1"/>
  <c r="O28" i="109"/>
  <c r="V28" i="109" s="1"/>
  <c r="L5" i="109"/>
  <c r="M5" i="109"/>
  <c r="T5" i="109" s="1"/>
  <c r="N5" i="109"/>
  <c r="U5" i="109" s="1"/>
  <c r="O5" i="109"/>
  <c r="V5" i="109" s="1"/>
  <c r="L12" i="109"/>
  <c r="M12" i="109"/>
  <c r="T12" i="109" s="1"/>
  <c r="N12" i="109"/>
  <c r="U12" i="109" s="1"/>
  <c r="O12" i="109"/>
  <c r="V12" i="109" s="1"/>
  <c r="L23" i="109"/>
  <c r="M23" i="109"/>
  <c r="T23" i="109" s="1"/>
  <c r="N23" i="109"/>
  <c r="U23" i="109" s="1"/>
  <c r="O23" i="109"/>
  <c r="V23" i="109" s="1"/>
  <c r="L29" i="109"/>
  <c r="M29" i="109"/>
  <c r="T29" i="109" s="1"/>
  <c r="N29" i="109"/>
  <c r="U29" i="109" s="1"/>
  <c r="O29" i="109"/>
  <c r="V29" i="109" s="1"/>
  <c r="L34" i="109"/>
  <c r="M34" i="109"/>
  <c r="T34" i="109" s="1"/>
  <c r="N34" i="109"/>
  <c r="U34" i="109" s="1"/>
  <c r="O34" i="109"/>
  <c r="V34" i="109" s="1"/>
  <c r="L6" i="109"/>
  <c r="M6" i="109"/>
  <c r="T6" i="109" s="1"/>
  <c r="N6" i="109"/>
  <c r="U6" i="109" s="1"/>
  <c r="O6" i="109"/>
  <c r="V6" i="109" s="1"/>
  <c r="L19" i="109"/>
  <c r="M19" i="109"/>
  <c r="T19" i="109" s="1"/>
  <c r="N19" i="109"/>
  <c r="U19" i="109" s="1"/>
  <c r="O19" i="109"/>
  <c r="V19" i="109" s="1"/>
  <c r="L14" i="109"/>
  <c r="M14" i="109"/>
  <c r="T14" i="109" s="1"/>
  <c r="N14" i="109"/>
  <c r="U14" i="109" s="1"/>
  <c r="O14" i="109"/>
  <c r="V14" i="109" s="1"/>
  <c r="L31" i="109"/>
  <c r="M31" i="109"/>
  <c r="T31" i="109" s="1"/>
  <c r="N31" i="109"/>
  <c r="U31" i="109" s="1"/>
  <c r="O31" i="109"/>
  <c r="V31" i="109" s="1"/>
  <c r="L15" i="109"/>
  <c r="M15" i="109"/>
  <c r="T15" i="109" s="1"/>
  <c r="N15" i="109"/>
  <c r="U15" i="109" s="1"/>
  <c r="O15" i="109"/>
  <c r="V15" i="109" s="1"/>
  <c r="L37" i="109"/>
  <c r="M37" i="109"/>
  <c r="T37" i="109" s="1"/>
  <c r="N37" i="109"/>
  <c r="U37" i="109" s="1"/>
  <c r="O37" i="109"/>
  <c r="V37" i="109" s="1"/>
  <c r="L32" i="108"/>
  <c r="M32" i="108"/>
  <c r="T32" i="108" s="1"/>
  <c r="N32" i="108"/>
  <c r="U32" i="108" s="1"/>
  <c r="O32" i="108"/>
  <c r="V32" i="108" s="1"/>
  <c r="L20" i="108"/>
  <c r="M20" i="108"/>
  <c r="T20" i="108" s="1"/>
  <c r="N20" i="108"/>
  <c r="U20" i="108" s="1"/>
  <c r="O20" i="108"/>
  <c r="V20" i="108" s="1"/>
  <c r="L35" i="108"/>
  <c r="M35" i="108"/>
  <c r="T35" i="108" s="1"/>
  <c r="N35" i="108"/>
  <c r="U35" i="108" s="1"/>
  <c r="O35" i="108"/>
  <c r="V35" i="108" s="1"/>
  <c r="L6" i="108"/>
  <c r="M6" i="108"/>
  <c r="T6" i="108" s="1"/>
  <c r="N6" i="108"/>
  <c r="U6" i="108" s="1"/>
  <c r="O6" i="108"/>
  <c r="V6" i="108" s="1"/>
  <c r="L9" i="108"/>
  <c r="M9" i="108"/>
  <c r="T9" i="108" s="1"/>
  <c r="N9" i="108"/>
  <c r="U9" i="108" s="1"/>
  <c r="O9" i="108"/>
  <c r="V9" i="108" s="1"/>
  <c r="L3" i="108"/>
  <c r="M3" i="108"/>
  <c r="T3" i="108" s="1"/>
  <c r="N3" i="108"/>
  <c r="U3" i="108" s="1"/>
  <c r="O3" i="108"/>
  <c r="V3" i="108" s="1"/>
  <c r="L12" i="108"/>
  <c r="M12" i="108"/>
  <c r="T12" i="108" s="1"/>
  <c r="N12" i="108"/>
  <c r="U12" i="108" s="1"/>
  <c r="O12" i="108"/>
  <c r="V12" i="108" s="1"/>
  <c r="L21" i="108"/>
  <c r="M21" i="108"/>
  <c r="T21" i="108" s="1"/>
  <c r="N21" i="108"/>
  <c r="U21" i="108" s="1"/>
  <c r="O21" i="108"/>
  <c r="V21" i="108" s="1"/>
  <c r="L14" i="108"/>
  <c r="M14" i="108"/>
  <c r="T14" i="108" s="1"/>
  <c r="N14" i="108"/>
  <c r="U14" i="108" s="1"/>
  <c r="O14" i="108"/>
  <c r="V14" i="108" s="1"/>
  <c r="L17" i="108"/>
  <c r="M17" i="108"/>
  <c r="T17" i="108" s="1"/>
  <c r="N17" i="108"/>
  <c r="U17" i="108" s="1"/>
  <c r="O17" i="108"/>
  <c r="V17" i="108" s="1"/>
  <c r="L37" i="108"/>
  <c r="M37" i="108"/>
  <c r="T37" i="108" s="1"/>
  <c r="N37" i="108"/>
  <c r="U37" i="108" s="1"/>
  <c r="O37" i="108"/>
  <c r="V37" i="108" s="1"/>
  <c r="L28" i="108"/>
  <c r="M28" i="108"/>
  <c r="T28" i="108" s="1"/>
  <c r="N28" i="108"/>
  <c r="U28" i="108" s="1"/>
  <c r="O28" i="108"/>
  <c r="V28" i="108" s="1"/>
  <c r="L34" i="108"/>
  <c r="M34" i="108"/>
  <c r="T34" i="108" s="1"/>
  <c r="N34" i="108"/>
  <c r="U34" i="108" s="1"/>
  <c r="O34" i="108"/>
  <c r="V34" i="108" s="1"/>
  <c r="L29" i="108"/>
  <c r="M29" i="108"/>
  <c r="T29" i="108" s="1"/>
  <c r="N29" i="108"/>
  <c r="U29" i="108" s="1"/>
  <c r="O29" i="108"/>
  <c r="V29" i="108" s="1"/>
  <c r="L18" i="108"/>
  <c r="M18" i="108"/>
  <c r="T18" i="108" s="1"/>
  <c r="N18" i="108"/>
  <c r="U18" i="108" s="1"/>
  <c r="O18" i="108"/>
  <c r="V18" i="108" s="1"/>
  <c r="L5" i="108"/>
  <c r="M5" i="108"/>
  <c r="T5" i="108" s="1"/>
  <c r="N5" i="108"/>
  <c r="U5" i="108" s="1"/>
  <c r="O5" i="108"/>
  <c r="V5" i="108" s="1"/>
  <c r="L33" i="108"/>
  <c r="M33" i="108"/>
  <c r="T33" i="108" s="1"/>
  <c r="N33" i="108"/>
  <c r="U33" i="108" s="1"/>
  <c r="O33" i="108"/>
  <c r="V33" i="108" s="1"/>
  <c r="L10" i="108"/>
  <c r="M10" i="108"/>
  <c r="T10" i="108" s="1"/>
  <c r="N10" i="108"/>
  <c r="U10" i="108" s="1"/>
  <c r="O10" i="108"/>
  <c r="V10" i="108" s="1"/>
  <c r="L11" i="108"/>
  <c r="M11" i="108"/>
  <c r="T11" i="108" s="1"/>
  <c r="N11" i="108"/>
  <c r="U11" i="108" s="1"/>
  <c r="O11" i="108"/>
  <c r="V11" i="108" s="1"/>
  <c r="L27" i="108"/>
  <c r="M27" i="108"/>
  <c r="T27" i="108" s="1"/>
  <c r="N27" i="108"/>
  <c r="U27" i="108" s="1"/>
  <c r="O27" i="108"/>
  <c r="V27" i="108" s="1"/>
  <c r="L15" i="108"/>
  <c r="M15" i="108"/>
  <c r="T15" i="108" s="1"/>
  <c r="N15" i="108"/>
  <c r="U15" i="108" s="1"/>
  <c r="O15" i="108"/>
  <c r="V15" i="108" s="1"/>
  <c r="L4" i="108"/>
  <c r="M4" i="108"/>
  <c r="T4" i="108" s="1"/>
  <c r="N4" i="108"/>
  <c r="U4" i="108" s="1"/>
  <c r="O4" i="108"/>
  <c r="V4" i="108" s="1"/>
  <c r="L36" i="108"/>
  <c r="M36" i="108"/>
  <c r="T36" i="108" s="1"/>
  <c r="N36" i="108"/>
  <c r="U36" i="108" s="1"/>
  <c r="O36" i="108"/>
  <c r="V36" i="108" s="1"/>
  <c r="L16" i="108"/>
  <c r="M16" i="108"/>
  <c r="T16" i="108" s="1"/>
  <c r="N16" i="108"/>
  <c r="U16" i="108" s="1"/>
  <c r="O16" i="108"/>
  <c r="V16" i="108" s="1"/>
  <c r="L31" i="108"/>
  <c r="M31" i="108"/>
  <c r="T31" i="108" s="1"/>
  <c r="N31" i="108"/>
  <c r="U31" i="108" s="1"/>
  <c r="O31" i="108"/>
  <c r="V31" i="108" s="1"/>
  <c r="L25" i="108"/>
  <c r="M25" i="108"/>
  <c r="T25" i="108" s="1"/>
  <c r="N25" i="108"/>
  <c r="U25" i="108" s="1"/>
  <c r="O25" i="108"/>
  <c r="V25" i="108" s="1"/>
  <c r="L26" i="108"/>
  <c r="M26" i="108"/>
  <c r="T26" i="108" s="1"/>
  <c r="N26" i="108"/>
  <c r="U26" i="108" s="1"/>
  <c r="O26" i="108"/>
  <c r="V26" i="108" s="1"/>
  <c r="L13" i="108"/>
  <c r="M13" i="108"/>
  <c r="T13" i="108" s="1"/>
  <c r="N13" i="108"/>
  <c r="U13" i="108" s="1"/>
  <c r="O13" i="108"/>
  <c r="V13" i="108" s="1"/>
  <c r="L7" i="108"/>
  <c r="M7" i="108"/>
  <c r="T7" i="108" s="1"/>
  <c r="N7" i="108"/>
  <c r="U7" i="108" s="1"/>
  <c r="O7" i="108"/>
  <c r="V7" i="108" s="1"/>
  <c r="L8" i="108"/>
  <c r="M8" i="108"/>
  <c r="T8" i="108" s="1"/>
  <c r="N8" i="108"/>
  <c r="U8" i="108" s="1"/>
  <c r="O8" i="108"/>
  <c r="V8" i="108" s="1"/>
  <c r="L24" i="108"/>
  <c r="M24" i="108"/>
  <c r="T24" i="108" s="1"/>
  <c r="N24" i="108"/>
  <c r="U24" i="108" s="1"/>
  <c r="O24" i="108"/>
  <c r="V24" i="108" s="1"/>
  <c r="L38" i="108"/>
  <c r="M38" i="108"/>
  <c r="T38" i="108" s="1"/>
  <c r="N38" i="108"/>
  <c r="U38" i="108" s="1"/>
  <c r="O38" i="108"/>
  <c r="V38" i="108" s="1"/>
  <c r="L22" i="108"/>
  <c r="M22" i="108"/>
  <c r="T22" i="108" s="1"/>
  <c r="N22" i="108"/>
  <c r="U22" i="108" s="1"/>
  <c r="O22" i="108"/>
  <c r="V22" i="108" s="1"/>
  <c r="L19" i="107"/>
  <c r="M19" i="107"/>
  <c r="T19" i="107" s="1"/>
  <c r="N19" i="107"/>
  <c r="U19" i="107" s="1"/>
  <c r="O19" i="107"/>
  <c r="V19" i="107" s="1"/>
  <c r="L6" i="107"/>
  <c r="M6" i="107"/>
  <c r="T6" i="107" s="1"/>
  <c r="N6" i="107"/>
  <c r="U6" i="107" s="1"/>
  <c r="O6" i="107"/>
  <c r="V6" i="107" s="1"/>
  <c r="L26" i="107"/>
  <c r="M26" i="107"/>
  <c r="T26" i="107" s="1"/>
  <c r="N26" i="107"/>
  <c r="U26" i="107" s="1"/>
  <c r="O26" i="107"/>
  <c r="V26" i="107" s="1"/>
  <c r="L32" i="107"/>
  <c r="M32" i="107"/>
  <c r="T32" i="107" s="1"/>
  <c r="N32" i="107"/>
  <c r="U32" i="107" s="1"/>
  <c r="O32" i="107"/>
  <c r="V32" i="107" s="1"/>
  <c r="L21" i="107"/>
  <c r="M21" i="107"/>
  <c r="T21" i="107" s="1"/>
  <c r="N21" i="107"/>
  <c r="U21" i="107" s="1"/>
  <c r="O21" i="107"/>
  <c r="V21" i="107" s="1"/>
  <c r="L24" i="107"/>
  <c r="M24" i="107"/>
  <c r="T24" i="107" s="1"/>
  <c r="N24" i="107"/>
  <c r="U24" i="107" s="1"/>
  <c r="O24" i="107"/>
  <c r="V24" i="107" s="1"/>
  <c r="L7" i="107"/>
  <c r="M7" i="107"/>
  <c r="T7" i="107" s="1"/>
  <c r="N7" i="107"/>
  <c r="U7" i="107" s="1"/>
  <c r="O7" i="107"/>
  <c r="V7" i="107" s="1"/>
  <c r="L29" i="107"/>
  <c r="M29" i="107"/>
  <c r="T29" i="107" s="1"/>
  <c r="N29" i="107"/>
  <c r="U29" i="107" s="1"/>
  <c r="O29" i="107"/>
  <c r="V29" i="107" s="1"/>
  <c r="L22" i="107"/>
  <c r="M22" i="107"/>
  <c r="T22" i="107" s="1"/>
  <c r="N22" i="107"/>
  <c r="U22" i="107" s="1"/>
  <c r="O22" i="107"/>
  <c r="V22" i="107" s="1"/>
  <c r="L12" i="107"/>
  <c r="M12" i="107"/>
  <c r="T12" i="107" s="1"/>
  <c r="N12" i="107"/>
  <c r="U12" i="107" s="1"/>
  <c r="O12" i="107"/>
  <c r="V12" i="107" s="1"/>
  <c r="L8" i="107"/>
  <c r="M8" i="107"/>
  <c r="T8" i="107" s="1"/>
  <c r="N8" i="107"/>
  <c r="U8" i="107" s="1"/>
  <c r="O8" i="107"/>
  <c r="V8" i="107" s="1"/>
  <c r="L4" i="107"/>
  <c r="M4" i="107"/>
  <c r="T4" i="107" s="1"/>
  <c r="N4" i="107"/>
  <c r="U4" i="107" s="1"/>
  <c r="O4" i="107"/>
  <c r="V4" i="107" s="1"/>
  <c r="L28" i="107"/>
  <c r="M28" i="107"/>
  <c r="T28" i="107" s="1"/>
  <c r="N28" i="107"/>
  <c r="U28" i="107" s="1"/>
  <c r="O28" i="107"/>
  <c r="V28" i="107" s="1"/>
  <c r="L14" i="107"/>
  <c r="M14" i="107"/>
  <c r="T14" i="107" s="1"/>
  <c r="N14" i="107"/>
  <c r="U14" i="107" s="1"/>
  <c r="O14" i="107"/>
  <c r="V14" i="107" s="1"/>
  <c r="L25" i="107"/>
  <c r="M25" i="107"/>
  <c r="T25" i="107" s="1"/>
  <c r="N25" i="107"/>
  <c r="U25" i="107" s="1"/>
  <c r="O25" i="107"/>
  <c r="V25" i="107" s="1"/>
  <c r="L9" i="107"/>
  <c r="M9" i="107"/>
  <c r="T9" i="107" s="1"/>
  <c r="N9" i="107"/>
  <c r="U9" i="107" s="1"/>
  <c r="O9" i="107"/>
  <c r="V9" i="107" s="1"/>
  <c r="L20" i="107"/>
  <c r="M20" i="107"/>
  <c r="T20" i="107" s="1"/>
  <c r="N20" i="107"/>
  <c r="U20" i="107" s="1"/>
  <c r="O20" i="107"/>
  <c r="V20" i="107" s="1"/>
  <c r="L3" i="107"/>
  <c r="M3" i="107"/>
  <c r="T3" i="107" s="1"/>
  <c r="N3" i="107"/>
  <c r="U3" i="107" s="1"/>
  <c r="O3" i="107"/>
  <c r="V3" i="107" s="1"/>
  <c r="L11" i="107"/>
  <c r="M11" i="107"/>
  <c r="T11" i="107" s="1"/>
  <c r="N11" i="107"/>
  <c r="U11" i="107" s="1"/>
  <c r="O11" i="107"/>
  <c r="V11" i="107" s="1"/>
  <c r="L23" i="107"/>
  <c r="M23" i="107"/>
  <c r="T23" i="107" s="1"/>
  <c r="N23" i="107"/>
  <c r="U23" i="107" s="1"/>
  <c r="O23" i="107"/>
  <c r="V23" i="107" s="1"/>
  <c r="L18" i="107"/>
  <c r="M18" i="107"/>
  <c r="T18" i="107" s="1"/>
  <c r="N18" i="107"/>
  <c r="U18" i="107" s="1"/>
  <c r="O18" i="107"/>
  <c r="V18" i="107" s="1"/>
  <c r="L30" i="107"/>
  <c r="M30" i="107"/>
  <c r="T30" i="107" s="1"/>
  <c r="N30" i="107"/>
  <c r="U30" i="107" s="1"/>
  <c r="O30" i="107"/>
  <c r="V30" i="107" s="1"/>
  <c r="L31" i="107"/>
  <c r="M31" i="107"/>
  <c r="T31" i="107" s="1"/>
  <c r="N31" i="107"/>
  <c r="U31" i="107" s="1"/>
  <c r="O31" i="107"/>
  <c r="V31" i="107" s="1"/>
  <c r="L15" i="107"/>
  <c r="M15" i="107"/>
  <c r="T15" i="107" s="1"/>
  <c r="N15" i="107"/>
  <c r="U15" i="107" s="1"/>
  <c r="O15" i="107"/>
  <c r="V15" i="107" s="1"/>
  <c r="L10" i="107"/>
  <c r="M10" i="107"/>
  <c r="T10" i="107" s="1"/>
  <c r="N10" i="107"/>
  <c r="U10" i="107" s="1"/>
  <c r="O10" i="107"/>
  <c r="V10" i="107" s="1"/>
  <c r="L13" i="107"/>
  <c r="M13" i="107"/>
  <c r="T13" i="107" s="1"/>
  <c r="N13" i="107"/>
  <c r="U13" i="107" s="1"/>
  <c r="O13" i="107"/>
  <c r="V13" i="107" s="1"/>
  <c r="L17" i="107"/>
  <c r="M17" i="107"/>
  <c r="T17" i="107" s="1"/>
  <c r="N17" i="107"/>
  <c r="U17" i="107" s="1"/>
  <c r="O17" i="107"/>
  <c r="V17" i="107" s="1"/>
  <c r="L27" i="107"/>
  <c r="M27" i="107"/>
  <c r="T27" i="107" s="1"/>
  <c r="N27" i="107"/>
  <c r="U27" i="107" s="1"/>
  <c r="O27" i="107"/>
  <c r="V27" i="107" s="1"/>
  <c r="L5" i="107"/>
  <c r="M5" i="107"/>
  <c r="T5" i="107" s="1"/>
  <c r="N5" i="107"/>
  <c r="U5" i="107" s="1"/>
  <c r="O5" i="107"/>
  <c r="V5" i="107" s="1"/>
  <c r="L33" i="107"/>
  <c r="M33" i="107"/>
  <c r="T33" i="107" s="1"/>
  <c r="N33" i="107"/>
  <c r="U33" i="107" s="1"/>
  <c r="O33" i="107"/>
  <c r="V33" i="107" s="1"/>
  <c r="L34" i="107"/>
  <c r="M34" i="107"/>
  <c r="T34" i="107" s="1"/>
  <c r="N34" i="107"/>
  <c r="U34" i="107" s="1"/>
  <c r="O34" i="107"/>
  <c r="V34" i="107" s="1"/>
  <c r="O20" i="122"/>
  <c r="V20" i="122" s="1"/>
  <c r="N20" i="122"/>
  <c r="U20" i="122" s="1"/>
  <c r="M20" i="122"/>
  <c r="T20" i="122" s="1"/>
  <c r="L20" i="122"/>
  <c r="O26" i="113"/>
  <c r="V26" i="113" s="1"/>
  <c r="N26" i="113"/>
  <c r="U26" i="113" s="1"/>
  <c r="M26" i="113"/>
  <c r="T26" i="113" s="1"/>
  <c r="L26" i="113"/>
  <c r="O28" i="112"/>
  <c r="V28" i="112" s="1"/>
  <c r="N28" i="112"/>
  <c r="U28" i="112" s="1"/>
  <c r="M28" i="112"/>
  <c r="T28" i="112" s="1"/>
  <c r="L28" i="112"/>
  <c r="O26" i="111"/>
  <c r="V26" i="111" s="1"/>
  <c r="N26" i="111"/>
  <c r="U26" i="111" s="1"/>
  <c r="M26" i="111"/>
  <c r="T26" i="111" s="1"/>
  <c r="L26" i="111"/>
  <c r="O20" i="110"/>
  <c r="V20" i="110" s="1"/>
  <c r="N20" i="110"/>
  <c r="U20" i="110" s="1"/>
  <c r="M20" i="110"/>
  <c r="T20" i="110" s="1"/>
  <c r="L20" i="110"/>
  <c r="O21" i="109"/>
  <c r="V21" i="109" s="1"/>
  <c r="N21" i="109"/>
  <c r="U21" i="109" s="1"/>
  <c r="M21" i="109"/>
  <c r="T21" i="109" s="1"/>
  <c r="L21" i="109"/>
  <c r="O23" i="108"/>
  <c r="V23" i="108" s="1"/>
  <c r="N23" i="108"/>
  <c r="U23" i="108" s="1"/>
  <c r="M23" i="108"/>
  <c r="T23" i="108" s="1"/>
  <c r="L23" i="108"/>
  <c r="O16" i="107"/>
  <c r="V16" i="107" s="1"/>
  <c r="N16" i="107"/>
  <c r="U16" i="107" s="1"/>
  <c r="M16" i="107"/>
  <c r="T16" i="107" s="1"/>
  <c r="L16" i="107"/>
  <c r="L15" i="106"/>
  <c r="M15" i="106"/>
  <c r="T15" i="106" s="1"/>
  <c r="N15" i="106"/>
  <c r="U15" i="106" s="1"/>
  <c r="O15" i="106"/>
  <c r="V15" i="106" s="1"/>
  <c r="L16" i="106"/>
  <c r="M16" i="106"/>
  <c r="T16" i="106" s="1"/>
  <c r="N16" i="106"/>
  <c r="U16" i="106" s="1"/>
  <c r="O16" i="106"/>
  <c r="V16" i="106" s="1"/>
  <c r="L10" i="106"/>
  <c r="M10" i="106"/>
  <c r="T10" i="106" s="1"/>
  <c r="N10" i="106"/>
  <c r="U10" i="106" s="1"/>
  <c r="O10" i="106"/>
  <c r="V10" i="106" s="1"/>
  <c r="L24" i="106"/>
  <c r="M24" i="106"/>
  <c r="T24" i="106" s="1"/>
  <c r="N24" i="106"/>
  <c r="U24" i="106" s="1"/>
  <c r="O24" i="106"/>
  <c r="V24" i="106" s="1"/>
  <c r="L17" i="106"/>
  <c r="M17" i="106"/>
  <c r="T17" i="106" s="1"/>
  <c r="N17" i="106"/>
  <c r="U17" i="106" s="1"/>
  <c r="O17" i="106"/>
  <c r="V17" i="106" s="1"/>
  <c r="L20" i="106"/>
  <c r="M20" i="106"/>
  <c r="T20" i="106" s="1"/>
  <c r="N20" i="106"/>
  <c r="U20" i="106" s="1"/>
  <c r="O20" i="106"/>
  <c r="V20" i="106" s="1"/>
  <c r="L6" i="106"/>
  <c r="M6" i="106"/>
  <c r="T6" i="106" s="1"/>
  <c r="N6" i="106"/>
  <c r="U6" i="106" s="1"/>
  <c r="O6" i="106"/>
  <c r="V6" i="106" s="1"/>
  <c r="L8" i="106"/>
  <c r="M8" i="106"/>
  <c r="T8" i="106" s="1"/>
  <c r="N8" i="106"/>
  <c r="U8" i="106" s="1"/>
  <c r="O8" i="106"/>
  <c r="V8" i="106" s="1"/>
  <c r="L4" i="106"/>
  <c r="M4" i="106"/>
  <c r="T4" i="106" s="1"/>
  <c r="N4" i="106"/>
  <c r="U4" i="106" s="1"/>
  <c r="O4" i="106"/>
  <c r="V4" i="106" s="1"/>
  <c r="L25" i="106"/>
  <c r="M25" i="106"/>
  <c r="T25" i="106" s="1"/>
  <c r="N25" i="106"/>
  <c r="U25" i="106" s="1"/>
  <c r="O25" i="106"/>
  <c r="V25" i="106" s="1"/>
  <c r="L22" i="106"/>
  <c r="M22" i="106"/>
  <c r="T22" i="106" s="1"/>
  <c r="N22" i="106"/>
  <c r="U22" i="106" s="1"/>
  <c r="O22" i="106"/>
  <c r="V22" i="106" s="1"/>
  <c r="L23" i="106"/>
  <c r="M23" i="106"/>
  <c r="T23" i="106" s="1"/>
  <c r="N23" i="106"/>
  <c r="U23" i="106" s="1"/>
  <c r="O23" i="106"/>
  <c r="V23" i="106" s="1"/>
  <c r="L28" i="106"/>
  <c r="M28" i="106"/>
  <c r="T28" i="106" s="1"/>
  <c r="N28" i="106"/>
  <c r="U28" i="106" s="1"/>
  <c r="O28" i="106"/>
  <c r="V28" i="106" s="1"/>
  <c r="L18" i="106"/>
  <c r="M18" i="106"/>
  <c r="T18" i="106" s="1"/>
  <c r="N18" i="106"/>
  <c r="U18" i="106" s="1"/>
  <c r="O18" i="106"/>
  <c r="V18" i="106" s="1"/>
  <c r="L27" i="106"/>
  <c r="M27" i="106"/>
  <c r="T27" i="106" s="1"/>
  <c r="N27" i="106"/>
  <c r="U27" i="106" s="1"/>
  <c r="O27" i="106"/>
  <c r="V27" i="106" s="1"/>
  <c r="L19" i="106"/>
  <c r="M19" i="106"/>
  <c r="T19" i="106" s="1"/>
  <c r="N19" i="106"/>
  <c r="U19" i="106" s="1"/>
  <c r="O19" i="106"/>
  <c r="V19" i="106" s="1"/>
  <c r="L26" i="106"/>
  <c r="M26" i="106"/>
  <c r="T26" i="106" s="1"/>
  <c r="N26" i="106"/>
  <c r="U26" i="106" s="1"/>
  <c r="O26" i="106"/>
  <c r="V26" i="106" s="1"/>
  <c r="L11" i="106"/>
  <c r="M11" i="106"/>
  <c r="T11" i="106" s="1"/>
  <c r="N11" i="106"/>
  <c r="U11" i="106" s="1"/>
  <c r="O11" i="106"/>
  <c r="V11" i="106" s="1"/>
  <c r="L5" i="106"/>
  <c r="M5" i="106"/>
  <c r="T5" i="106" s="1"/>
  <c r="N5" i="106"/>
  <c r="U5" i="106" s="1"/>
  <c r="O5" i="106"/>
  <c r="V5" i="106" s="1"/>
  <c r="L30" i="106"/>
  <c r="M30" i="106"/>
  <c r="T30" i="106" s="1"/>
  <c r="N30" i="106"/>
  <c r="U30" i="106" s="1"/>
  <c r="O30" i="106"/>
  <c r="V30" i="106" s="1"/>
  <c r="L7" i="106"/>
  <c r="M7" i="106"/>
  <c r="T7" i="106" s="1"/>
  <c r="N7" i="106"/>
  <c r="U7" i="106" s="1"/>
  <c r="O7" i="106"/>
  <c r="V7" i="106" s="1"/>
  <c r="L29" i="106"/>
  <c r="M29" i="106"/>
  <c r="T29" i="106" s="1"/>
  <c r="N29" i="106"/>
  <c r="U29" i="106" s="1"/>
  <c r="O29" i="106"/>
  <c r="V29" i="106" s="1"/>
  <c r="L9" i="106"/>
  <c r="M9" i="106"/>
  <c r="T9" i="106" s="1"/>
  <c r="N9" i="106"/>
  <c r="U9" i="106" s="1"/>
  <c r="O9" i="106"/>
  <c r="V9" i="106" s="1"/>
  <c r="L12" i="106"/>
  <c r="M12" i="106"/>
  <c r="T12" i="106" s="1"/>
  <c r="N12" i="106"/>
  <c r="U12" i="106" s="1"/>
  <c r="O12" i="106"/>
  <c r="V12" i="106" s="1"/>
  <c r="L14" i="106"/>
  <c r="M14" i="106"/>
  <c r="T14" i="106" s="1"/>
  <c r="N14" i="106"/>
  <c r="U14" i="106" s="1"/>
  <c r="O14" i="106"/>
  <c r="V14" i="106" s="1"/>
  <c r="L3" i="106"/>
  <c r="M3" i="106"/>
  <c r="T3" i="106" s="1"/>
  <c r="N3" i="106"/>
  <c r="U3" i="106" s="1"/>
  <c r="U31" i="106" s="1"/>
  <c r="O3" i="106"/>
  <c r="V3" i="106" s="1"/>
  <c r="L13" i="106"/>
  <c r="M13" i="106"/>
  <c r="T13" i="106" s="1"/>
  <c r="N13" i="106"/>
  <c r="U13" i="106" s="1"/>
  <c r="O13" i="106"/>
  <c r="V13" i="106" s="1"/>
  <c r="O21" i="106"/>
  <c r="V21" i="106" s="1"/>
  <c r="N21" i="106"/>
  <c r="U21" i="106" s="1"/>
  <c r="M21" i="106"/>
  <c r="T21" i="106" s="1"/>
  <c r="L21" i="106"/>
  <c r="L13" i="105"/>
  <c r="M13" i="105"/>
  <c r="T13" i="105" s="1"/>
  <c r="N13" i="105"/>
  <c r="U13" i="105" s="1"/>
  <c r="O13" i="105"/>
  <c r="V13" i="105" s="1"/>
  <c r="L4" i="105"/>
  <c r="M4" i="105"/>
  <c r="T4" i="105" s="1"/>
  <c r="N4" i="105"/>
  <c r="U4" i="105" s="1"/>
  <c r="O4" i="105"/>
  <c r="V4" i="105" s="1"/>
  <c r="L16" i="105"/>
  <c r="M16" i="105"/>
  <c r="T16" i="105" s="1"/>
  <c r="N16" i="105"/>
  <c r="U16" i="105" s="1"/>
  <c r="O16" i="105"/>
  <c r="V16" i="105" s="1"/>
  <c r="L5" i="105"/>
  <c r="M5" i="105"/>
  <c r="T5" i="105" s="1"/>
  <c r="N5" i="105"/>
  <c r="U5" i="105" s="1"/>
  <c r="O5" i="105"/>
  <c r="V5" i="105" s="1"/>
  <c r="L14" i="105"/>
  <c r="M14" i="105"/>
  <c r="T14" i="105" s="1"/>
  <c r="N14" i="105"/>
  <c r="U14" i="105" s="1"/>
  <c r="O14" i="105"/>
  <c r="V14" i="105" s="1"/>
  <c r="L24" i="105"/>
  <c r="M24" i="105"/>
  <c r="T24" i="105" s="1"/>
  <c r="N24" i="105"/>
  <c r="U24" i="105" s="1"/>
  <c r="O24" i="105"/>
  <c r="V24" i="105" s="1"/>
  <c r="L15" i="105"/>
  <c r="M15" i="105"/>
  <c r="T15" i="105" s="1"/>
  <c r="N15" i="105"/>
  <c r="U15" i="105" s="1"/>
  <c r="O15" i="105"/>
  <c r="V15" i="105" s="1"/>
  <c r="L12" i="105"/>
  <c r="M12" i="105"/>
  <c r="T12" i="105" s="1"/>
  <c r="N12" i="105"/>
  <c r="U12" i="105" s="1"/>
  <c r="O12" i="105"/>
  <c r="V12" i="105" s="1"/>
  <c r="L21" i="105"/>
  <c r="M21" i="105"/>
  <c r="T21" i="105" s="1"/>
  <c r="N21" i="105"/>
  <c r="U21" i="105" s="1"/>
  <c r="O21" i="105"/>
  <c r="V21" i="105" s="1"/>
  <c r="L20" i="105"/>
  <c r="M20" i="105"/>
  <c r="T20" i="105" s="1"/>
  <c r="N20" i="105"/>
  <c r="U20" i="105" s="1"/>
  <c r="O20" i="105"/>
  <c r="V20" i="105" s="1"/>
  <c r="L22" i="105"/>
  <c r="M22" i="105"/>
  <c r="T22" i="105" s="1"/>
  <c r="N22" i="105"/>
  <c r="U22" i="105" s="1"/>
  <c r="O22" i="105"/>
  <c r="V22" i="105" s="1"/>
  <c r="L25" i="105"/>
  <c r="M25" i="105"/>
  <c r="T25" i="105" s="1"/>
  <c r="N25" i="105"/>
  <c r="U25" i="105" s="1"/>
  <c r="O25" i="105"/>
  <c r="V25" i="105" s="1"/>
  <c r="L9" i="105"/>
  <c r="M9" i="105"/>
  <c r="T9" i="105" s="1"/>
  <c r="N9" i="105"/>
  <c r="U9" i="105" s="1"/>
  <c r="O9" i="105"/>
  <c r="V9" i="105" s="1"/>
  <c r="L17" i="105"/>
  <c r="M17" i="105"/>
  <c r="T17" i="105" s="1"/>
  <c r="N17" i="105"/>
  <c r="U17" i="105" s="1"/>
  <c r="O17" i="105"/>
  <c r="V17" i="105" s="1"/>
  <c r="L7" i="105"/>
  <c r="M7" i="105"/>
  <c r="T7" i="105" s="1"/>
  <c r="N7" i="105"/>
  <c r="U7" i="105" s="1"/>
  <c r="O7" i="105"/>
  <c r="V7" i="105" s="1"/>
  <c r="L8" i="105"/>
  <c r="M8" i="105"/>
  <c r="T8" i="105" s="1"/>
  <c r="N8" i="105"/>
  <c r="U8" i="105" s="1"/>
  <c r="O8" i="105"/>
  <c r="V8" i="105" s="1"/>
  <c r="L11" i="105"/>
  <c r="M11" i="105"/>
  <c r="T11" i="105" s="1"/>
  <c r="N11" i="105"/>
  <c r="U11" i="105" s="1"/>
  <c r="O11" i="105"/>
  <c r="V11" i="105" s="1"/>
  <c r="L23" i="105"/>
  <c r="M23" i="105"/>
  <c r="T23" i="105" s="1"/>
  <c r="N23" i="105"/>
  <c r="U23" i="105" s="1"/>
  <c r="O23" i="105"/>
  <c r="V23" i="105" s="1"/>
  <c r="L19" i="105"/>
  <c r="M19" i="105"/>
  <c r="T19" i="105" s="1"/>
  <c r="N19" i="105"/>
  <c r="U19" i="105" s="1"/>
  <c r="O19" i="105"/>
  <c r="V19" i="105" s="1"/>
  <c r="L10" i="105"/>
  <c r="M10" i="105"/>
  <c r="T10" i="105" s="1"/>
  <c r="N10" i="105"/>
  <c r="U10" i="105" s="1"/>
  <c r="O10" i="105"/>
  <c r="V10" i="105" s="1"/>
  <c r="L3" i="105"/>
  <c r="M3" i="105"/>
  <c r="T3" i="105" s="1"/>
  <c r="N3" i="105"/>
  <c r="U3" i="105" s="1"/>
  <c r="O3" i="105"/>
  <c r="V3" i="105" s="1"/>
  <c r="L6" i="105"/>
  <c r="M6" i="105"/>
  <c r="T6" i="105" s="1"/>
  <c r="N6" i="105"/>
  <c r="U6" i="105" s="1"/>
  <c r="O6" i="105"/>
  <c r="V6" i="105" s="1"/>
  <c r="O18" i="105"/>
  <c r="V18" i="105" s="1"/>
  <c r="N18" i="105"/>
  <c r="U18" i="105" s="1"/>
  <c r="M18" i="105"/>
  <c r="T18" i="105" s="1"/>
  <c r="L18" i="105"/>
  <c r="R34" i="122" l="1"/>
  <c r="W34" i="122" s="1"/>
  <c r="S34" i="122"/>
  <c r="S17" i="122"/>
  <c r="R17" i="122"/>
  <c r="W17" i="122" s="1"/>
  <c r="S19" i="122"/>
  <c r="R19" i="122"/>
  <c r="W19" i="122" s="1"/>
  <c r="S8" i="122"/>
  <c r="R8" i="122"/>
  <c r="W8" i="122" s="1"/>
  <c r="S3" i="122"/>
  <c r="R3" i="122"/>
  <c r="S30" i="122"/>
  <c r="R30" i="122"/>
  <c r="W30" i="122" s="1"/>
  <c r="S25" i="122"/>
  <c r="R25" i="122"/>
  <c r="W25" i="122" s="1"/>
  <c r="R18" i="122"/>
  <c r="W18" i="122" s="1"/>
  <c r="S18" i="122"/>
  <c r="S20" i="122"/>
  <c r="R20" i="122"/>
  <c r="W20" i="122" s="1"/>
  <c r="S4" i="122"/>
  <c r="R4" i="122"/>
  <c r="W4" i="122" s="1"/>
  <c r="S32" i="122"/>
  <c r="R32" i="122"/>
  <c r="W32" i="122" s="1"/>
  <c r="S13" i="122"/>
  <c r="R13" i="122"/>
  <c r="W13" i="122" s="1"/>
  <c r="S12" i="122"/>
  <c r="R12" i="122"/>
  <c r="W12" i="122" s="1"/>
  <c r="S11" i="122"/>
  <c r="R11" i="122"/>
  <c r="W11" i="122" s="1"/>
  <c r="S29" i="122"/>
  <c r="R29" i="122"/>
  <c r="W29" i="122" s="1"/>
  <c r="S14" i="122"/>
  <c r="R14" i="122"/>
  <c r="W14" i="122" s="1"/>
  <c r="S28" i="122"/>
  <c r="R28" i="122"/>
  <c r="W28" i="122" s="1"/>
  <c r="V35" i="122"/>
  <c r="S15" i="122"/>
  <c r="R15" i="122"/>
  <c r="W15" i="122" s="1"/>
  <c r="S7" i="122"/>
  <c r="R7" i="122"/>
  <c r="W7" i="122" s="1"/>
  <c r="S22" i="122"/>
  <c r="R22" i="122"/>
  <c r="W22" i="122" s="1"/>
  <c r="R26" i="122"/>
  <c r="W26" i="122" s="1"/>
  <c r="S26" i="122"/>
  <c r="U35" i="122"/>
  <c r="S31" i="122"/>
  <c r="R31" i="122"/>
  <c r="W31" i="122" s="1"/>
  <c r="S9" i="122"/>
  <c r="R9" i="122"/>
  <c r="W9" i="122" s="1"/>
  <c r="S33" i="122"/>
  <c r="R33" i="122"/>
  <c r="W33" i="122" s="1"/>
  <c r="R16" i="122"/>
  <c r="W16" i="122" s="1"/>
  <c r="S16" i="122"/>
  <c r="S24" i="122"/>
  <c r="R24" i="122"/>
  <c r="W24" i="122" s="1"/>
  <c r="S27" i="122"/>
  <c r="R27" i="122"/>
  <c r="W27" i="122" s="1"/>
  <c r="S10" i="122"/>
  <c r="R10" i="122"/>
  <c r="W10" i="122" s="1"/>
  <c r="T35" i="122"/>
  <c r="S5" i="122"/>
  <c r="R5" i="122"/>
  <c r="W5" i="122" s="1"/>
  <c r="S23" i="122"/>
  <c r="R23" i="122"/>
  <c r="W23" i="122" s="1"/>
  <c r="S21" i="122"/>
  <c r="R21" i="122"/>
  <c r="W21" i="122" s="1"/>
  <c r="S6" i="105"/>
  <c r="R6" i="105"/>
  <c r="W6" i="105" s="1"/>
  <c r="S3" i="105"/>
  <c r="R3" i="105"/>
  <c r="S19" i="105"/>
  <c r="R19" i="105"/>
  <c r="W19" i="105" s="1"/>
  <c r="S23" i="105"/>
  <c r="R23" i="105"/>
  <c r="W23" i="105" s="1"/>
  <c r="S8" i="105"/>
  <c r="R8" i="105"/>
  <c r="W8" i="105" s="1"/>
  <c r="R17" i="105"/>
  <c r="W17" i="105" s="1"/>
  <c r="S17" i="105"/>
  <c r="R25" i="105"/>
  <c r="W25" i="105" s="1"/>
  <c r="S25" i="105"/>
  <c r="S22" i="105"/>
  <c r="R22" i="105"/>
  <c r="W22" i="105" s="1"/>
  <c r="R21" i="105"/>
  <c r="W21" i="105" s="1"/>
  <c r="S21" i="105"/>
  <c r="S15" i="105"/>
  <c r="R15" i="105"/>
  <c r="W15" i="105" s="1"/>
  <c r="S24" i="105"/>
  <c r="R24" i="105"/>
  <c r="W24" i="105" s="1"/>
  <c r="R5" i="105"/>
  <c r="W5" i="105" s="1"/>
  <c r="S5" i="105"/>
  <c r="S16" i="105"/>
  <c r="R16" i="105"/>
  <c r="W16" i="105" s="1"/>
  <c r="S4" i="105"/>
  <c r="R4" i="105"/>
  <c r="W4" i="105" s="1"/>
  <c r="S3" i="106"/>
  <c r="R3" i="106"/>
  <c r="S12" i="106"/>
  <c r="R12" i="106"/>
  <c r="W12" i="106" s="1"/>
  <c r="S9" i="106"/>
  <c r="R9" i="106"/>
  <c r="W9" i="106" s="1"/>
  <c r="S7" i="106"/>
  <c r="R7" i="106"/>
  <c r="W7" i="106" s="1"/>
  <c r="R5" i="106"/>
  <c r="W5" i="106" s="1"/>
  <c r="S5" i="106"/>
  <c r="S26" i="106"/>
  <c r="R26" i="106"/>
  <c r="W26" i="106" s="1"/>
  <c r="R27" i="106"/>
  <c r="W27" i="106" s="1"/>
  <c r="S27" i="106"/>
  <c r="S28" i="106"/>
  <c r="R28" i="106"/>
  <c r="W28" i="106" s="1"/>
  <c r="R23" i="106"/>
  <c r="W23" i="106" s="1"/>
  <c r="S23" i="106"/>
  <c r="S25" i="106"/>
  <c r="R25" i="106"/>
  <c r="W25" i="106" s="1"/>
  <c r="S8" i="106"/>
  <c r="R8" i="106"/>
  <c r="W8" i="106" s="1"/>
  <c r="S6" i="106"/>
  <c r="R6" i="106"/>
  <c r="W6" i="106" s="1"/>
  <c r="S20" i="106"/>
  <c r="R20" i="106"/>
  <c r="W20" i="106" s="1"/>
  <c r="S17" i="106"/>
  <c r="R17" i="106"/>
  <c r="W17" i="106" s="1"/>
  <c r="S10" i="106"/>
  <c r="R10" i="106"/>
  <c r="W10" i="106" s="1"/>
  <c r="S16" i="106"/>
  <c r="R16" i="106"/>
  <c r="W16" i="106" s="1"/>
  <c r="R15" i="106"/>
  <c r="W15" i="106" s="1"/>
  <c r="S15" i="106"/>
  <c r="V35" i="107"/>
  <c r="T35" i="107"/>
  <c r="U26" i="105"/>
  <c r="S10" i="105"/>
  <c r="R10" i="105"/>
  <c r="W10" i="105" s="1"/>
  <c r="S11" i="105"/>
  <c r="R11" i="105"/>
  <c r="W11" i="105" s="1"/>
  <c r="S7" i="105"/>
  <c r="R7" i="105"/>
  <c r="W7" i="105" s="1"/>
  <c r="R9" i="105"/>
  <c r="W9" i="105" s="1"/>
  <c r="S9" i="105"/>
  <c r="S20" i="105"/>
  <c r="R20" i="105"/>
  <c r="W20" i="105" s="1"/>
  <c r="S12" i="105"/>
  <c r="R12" i="105"/>
  <c r="W12" i="105" s="1"/>
  <c r="S14" i="105"/>
  <c r="R14" i="105"/>
  <c r="W14" i="105" s="1"/>
  <c r="R13" i="105"/>
  <c r="W13" i="105" s="1"/>
  <c r="S13" i="105"/>
  <c r="S13" i="106"/>
  <c r="R13" i="106"/>
  <c r="W13" i="106" s="1"/>
  <c r="S14" i="106"/>
  <c r="R14" i="106"/>
  <c r="W14" i="106" s="1"/>
  <c r="S29" i="106"/>
  <c r="R29" i="106"/>
  <c r="W29" i="106" s="1"/>
  <c r="S30" i="106"/>
  <c r="R30" i="106"/>
  <c r="W30" i="106" s="1"/>
  <c r="R11" i="106"/>
  <c r="W11" i="106" s="1"/>
  <c r="S11" i="106"/>
  <c r="R19" i="106"/>
  <c r="W19" i="106" s="1"/>
  <c r="S19" i="106"/>
  <c r="S18" i="106"/>
  <c r="R18" i="106"/>
  <c r="W18" i="106" s="1"/>
  <c r="S22" i="106"/>
  <c r="R22" i="106"/>
  <c r="W22" i="106" s="1"/>
  <c r="S4" i="106"/>
  <c r="R4" i="106"/>
  <c r="W4" i="106" s="1"/>
  <c r="S24" i="106"/>
  <c r="R24" i="106"/>
  <c r="W24" i="106" s="1"/>
  <c r="S18" i="105"/>
  <c r="R18" i="105"/>
  <c r="W18" i="105" s="1"/>
  <c r="V26" i="105"/>
  <c r="T26" i="105"/>
  <c r="S21" i="106"/>
  <c r="R21" i="106"/>
  <c r="W21" i="106" s="1"/>
  <c r="V31" i="106"/>
  <c r="T31" i="106"/>
  <c r="S16" i="107"/>
  <c r="R16" i="107"/>
  <c r="S23" i="108"/>
  <c r="R23" i="108"/>
  <c r="S21" i="109"/>
  <c r="R21" i="109"/>
  <c r="W21" i="109" s="1"/>
  <c r="R20" i="110"/>
  <c r="S20" i="110"/>
  <c r="S26" i="111"/>
  <c r="R26" i="111"/>
  <c r="S28" i="112"/>
  <c r="R28" i="112"/>
  <c r="S26" i="113"/>
  <c r="R26" i="113"/>
  <c r="S34" i="107"/>
  <c r="R34" i="107"/>
  <c r="R33" i="107"/>
  <c r="S33" i="107"/>
  <c r="R5" i="107"/>
  <c r="S5" i="107"/>
  <c r="S27" i="107"/>
  <c r="R27" i="107"/>
  <c r="R17" i="107"/>
  <c r="S17" i="107"/>
  <c r="R13" i="107"/>
  <c r="S13" i="107"/>
  <c r="S10" i="107"/>
  <c r="R10" i="107"/>
  <c r="S15" i="107"/>
  <c r="R15" i="107"/>
  <c r="S31" i="107"/>
  <c r="R31" i="107"/>
  <c r="S30" i="107"/>
  <c r="R30" i="107"/>
  <c r="W30" i="107" s="1"/>
  <c r="S18" i="107"/>
  <c r="R18" i="107"/>
  <c r="S23" i="107"/>
  <c r="R23" i="107"/>
  <c r="S11" i="107"/>
  <c r="R11" i="107"/>
  <c r="U35" i="107"/>
  <c r="R3" i="107"/>
  <c r="W3" i="107" s="1"/>
  <c r="S3" i="107"/>
  <c r="S20" i="107"/>
  <c r="R20" i="107"/>
  <c r="R9" i="107"/>
  <c r="S9" i="107"/>
  <c r="R25" i="107"/>
  <c r="S25" i="107"/>
  <c r="S14" i="107"/>
  <c r="R14" i="107"/>
  <c r="S28" i="107"/>
  <c r="R28" i="107"/>
  <c r="S4" i="107"/>
  <c r="R4" i="107"/>
  <c r="S8" i="107"/>
  <c r="R8" i="107"/>
  <c r="S12" i="107"/>
  <c r="R12" i="107"/>
  <c r="S22" i="107"/>
  <c r="R22" i="107"/>
  <c r="R29" i="107"/>
  <c r="W29" i="107" s="1"/>
  <c r="S29" i="107"/>
  <c r="S7" i="107"/>
  <c r="R7" i="107"/>
  <c r="S24" i="107"/>
  <c r="R24" i="107"/>
  <c r="R21" i="107"/>
  <c r="S21" i="107"/>
  <c r="S32" i="107"/>
  <c r="R32" i="107"/>
  <c r="S26" i="107"/>
  <c r="R26" i="107"/>
  <c r="S6" i="107"/>
  <c r="R6" i="107"/>
  <c r="S19" i="107"/>
  <c r="R19" i="107"/>
  <c r="S22" i="108"/>
  <c r="R22" i="108"/>
  <c r="S38" i="108"/>
  <c r="R38" i="108"/>
  <c r="S24" i="108"/>
  <c r="R24" i="108"/>
  <c r="S8" i="108"/>
  <c r="R8" i="108"/>
  <c r="S7" i="108"/>
  <c r="R7" i="108"/>
  <c r="S13" i="108"/>
  <c r="R13" i="108"/>
  <c r="S26" i="108"/>
  <c r="R26" i="108"/>
  <c r="S25" i="108"/>
  <c r="R25" i="108"/>
  <c r="S31" i="108"/>
  <c r="R31" i="108"/>
  <c r="S16" i="108"/>
  <c r="R16" i="108"/>
  <c r="S36" i="108"/>
  <c r="R36" i="108"/>
  <c r="S4" i="108"/>
  <c r="R4" i="108"/>
  <c r="S15" i="108"/>
  <c r="R15" i="108"/>
  <c r="S27" i="108"/>
  <c r="R27" i="108"/>
  <c r="S11" i="108"/>
  <c r="R11" i="108"/>
  <c r="S10" i="108"/>
  <c r="R10" i="108"/>
  <c r="S33" i="108"/>
  <c r="R33" i="108"/>
  <c r="S5" i="108"/>
  <c r="R5" i="108"/>
  <c r="S18" i="108"/>
  <c r="R18" i="108"/>
  <c r="S29" i="108"/>
  <c r="R29" i="108"/>
  <c r="S34" i="108"/>
  <c r="R34" i="108"/>
  <c r="S28" i="108"/>
  <c r="R28" i="108"/>
  <c r="S37" i="108"/>
  <c r="R37" i="108"/>
  <c r="S17" i="108"/>
  <c r="R17" i="108"/>
  <c r="S14" i="108"/>
  <c r="R14" i="108"/>
  <c r="S21" i="108"/>
  <c r="R21" i="108"/>
  <c r="S12" i="108"/>
  <c r="R12" i="108"/>
  <c r="S3" i="108"/>
  <c r="R3" i="108"/>
  <c r="S9" i="108"/>
  <c r="R9" i="108"/>
  <c r="S6" i="108"/>
  <c r="R6" i="108"/>
  <c r="S35" i="108"/>
  <c r="R35" i="108"/>
  <c r="S20" i="108"/>
  <c r="R20" i="108"/>
  <c r="S32" i="108"/>
  <c r="R32" i="108"/>
  <c r="S37" i="109"/>
  <c r="R37" i="109"/>
  <c r="W37" i="109" s="1"/>
  <c r="S15" i="109"/>
  <c r="R15" i="109"/>
  <c r="S31" i="109"/>
  <c r="R31" i="109"/>
  <c r="S14" i="109"/>
  <c r="R14" i="109"/>
  <c r="S19" i="109"/>
  <c r="R19" i="109"/>
  <c r="W19" i="109" s="1"/>
  <c r="S6" i="109"/>
  <c r="R6" i="109"/>
  <c r="S34" i="109"/>
  <c r="R34" i="109"/>
  <c r="S29" i="109"/>
  <c r="R29" i="109"/>
  <c r="S23" i="109"/>
  <c r="R23" i="109"/>
  <c r="W23" i="109" s="1"/>
  <c r="S12" i="109"/>
  <c r="R12" i="109"/>
  <c r="S5" i="109"/>
  <c r="R5" i="109"/>
  <c r="S28" i="109"/>
  <c r="R28" i="109"/>
  <c r="S9" i="109"/>
  <c r="R9" i="109"/>
  <c r="W9" i="109" s="1"/>
  <c r="S18" i="109"/>
  <c r="R18" i="109"/>
  <c r="S7" i="109"/>
  <c r="R7" i="109"/>
  <c r="S25" i="109"/>
  <c r="R25" i="109"/>
  <c r="S36" i="109"/>
  <c r="R36" i="109"/>
  <c r="W36" i="109" s="1"/>
  <c r="S11" i="109"/>
  <c r="R11" i="109"/>
  <c r="S13" i="109"/>
  <c r="R13" i="109"/>
  <c r="S35" i="109"/>
  <c r="R35" i="109"/>
  <c r="S26" i="109"/>
  <c r="R26" i="109"/>
  <c r="W26" i="109" s="1"/>
  <c r="S16" i="109"/>
  <c r="R16" i="109"/>
  <c r="S3" i="109"/>
  <c r="R3" i="109"/>
  <c r="S8" i="109"/>
  <c r="R8" i="109"/>
  <c r="S32" i="109"/>
  <c r="R32" i="109"/>
  <c r="W32" i="109" s="1"/>
  <c r="S24" i="109"/>
  <c r="R24" i="109"/>
  <c r="S30" i="109"/>
  <c r="R30" i="109"/>
  <c r="S4" i="109"/>
  <c r="R4" i="109"/>
  <c r="S20" i="109"/>
  <c r="R20" i="109"/>
  <c r="S33" i="109"/>
  <c r="R33" i="109"/>
  <c r="S17" i="109"/>
  <c r="R17" i="109"/>
  <c r="S22" i="109"/>
  <c r="R22" i="109"/>
  <c r="S10" i="109"/>
  <c r="R10" i="109"/>
  <c r="W10" i="109" s="1"/>
  <c r="S27" i="109"/>
  <c r="R27" i="109"/>
  <c r="R35" i="110"/>
  <c r="S35" i="110"/>
  <c r="R16" i="110"/>
  <c r="W16" i="110" s="1"/>
  <c r="S16" i="110"/>
  <c r="R30" i="110"/>
  <c r="S30" i="110"/>
  <c r="R29" i="110"/>
  <c r="S29" i="110"/>
  <c r="R25" i="110"/>
  <c r="S25" i="110"/>
  <c r="R7" i="110"/>
  <c r="W7" i="110" s="1"/>
  <c r="S7" i="110"/>
  <c r="R31" i="110"/>
  <c r="S31" i="110"/>
  <c r="S21" i="110"/>
  <c r="R21" i="110"/>
  <c r="R27" i="110"/>
  <c r="S27" i="110"/>
  <c r="R4" i="110"/>
  <c r="W4" i="110" s="1"/>
  <c r="S4" i="110"/>
  <c r="R11" i="110"/>
  <c r="S11" i="110"/>
  <c r="R18" i="110"/>
  <c r="W18" i="110" s="1"/>
  <c r="S18" i="110"/>
  <c r="R14" i="110"/>
  <c r="S14" i="110"/>
  <c r="R8" i="110"/>
  <c r="W8" i="110" s="1"/>
  <c r="S8" i="110"/>
  <c r="R19" i="110"/>
  <c r="S19" i="110"/>
  <c r="R15" i="110"/>
  <c r="W15" i="110" s="1"/>
  <c r="S15" i="110"/>
  <c r="R12" i="110"/>
  <c r="S12" i="110"/>
  <c r="S22" i="110"/>
  <c r="R22" i="110"/>
  <c r="S3" i="110"/>
  <c r="R3" i="110"/>
  <c r="W3" i="110" s="1"/>
  <c r="R32" i="110"/>
  <c r="W32" i="110" s="1"/>
  <c r="S32" i="110"/>
  <c r="R13" i="110"/>
  <c r="S13" i="110"/>
  <c r="R24" i="110"/>
  <c r="W24" i="110" s="1"/>
  <c r="S24" i="110"/>
  <c r="R33" i="110"/>
  <c r="S33" i="110"/>
  <c r="R34" i="110"/>
  <c r="W34" i="110" s="1"/>
  <c r="S34" i="110"/>
  <c r="R10" i="110"/>
  <c r="S10" i="110"/>
  <c r="R23" i="110"/>
  <c r="W23" i="110" s="1"/>
  <c r="S23" i="110"/>
  <c r="R26" i="110"/>
  <c r="S26" i="110"/>
  <c r="R17" i="110"/>
  <c r="W17" i="110" s="1"/>
  <c r="S17" i="110"/>
  <c r="R9" i="110"/>
  <c r="S9" i="110"/>
  <c r="R5" i="110"/>
  <c r="S5" i="110"/>
  <c r="S28" i="111"/>
  <c r="R28" i="111"/>
  <c r="S5" i="111"/>
  <c r="R5" i="111"/>
  <c r="S38" i="111"/>
  <c r="R38" i="111"/>
  <c r="W38" i="111" s="1"/>
  <c r="S20" i="111"/>
  <c r="R20" i="111"/>
  <c r="S45" i="111"/>
  <c r="R45" i="111"/>
  <c r="S43" i="111"/>
  <c r="R43" i="111"/>
  <c r="S22" i="111"/>
  <c r="R22" i="111"/>
  <c r="W22" i="111" s="1"/>
  <c r="S46" i="111"/>
  <c r="R46" i="111"/>
  <c r="S16" i="111"/>
  <c r="R16" i="111"/>
  <c r="S31" i="111"/>
  <c r="R31" i="111"/>
  <c r="S18" i="111"/>
  <c r="R18" i="111"/>
  <c r="W18" i="111" s="1"/>
  <c r="S19" i="111"/>
  <c r="R19" i="111"/>
  <c r="S29" i="111"/>
  <c r="R29" i="111"/>
  <c r="S30" i="111"/>
  <c r="R30" i="111"/>
  <c r="S24" i="111"/>
  <c r="R24" i="111"/>
  <c r="W24" i="111" s="1"/>
  <c r="S33" i="111"/>
  <c r="R33" i="111"/>
  <c r="S9" i="111"/>
  <c r="R9" i="111"/>
  <c r="S36" i="111"/>
  <c r="R36" i="111"/>
  <c r="S47" i="111"/>
  <c r="R47" i="111"/>
  <c r="W47" i="111" s="1"/>
  <c r="S11" i="111"/>
  <c r="R11" i="111"/>
  <c r="S35" i="111"/>
  <c r="R35" i="111"/>
  <c r="S10" i="111"/>
  <c r="R10" i="111"/>
  <c r="S13" i="111"/>
  <c r="R13" i="111"/>
  <c r="W13" i="111" s="1"/>
  <c r="S32" i="111"/>
  <c r="R32" i="111"/>
  <c r="S7" i="111"/>
  <c r="R7" i="111"/>
  <c r="S8" i="111"/>
  <c r="R8" i="111"/>
  <c r="S15" i="111"/>
  <c r="R15" i="111"/>
  <c r="W15" i="111" s="1"/>
  <c r="S41" i="111"/>
  <c r="R41" i="111"/>
  <c r="S39" i="111"/>
  <c r="R39" i="111"/>
  <c r="S12" i="111"/>
  <c r="R12" i="111"/>
  <c r="S37" i="111"/>
  <c r="R37" i="111"/>
  <c r="W37" i="111" s="1"/>
  <c r="S17" i="111"/>
  <c r="R17" i="111"/>
  <c r="S42" i="111"/>
  <c r="R42" i="111"/>
  <c r="S21" i="111"/>
  <c r="R21" i="111"/>
  <c r="S25" i="111"/>
  <c r="R25" i="111"/>
  <c r="W25" i="111" s="1"/>
  <c r="S6" i="111"/>
  <c r="R6" i="111"/>
  <c r="S27" i="111"/>
  <c r="R27" i="111"/>
  <c r="S23" i="111"/>
  <c r="R23" i="111"/>
  <c r="S4" i="111"/>
  <c r="R4" i="111"/>
  <c r="W4" i="111" s="1"/>
  <c r="S44" i="111"/>
  <c r="R44" i="111"/>
  <c r="S40" i="111"/>
  <c r="R40" i="111"/>
  <c r="S3" i="111"/>
  <c r="S14" i="111"/>
  <c r="R14" i="111"/>
  <c r="S34" i="111"/>
  <c r="R34" i="111"/>
  <c r="W34" i="111" s="1"/>
  <c r="S35" i="112"/>
  <c r="R35" i="112"/>
  <c r="S22" i="112"/>
  <c r="R22" i="112"/>
  <c r="W22" i="112" s="1"/>
  <c r="S6" i="112"/>
  <c r="R6" i="112"/>
  <c r="S38" i="112"/>
  <c r="R38" i="112"/>
  <c r="S39" i="112"/>
  <c r="R39" i="112"/>
  <c r="R46" i="112"/>
  <c r="W46" i="112" s="1"/>
  <c r="S46" i="112"/>
  <c r="S31" i="112"/>
  <c r="R31" i="112"/>
  <c r="R21" i="112"/>
  <c r="S21" i="112"/>
  <c r="S7" i="112"/>
  <c r="R7" i="112"/>
  <c r="S32" i="112"/>
  <c r="R32" i="112"/>
  <c r="W32" i="112" s="1"/>
  <c r="R41" i="112"/>
  <c r="S41" i="112"/>
  <c r="S10" i="112"/>
  <c r="R10" i="112"/>
  <c r="R33" i="112"/>
  <c r="S33" i="112"/>
  <c r="S30" i="112"/>
  <c r="R30" i="112"/>
  <c r="W30" i="112" s="1"/>
  <c r="R13" i="112"/>
  <c r="S13" i="112"/>
  <c r="S27" i="112"/>
  <c r="R27" i="112"/>
  <c r="S16" i="112"/>
  <c r="R16" i="112"/>
  <c r="S18" i="112"/>
  <c r="R18" i="112"/>
  <c r="W18" i="112" s="1"/>
  <c r="R42" i="112"/>
  <c r="S42" i="112"/>
  <c r="S3" i="112"/>
  <c r="R3" i="112"/>
  <c r="R37" i="112"/>
  <c r="S37" i="112"/>
  <c r="S9" i="112"/>
  <c r="R9" i="112"/>
  <c r="W9" i="112" s="1"/>
  <c r="S23" i="112"/>
  <c r="R23" i="112"/>
  <c r="R29" i="112"/>
  <c r="S29" i="112"/>
  <c r="S11" i="112"/>
  <c r="R11" i="112"/>
  <c r="S17" i="112"/>
  <c r="R17" i="112"/>
  <c r="W17" i="112" s="1"/>
  <c r="S14" i="112"/>
  <c r="R14" i="112"/>
  <c r="R40" i="112"/>
  <c r="S40" i="112"/>
  <c r="S26" i="112"/>
  <c r="R26" i="112"/>
  <c r="S12" i="112"/>
  <c r="R12" i="112"/>
  <c r="W12" i="112" s="1"/>
  <c r="R43" i="112"/>
  <c r="S43" i="112"/>
  <c r="R25" i="112"/>
  <c r="S25" i="112"/>
  <c r="S20" i="112"/>
  <c r="R20" i="112"/>
  <c r="S19" i="112"/>
  <c r="R19" i="112"/>
  <c r="W19" i="112" s="1"/>
  <c r="R44" i="112"/>
  <c r="S44" i="112"/>
  <c r="S24" i="112"/>
  <c r="R24" i="112"/>
  <c r="W24" i="112" s="1"/>
  <c r="S15" i="112"/>
  <c r="R15" i="112"/>
  <c r="S34" i="112"/>
  <c r="R34" i="112"/>
  <c r="W34" i="112" s="1"/>
  <c r="R5" i="112"/>
  <c r="S5" i="112"/>
  <c r="R45" i="112"/>
  <c r="S45" i="112"/>
  <c r="S4" i="112"/>
  <c r="R4" i="112"/>
  <c r="S8" i="112"/>
  <c r="R8" i="112"/>
  <c r="W8" i="112" s="1"/>
  <c r="S36" i="112"/>
  <c r="R36" i="112"/>
  <c r="S15" i="113"/>
  <c r="R15" i="113"/>
  <c r="W15" i="113" s="1"/>
  <c r="S28" i="113"/>
  <c r="R28" i="113"/>
  <c r="S42" i="113"/>
  <c r="R42" i="113"/>
  <c r="W42" i="113" s="1"/>
  <c r="S19" i="113"/>
  <c r="R19" i="113"/>
  <c r="S30" i="113"/>
  <c r="R30" i="113"/>
  <c r="W30" i="113" s="1"/>
  <c r="S23" i="113"/>
  <c r="R23" i="113"/>
  <c r="S17" i="113"/>
  <c r="R17" i="113"/>
  <c r="W17" i="113" s="1"/>
  <c r="S24" i="113"/>
  <c r="R24" i="113"/>
  <c r="S7" i="113"/>
  <c r="R7" i="113"/>
  <c r="W7" i="113" s="1"/>
  <c r="S36" i="113"/>
  <c r="R36" i="113"/>
  <c r="S11" i="113"/>
  <c r="R11" i="113"/>
  <c r="W11" i="113" s="1"/>
  <c r="S31" i="113"/>
  <c r="R31" i="113"/>
  <c r="S20" i="113"/>
  <c r="R20" i="113"/>
  <c r="W20" i="113" s="1"/>
  <c r="S12" i="113"/>
  <c r="R12" i="113"/>
  <c r="S10" i="113"/>
  <c r="R10" i="113"/>
  <c r="W10" i="113" s="1"/>
  <c r="S39" i="113"/>
  <c r="R39" i="113"/>
  <c r="S29" i="113"/>
  <c r="R29" i="113"/>
  <c r="W29" i="113" s="1"/>
  <c r="S32" i="113"/>
  <c r="R32" i="113"/>
  <c r="S14" i="113"/>
  <c r="R14" i="113"/>
  <c r="W14" i="113" s="1"/>
  <c r="S18" i="113"/>
  <c r="R18" i="113"/>
  <c r="S8" i="113"/>
  <c r="R8" i="113"/>
  <c r="W8" i="113" s="1"/>
  <c r="S34" i="113"/>
  <c r="R34" i="113"/>
  <c r="S16" i="113"/>
  <c r="R16" i="113"/>
  <c r="W16" i="113" s="1"/>
  <c r="S22" i="113"/>
  <c r="R22" i="113"/>
  <c r="S35" i="113"/>
  <c r="R35" i="113"/>
  <c r="W35" i="113" s="1"/>
  <c r="S38" i="113"/>
  <c r="R38" i="113"/>
  <c r="S40" i="113"/>
  <c r="R40" i="113"/>
  <c r="W40" i="113" s="1"/>
  <c r="S6" i="113"/>
  <c r="R6" i="113"/>
  <c r="S3" i="113"/>
  <c r="R3" i="113"/>
  <c r="W3" i="113" s="1"/>
  <c r="S21" i="113"/>
  <c r="R21" i="113"/>
  <c r="S43" i="113"/>
  <c r="R43" i="113"/>
  <c r="W43" i="113" s="1"/>
  <c r="S13" i="113"/>
  <c r="R13" i="113"/>
  <c r="S27" i="113"/>
  <c r="R27" i="113"/>
  <c r="W27" i="113" s="1"/>
  <c r="S41" i="113"/>
  <c r="R41" i="113"/>
  <c r="S25" i="113"/>
  <c r="R25" i="113"/>
  <c r="W25" i="113" s="1"/>
  <c r="S37" i="113"/>
  <c r="R37" i="113"/>
  <c r="S33" i="113"/>
  <c r="R33" i="113"/>
  <c r="W33" i="113" s="1"/>
  <c r="S4" i="113"/>
  <c r="R4" i="113"/>
  <c r="W28" i="113"/>
  <c r="W19" i="113"/>
  <c r="W23" i="113"/>
  <c r="W24" i="113"/>
  <c r="W36" i="113"/>
  <c r="W31" i="113"/>
  <c r="W12" i="113"/>
  <c r="W39" i="113"/>
  <c r="W32" i="113"/>
  <c r="W18" i="113"/>
  <c r="W34" i="113"/>
  <c r="W22" i="113"/>
  <c r="W38" i="113"/>
  <c r="W6" i="113"/>
  <c r="W21" i="113"/>
  <c r="W13" i="113"/>
  <c r="W41" i="113"/>
  <c r="W37" i="113"/>
  <c r="W4" i="113"/>
  <c r="W35" i="112"/>
  <c r="W6" i="112"/>
  <c r="W38" i="112"/>
  <c r="W39" i="112"/>
  <c r="W31" i="112"/>
  <c r="W21" i="112"/>
  <c r="W7" i="112"/>
  <c r="W41" i="112"/>
  <c r="W10" i="112"/>
  <c r="W33" i="112"/>
  <c r="W13" i="112"/>
  <c r="W27" i="112"/>
  <c r="W16" i="112"/>
  <c r="W42" i="112"/>
  <c r="W37" i="112"/>
  <c r="W23" i="112"/>
  <c r="W29" i="112"/>
  <c r="W11" i="112"/>
  <c r="W14" i="112"/>
  <c r="W40" i="112"/>
  <c r="W26" i="112"/>
  <c r="W43" i="112"/>
  <c r="W25" i="112"/>
  <c r="W20" i="112"/>
  <c r="W44" i="112"/>
  <c r="W15" i="112"/>
  <c r="W5" i="112"/>
  <c r="W45" i="112"/>
  <c r="W4" i="112"/>
  <c r="W36" i="112"/>
  <c r="W28" i="111"/>
  <c r="W5" i="111"/>
  <c r="W20" i="111"/>
  <c r="W45" i="111"/>
  <c r="W43" i="111"/>
  <c r="W46" i="111"/>
  <c r="W16" i="111"/>
  <c r="W31" i="111"/>
  <c r="W19" i="111"/>
  <c r="W29" i="111"/>
  <c r="W30" i="111"/>
  <c r="W33" i="111"/>
  <c r="W9" i="111"/>
  <c r="W36" i="111"/>
  <c r="W11" i="111"/>
  <c r="W35" i="111"/>
  <c r="W10" i="111"/>
  <c r="W32" i="111"/>
  <c r="W7" i="111"/>
  <c r="W8" i="111"/>
  <c r="W41" i="111"/>
  <c r="W39" i="111"/>
  <c r="W12" i="111"/>
  <c r="W17" i="111"/>
  <c r="W42" i="111"/>
  <c r="W21" i="111"/>
  <c r="W6" i="111"/>
  <c r="W27" i="111"/>
  <c r="W23" i="111"/>
  <c r="W44" i="111"/>
  <c r="W40" i="111"/>
  <c r="W3" i="111"/>
  <c r="W14" i="111"/>
  <c r="W5" i="110"/>
  <c r="W35" i="110"/>
  <c r="W30" i="110"/>
  <c r="W29" i="110"/>
  <c r="W25" i="110"/>
  <c r="W31" i="110"/>
  <c r="W21" i="110"/>
  <c r="W27" i="110"/>
  <c r="W11" i="110"/>
  <c r="W14" i="110"/>
  <c r="W19" i="110"/>
  <c r="W12" i="110"/>
  <c r="W22" i="110"/>
  <c r="W13" i="110"/>
  <c r="W33" i="110"/>
  <c r="W10" i="110"/>
  <c r="W26" i="110"/>
  <c r="W9" i="110"/>
  <c r="W15" i="109"/>
  <c r="W31" i="109"/>
  <c r="W14" i="109"/>
  <c r="W6" i="109"/>
  <c r="W34" i="109"/>
  <c r="W29" i="109"/>
  <c r="W12" i="109"/>
  <c r="W5" i="109"/>
  <c r="W28" i="109"/>
  <c r="W18" i="109"/>
  <c r="W7" i="109"/>
  <c r="W25" i="109"/>
  <c r="W11" i="109"/>
  <c r="W13" i="109"/>
  <c r="W35" i="109"/>
  <c r="W16" i="109"/>
  <c r="W8" i="109"/>
  <c r="W24" i="109"/>
  <c r="W30" i="109"/>
  <c r="W4" i="109"/>
  <c r="W20" i="109"/>
  <c r="W33" i="109"/>
  <c r="W17" i="109"/>
  <c r="W22" i="109"/>
  <c r="W27" i="109"/>
  <c r="W23" i="108"/>
  <c r="W22" i="108"/>
  <c r="W24" i="108"/>
  <c r="W8" i="108"/>
  <c r="W7" i="108"/>
  <c r="W13" i="108"/>
  <c r="W26" i="108"/>
  <c r="W25" i="108"/>
  <c r="W16" i="108"/>
  <c r="W4" i="108"/>
  <c r="W15" i="108"/>
  <c r="W27" i="108"/>
  <c r="W11" i="108"/>
  <c r="W10" i="108"/>
  <c r="W5" i="108"/>
  <c r="W18" i="108"/>
  <c r="W29" i="108"/>
  <c r="W28" i="108"/>
  <c r="W17" i="108"/>
  <c r="W14" i="108"/>
  <c r="W21" i="108"/>
  <c r="W12" i="108"/>
  <c r="W9" i="108"/>
  <c r="W6" i="108"/>
  <c r="W20" i="108"/>
  <c r="W38" i="108"/>
  <c r="W37" i="108"/>
  <c r="W36" i="108"/>
  <c r="W35" i="108"/>
  <c r="W34" i="108"/>
  <c r="W33" i="108"/>
  <c r="W32" i="108"/>
  <c r="W31" i="108"/>
  <c r="W34" i="107"/>
  <c r="W33" i="107"/>
  <c r="W5" i="107"/>
  <c r="W27" i="107"/>
  <c r="W17" i="107"/>
  <c r="W13" i="107"/>
  <c r="W10" i="107"/>
  <c r="W15" i="107"/>
  <c r="W31" i="107"/>
  <c r="W18" i="107"/>
  <c r="W23" i="107"/>
  <c r="W11" i="107"/>
  <c r="W20" i="107"/>
  <c r="W9" i="107"/>
  <c r="W25" i="107"/>
  <c r="W14" i="107"/>
  <c r="W28" i="107"/>
  <c r="W4" i="107"/>
  <c r="W8" i="107"/>
  <c r="W12" i="107"/>
  <c r="W22" i="107"/>
  <c r="W7" i="107"/>
  <c r="W24" i="107"/>
  <c r="W21" i="107"/>
  <c r="W32" i="107"/>
  <c r="W26" i="107"/>
  <c r="W6" i="107"/>
  <c r="W19" i="107"/>
  <c r="W3" i="122" l="1"/>
  <c r="R35" i="122"/>
  <c r="S35" i="122"/>
  <c r="S35" i="107"/>
  <c r="R31" i="106"/>
  <c r="W3" i="105"/>
  <c r="R26" i="105"/>
  <c r="R35" i="107"/>
  <c r="S31" i="106"/>
  <c r="S26" i="105"/>
  <c r="V39" i="108"/>
  <c r="V44" i="113"/>
  <c r="T39" i="108"/>
  <c r="R44" i="113"/>
  <c r="U44" i="113"/>
  <c r="R39" i="108"/>
  <c r="U39" i="108"/>
  <c r="T44" i="113"/>
  <c r="S44" i="113"/>
  <c r="W26" i="113"/>
  <c r="T47" i="112"/>
  <c r="U47" i="112"/>
  <c r="W28" i="112"/>
  <c r="R47" i="112"/>
  <c r="S47" i="112"/>
  <c r="V47" i="112"/>
  <c r="W3" i="112"/>
  <c r="V48" i="111"/>
  <c r="S48" i="111"/>
  <c r="W26" i="111"/>
  <c r="R48" i="111"/>
  <c r="T48" i="111"/>
  <c r="U48" i="111"/>
  <c r="U36" i="110"/>
  <c r="T36" i="110"/>
  <c r="S36" i="110"/>
  <c r="R36" i="110"/>
  <c r="V36" i="110"/>
  <c r="W20" i="110"/>
  <c r="U38" i="109"/>
  <c r="V38" i="109"/>
  <c r="R38" i="109"/>
  <c r="W3" i="109"/>
  <c r="S38" i="109"/>
  <c r="T38" i="109"/>
  <c r="S39" i="108"/>
  <c r="W3" i="108"/>
  <c r="W16" i="107"/>
  <c r="L17" i="104"/>
  <c r="M17" i="104"/>
  <c r="T17" i="104" s="1"/>
  <c r="N17" i="104"/>
  <c r="U17" i="104" s="1"/>
  <c r="O17" i="104"/>
  <c r="V17" i="104" s="1"/>
  <c r="L13" i="104"/>
  <c r="M13" i="104"/>
  <c r="T13" i="104" s="1"/>
  <c r="N13" i="104"/>
  <c r="U13" i="104" s="1"/>
  <c r="O13" i="104"/>
  <c r="V13" i="104" s="1"/>
  <c r="L4" i="104"/>
  <c r="M4" i="104"/>
  <c r="T4" i="104" s="1"/>
  <c r="N4" i="104"/>
  <c r="U4" i="104" s="1"/>
  <c r="O4" i="104"/>
  <c r="V4" i="104" s="1"/>
  <c r="L15" i="104"/>
  <c r="M15" i="104"/>
  <c r="T15" i="104" s="1"/>
  <c r="N15" i="104"/>
  <c r="U15" i="104" s="1"/>
  <c r="O15" i="104"/>
  <c r="V15" i="104" s="1"/>
  <c r="L22" i="104"/>
  <c r="M22" i="104"/>
  <c r="T22" i="104" s="1"/>
  <c r="N22" i="104"/>
  <c r="U22" i="104" s="1"/>
  <c r="O22" i="104"/>
  <c r="V22" i="104" s="1"/>
  <c r="L5" i="104"/>
  <c r="M5" i="104"/>
  <c r="T5" i="104" s="1"/>
  <c r="N5" i="104"/>
  <c r="U5" i="104" s="1"/>
  <c r="O5" i="104"/>
  <c r="V5" i="104" s="1"/>
  <c r="L12" i="104"/>
  <c r="M12" i="104"/>
  <c r="T12" i="104" s="1"/>
  <c r="N12" i="104"/>
  <c r="U12" i="104" s="1"/>
  <c r="O12" i="104"/>
  <c r="V12" i="104" s="1"/>
  <c r="L18" i="104"/>
  <c r="M18" i="104"/>
  <c r="T18" i="104" s="1"/>
  <c r="N18" i="104"/>
  <c r="U18" i="104" s="1"/>
  <c r="O18" i="104"/>
  <c r="V18" i="104" s="1"/>
  <c r="L10" i="104"/>
  <c r="M10" i="104"/>
  <c r="T10" i="104" s="1"/>
  <c r="N10" i="104"/>
  <c r="U10" i="104" s="1"/>
  <c r="O10" i="104"/>
  <c r="V10" i="104" s="1"/>
  <c r="L21" i="104"/>
  <c r="M21" i="104"/>
  <c r="T21" i="104" s="1"/>
  <c r="N21" i="104"/>
  <c r="U21" i="104" s="1"/>
  <c r="O21" i="104"/>
  <c r="V21" i="104" s="1"/>
  <c r="L6" i="104"/>
  <c r="M6" i="104"/>
  <c r="T6" i="104" s="1"/>
  <c r="N6" i="104"/>
  <c r="U6" i="104" s="1"/>
  <c r="O6" i="104"/>
  <c r="V6" i="104" s="1"/>
  <c r="L3" i="104"/>
  <c r="M3" i="104"/>
  <c r="T3" i="104" s="1"/>
  <c r="N3" i="104"/>
  <c r="U3" i="104" s="1"/>
  <c r="O3" i="104"/>
  <c r="V3" i="104" s="1"/>
  <c r="L23" i="104"/>
  <c r="M23" i="104"/>
  <c r="T23" i="104" s="1"/>
  <c r="N23" i="104"/>
  <c r="U23" i="104" s="1"/>
  <c r="O23" i="104"/>
  <c r="V23" i="104" s="1"/>
  <c r="L7" i="104"/>
  <c r="M7" i="104"/>
  <c r="T7" i="104" s="1"/>
  <c r="N7" i="104"/>
  <c r="U7" i="104" s="1"/>
  <c r="O7" i="104"/>
  <c r="V7" i="104" s="1"/>
  <c r="L9" i="104"/>
  <c r="M9" i="104"/>
  <c r="T9" i="104" s="1"/>
  <c r="N9" i="104"/>
  <c r="U9" i="104" s="1"/>
  <c r="O9" i="104"/>
  <c r="V9" i="104" s="1"/>
  <c r="L16" i="104"/>
  <c r="M16" i="104"/>
  <c r="T16" i="104" s="1"/>
  <c r="N16" i="104"/>
  <c r="U16" i="104" s="1"/>
  <c r="O16" i="104"/>
  <c r="V16" i="104" s="1"/>
  <c r="L11" i="104"/>
  <c r="M11" i="104"/>
  <c r="T11" i="104" s="1"/>
  <c r="N11" i="104"/>
  <c r="U11" i="104" s="1"/>
  <c r="O11" i="104"/>
  <c r="V11" i="104" s="1"/>
  <c r="L19" i="104"/>
  <c r="M19" i="104"/>
  <c r="T19" i="104" s="1"/>
  <c r="N19" i="104"/>
  <c r="U19" i="104" s="1"/>
  <c r="O19" i="104"/>
  <c r="V19" i="104" s="1"/>
  <c r="L8" i="104"/>
  <c r="M8" i="104"/>
  <c r="T8" i="104" s="1"/>
  <c r="N8" i="104"/>
  <c r="U8" i="104" s="1"/>
  <c r="O8" i="104"/>
  <c r="V8" i="104" s="1"/>
  <c r="L20" i="104"/>
  <c r="M20" i="104"/>
  <c r="T20" i="104" s="1"/>
  <c r="N20" i="104"/>
  <c r="U20" i="104" s="1"/>
  <c r="O20" i="104"/>
  <c r="V20" i="104" s="1"/>
  <c r="O14" i="104"/>
  <c r="V14" i="104" s="1"/>
  <c r="N14" i="104"/>
  <c r="U14" i="104" s="1"/>
  <c r="M14" i="104"/>
  <c r="T14" i="104" s="1"/>
  <c r="L14" i="104"/>
  <c r="L5" i="103"/>
  <c r="M5" i="103"/>
  <c r="T5" i="103" s="1"/>
  <c r="N5" i="103"/>
  <c r="U5" i="103" s="1"/>
  <c r="O5" i="103"/>
  <c r="V5" i="103" s="1"/>
  <c r="L15" i="103"/>
  <c r="M15" i="103"/>
  <c r="T15" i="103" s="1"/>
  <c r="N15" i="103"/>
  <c r="U15" i="103" s="1"/>
  <c r="O15" i="103"/>
  <c r="V15" i="103" s="1"/>
  <c r="L4" i="103"/>
  <c r="M4" i="103"/>
  <c r="T4" i="103" s="1"/>
  <c r="N4" i="103"/>
  <c r="U4" i="103" s="1"/>
  <c r="O4" i="103"/>
  <c r="V4" i="103" s="1"/>
  <c r="L20" i="103"/>
  <c r="M20" i="103"/>
  <c r="T20" i="103" s="1"/>
  <c r="N20" i="103"/>
  <c r="U20" i="103" s="1"/>
  <c r="O20" i="103"/>
  <c r="V20" i="103" s="1"/>
  <c r="L18" i="103"/>
  <c r="M18" i="103"/>
  <c r="T18" i="103" s="1"/>
  <c r="N18" i="103"/>
  <c r="U18" i="103" s="1"/>
  <c r="O18" i="103"/>
  <c r="V18" i="103" s="1"/>
  <c r="L6" i="103"/>
  <c r="M6" i="103"/>
  <c r="T6" i="103" s="1"/>
  <c r="N6" i="103"/>
  <c r="U6" i="103" s="1"/>
  <c r="O6" i="103"/>
  <c r="V6" i="103" s="1"/>
  <c r="L11" i="103"/>
  <c r="M11" i="103"/>
  <c r="T11" i="103" s="1"/>
  <c r="N11" i="103"/>
  <c r="U11" i="103" s="1"/>
  <c r="O11" i="103"/>
  <c r="V11" i="103" s="1"/>
  <c r="L29" i="103"/>
  <c r="M29" i="103"/>
  <c r="T29" i="103" s="1"/>
  <c r="N29" i="103"/>
  <c r="U29" i="103" s="1"/>
  <c r="O29" i="103"/>
  <c r="V29" i="103" s="1"/>
  <c r="L10" i="103"/>
  <c r="M10" i="103"/>
  <c r="T10" i="103" s="1"/>
  <c r="N10" i="103"/>
  <c r="U10" i="103" s="1"/>
  <c r="O10" i="103"/>
  <c r="V10" i="103" s="1"/>
  <c r="L8" i="103"/>
  <c r="M8" i="103"/>
  <c r="T8" i="103" s="1"/>
  <c r="N8" i="103"/>
  <c r="U8" i="103" s="1"/>
  <c r="O8" i="103"/>
  <c r="V8" i="103" s="1"/>
  <c r="L25" i="103"/>
  <c r="M25" i="103"/>
  <c r="T25" i="103" s="1"/>
  <c r="N25" i="103"/>
  <c r="U25" i="103" s="1"/>
  <c r="O25" i="103"/>
  <c r="V25" i="103" s="1"/>
  <c r="L22" i="103"/>
  <c r="M22" i="103"/>
  <c r="T22" i="103" s="1"/>
  <c r="N22" i="103"/>
  <c r="U22" i="103" s="1"/>
  <c r="O22" i="103"/>
  <c r="V22" i="103" s="1"/>
  <c r="L24" i="103"/>
  <c r="M24" i="103"/>
  <c r="T24" i="103" s="1"/>
  <c r="N24" i="103"/>
  <c r="U24" i="103" s="1"/>
  <c r="O24" i="103"/>
  <c r="V24" i="103" s="1"/>
  <c r="L21" i="103"/>
  <c r="M21" i="103"/>
  <c r="T21" i="103" s="1"/>
  <c r="N21" i="103"/>
  <c r="U21" i="103" s="1"/>
  <c r="O21" i="103"/>
  <c r="V21" i="103" s="1"/>
  <c r="L13" i="103"/>
  <c r="M13" i="103"/>
  <c r="T13" i="103" s="1"/>
  <c r="N13" i="103"/>
  <c r="U13" i="103" s="1"/>
  <c r="O13" i="103"/>
  <c r="V13" i="103" s="1"/>
  <c r="L19" i="103"/>
  <c r="M19" i="103"/>
  <c r="T19" i="103" s="1"/>
  <c r="N19" i="103"/>
  <c r="U19" i="103" s="1"/>
  <c r="O19" i="103"/>
  <c r="V19" i="103" s="1"/>
  <c r="L28" i="103"/>
  <c r="M28" i="103"/>
  <c r="T28" i="103" s="1"/>
  <c r="N28" i="103"/>
  <c r="U28" i="103" s="1"/>
  <c r="O28" i="103"/>
  <c r="V28" i="103" s="1"/>
  <c r="L26" i="103"/>
  <c r="M26" i="103"/>
  <c r="T26" i="103" s="1"/>
  <c r="N26" i="103"/>
  <c r="U26" i="103" s="1"/>
  <c r="O26" i="103"/>
  <c r="V26" i="103" s="1"/>
  <c r="L9" i="103"/>
  <c r="M9" i="103"/>
  <c r="T9" i="103" s="1"/>
  <c r="N9" i="103"/>
  <c r="U9" i="103" s="1"/>
  <c r="O9" i="103"/>
  <c r="V9" i="103" s="1"/>
  <c r="L30" i="103"/>
  <c r="M30" i="103"/>
  <c r="T30" i="103" s="1"/>
  <c r="N30" i="103"/>
  <c r="U30" i="103" s="1"/>
  <c r="O30" i="103"/>
  <c r="V30" i="103" s="1"/>
  <c r="L27" i="103"/>
  <c r="M27" i="103"/>
  <c r="T27" i="103" s="1"/>
  <c r="N27" i="103"/>
  <c r="U27" i="103" s="1"/>
  <c r="O27" i="103"/>
  <c r="V27" i="103" s="1"/>
  <c r="L23" i="103"/>
  <c r="M23" i="103"/>
  <c r="T23" i="103" s="1"/>
  <c r="N23" i="103"/>
  <c r="U23" i="103" s="1"/>
  <c r="O23" i="103"/>
  <c r="V23" i="103" s="1"/>
  <c r="L3" i="103"/>
  <c r="M3" i="103"/>
  <c r="T3" i="103" s="1"/>
  <c r="N3" i="103"/>
  <c r="U3" i="103" s="1"/>
  <c r="O3" i="103"/>
  <c r="V3" i="103" s="1"/>
  <c r="L12" i="103"/>
  <c r="M12" i="103"/>
  <c r="T12" i="103" s="1"/>
  <c r="N12" i="103"/>
  <c r="U12" i="103" s="1"/>
  <c r="O12" i="103"/>
  <c r="V12" i="103" s="1"/>
  <c r="L7" i="103"/>
  <c r="M7" i="103"/>
  <c r="T7" i="103" s="1"/>
  <c r="N7" i="103"/>
  <c r="U7" i="103" s="1"/>
  <c r="O7" i="103"/>
  <c r="V7" i="103" s="1"/>
  <c r="L16" i="103"/>
  <c r="M16" i="103"/>
  <c r="T16" i="103" s="1"/>
  <c r="N16" i="103"/>
  <c r="U16" i="103" s="1"/>
  <c r="O16" i="103"/>
  <c r="V16" i="103" s="1"/>
  <c r="L14" i="103"/>
  <c r="M14" i="103"/>
  <c r="T14" i="103" s="1"/>
  <c r="N14" i="103"/>
  <c r="U14" i="103" s="1"/>
  <c r="O14" i="103"/>
  <c r="V14" i="103" s="1"/>
  <c r="L31" i="103"/>
  <c r="M31" i="103"/>
  <c r="T31" i="103" s="1"/>
  <c r="N31" i="103"/>
  <c r="U31" i="103" s="1"/>
  <c r="O31" i="103"/>
  <c r="V31" i="103" s="1"/>
  <c r="O17" i="103"/>
  <c r="V17" i="103" s="1"/>
  <c r="N17" i="103"/>
  <c r="U17" i="103" s="1"/>
  <c r="M17" i="103"/>
  <c r="T17" i="103" s="1"/>
  <c r="L17" i="103"/>
  <c r="S17" i="103" l="1"/>
  <c r="R17" i="103"/>
  <c r="W17" i="103" s="1"/>
  <c r="T32" i="103"/>
  <c r="S31" i="103"/>
  <c r="R31" i="103"/>
  <c r="W31" i="103" s="1"/>
  <c r="S14" i="103"/>
  <c r="R14" i="103"/>
  <c r="W14" i="103" s="1"/>
  <c r="S16" i="103"/>
  <c r="R16" i="103"/>
  <c r="W16" i="103" s="1"/>
  <c r="S7" i="103"/>
  <c r="R7" i="103"/>
  <c r="W7" i="103" s="1"/>
  <c r="S12" i="103"/>
  <c r="R12" i="103"/>
  <c r="W12" i="103" s="1"/>
  <c r="U32" i="103"/>
  <c r="S3" i="103"/>
  <c r="R3" i="103"/>
  <c r="S23" i="103"/>
  <c r="R23" i="103"/>
  <c r="W23" i="103" s="1"/>
  <c r="S27" i="103"/>
  <c r="R27" i="103"/>
  <c r="W27" i="103" s="1"/>
  <c r="S30" i="103"/>
  <c r="R30" i="103"/>
  <c r="W30" i="103" s="1"/>
  <c r="S9" i="103"/>
  <c r="R9" i="103"/>
  <c r="W9" i="103" s="1"/>
  <c r="S26" i="103"/>
  <c r="R26" i="103"/>
  <c r="W26" i="103" s="1"/>
  <c r="S28" i="103"/>
  <c r="R28" i="103"/>
  <c r="W28" i="103" s="1"/>
  <c r="S19" i="103"/>
  <c r="R19" i="103"/>
  <c r="W19" i="103" s="1"/>
  <c r="S13" i="103"/>
  <c r="R13" i="103"/>
  <c r="W13" i="103" s="1"/>
  <c r="S21" i="103"/>
  <c r="R21" i="103"/>
  <c r="W21" i="103" s="1"/>
  <c r="S24" i="103"/>
  <c r="R24" i="103"/>
  <c r="W24" i="103" s="1"/>
  <c r="S22" i="103"/>
  <c r="R22" i="103"/>
  <c r="W22" i="103" s="1"/>
  <c r="S25" i="103"/>
  <c r="R25" i="103"/>
  <c r="W25" i="103" s="1"/>
  <c r="S8" i="103"/>
  <c r="R8" i="103"/>
  <c r="W8" i="103" s="1"/>
  <c r="S10" i="103"/>
  <c r="R10" i="103"/>
  <c r="W10" i="103" s="1"/>
  <c r="S29" i="103"/>
  <c r="R29" i="103"/>
  <c r="W29" i="103" s="1"/>
  <c r="S11" i="103"/>
  <c r="R11" i="103"/>
  <c r="W11" i="103" s="1"/>
  <c r="S6" i="103"/>
  <c r="R6" i="103"/>
  <c r="W6" i="103" s="1"/>
  <c r="S18" i="103"/>
  <c r="R18" i="103"/>
  <c r="W18" i="103" s="1"/>
  <c r="S20" i="103"/>
  <c r="R20" i="103"/>
  <c r="W20" i="103" s="1"/>
  <c r="S4" i="103"/>
  <c r="R4" i="103"/>
  <c r="W4" i="103" s="1"/>
  <c r="S15" i="103"/>
  <c r="R15" i="103"/>
  <c r="W15" i="103" s="1"/>
  <c r="S5" i="103"/>
  <c r="R5" i="103"/>
  <c r="W5" i="103" s="1"/>
  <c r="S20" i="104"/>
  <c r="R20" i="104"/>
  <c r="W20" i="104" s="1"/>
  <c r="S8" i="104"/>
  <c r="R8" i="104"/>
  <c r="W8" i="104" s="1"/>
  <c r="S19" i="104"/>
  <c r="R19" i="104"/>
  <c r="W19" i="104" s="1"/>
  <c r="S11" i="104"/>
  <c r="R11" i="104"/>
  <c r="W11" i="104" s="1"/>
  <c r="S16" i="104"/>
  <c r="R16" i="104"/>
  <c r="W16" i="104" s="1"/>
  <c r="S9" i="104"/>
  <c r="R9" i="104"/>
  <c r="W9" i="104" s="1"/>
  <c r="S7" i="104"/>
  <c r="R7" i="104"/>
  <c r="W7" i="104" s="1"/>
  <c r="S23" i="104"/>
  <c r="R23" i="104"/>
  <c r="W23" i="104" s="1"/>
  <c r="U24" i="104"/>
  <c r="S3" i="104"/>
  <c r="R3" i="104"/>
  <c r="S6" i="104"/>
  <c r="R6" i="104"/>
  <c r="W6" i="104" s="1"/>
  <c r="R21" i="104"/>
  <c r="W21" i="104" s="1"/>
  <c r="S21" i="104"/>
  <c r="S10" i="104"/>
  <c r="R10" i="104"/>
  <c r="W10" i="104" s="1"/>
  <c r="S18" i="104"/>
  <c r="R18" i="104"/>
  <c r="W18" i="104" s="1"/>
  <c r="S12" i="104"/>
  <c r="R12" i="104"/>
  <c r="W12" i="104" s="1"/>
  <c r="S5" i="104"/>
  <c r="R5" i="104"/>
  <c r="W5" i="104" s="1"/>
  <c r="S22" i="104"/>
  <c r="R22" i="104"/>
  <c r="W22" i="104" s="1"/>
  <c r="S15" i="104"/>
  <c r="R15" i="104"/>
  <c r="W15" i="104" s="1"/>
  <c r="S4" i="104"/>
  <c r="R4" i="104"/>
  <c r="W4" i="104" s="1"/>
  <c r="S13" i="104"/>
  <c r="R13" i="104"/>
  <c r="W13" i="104" s="1"/>
  <c r="R17" i="104"/>
  <c r="W17" i="104" s="1"/>
  <c r="S17" i="104"/>
  <c r="V32" i="103"/>
  <c r="S14" i="104"/>
  <c r="R14" i="104"/>
  <c r="W14" i="104" s="1"/>
  <c r="V24" i="104"/>
  <c r="T24" i="104"/>
  <c r="O7" i="102"/>
  <c r="V7" i="102" s="1"/>
  <c r="O13" i="102"/>
  <c r="V13" i="102" s="1"/>
  <c r="O23" i="102"/>
  <c r="V23" i="102" s="1"/>
  <c r="O20" i="102"/>
  <c r="V20" i="102" s="1"/>
  <c r="O16" i="102"/>
  <c r="V16" i="102" s="1"/>
  <c r="O8" i="102"/>
  <c r="V8" i="102" s="1"/>
  <c r="O26" i="102"/>
  <c r="V26" i="102" s="1"/>
  <c r="O6" i="102"/>
  <c r="V6" i="102" s="1"/>
  <c r="O29" i="102"/>
  <c r="V29" i="102" s="1"/>
  <c r="O28" i="102"/>
  <c r="V28" i="102" s="1"/>
  <c r="O5" i="102"/>
  <c r="V5" i="102" s="1"/>
  <c r="O3" i="102"/>
  <c r="V3" i="102" s="1"/>
  <c r="O14" i="102"/>
  <c r="V14" i="102" s="1"/>
  <c r="O12" i="102"/>
  <c r="V12" i="102" s="1"/>
  <c r="O10" i="102"/>
  <c r="V10" i="102" s="1"/>
  <c r="O22" i="102"/>
  <c r="V22" i="102" s="1"/>
  <c r="O27" i="102"/>
  <c r="V27" i="102" s="1"/>
  <c r="O21" i="102"/>
  <c r="V21" i="102" s="1"/>
  <c r="O19" i="102"/>
  <c r="V19" i="102" s="1"/>
  <c r="O31" i="102"/>
  <c r="V31" i="102" s="1"/>
  <c r="O17" i="102"/>
  <c r="V17" i="102" s="1"/>
  <c r="O11" i="102"/>
  <c r="V11" i="102" s="1"/>
  <c r="O32" i="102"/>
  <c r="V32" i="102" s="1"/>
  <c r="O4" i="102"/>
  <c r="V4" i="102" s="1"/>
  <c r="O25" i="102"/>
  <c r="V25" i="102" s="1"/>
  <c r="O9" i="102"/>
  <c r="V9" i="102" s="1"/>
  <c r="O30" i="102"/>
  <c r="V30" i="102" s="1"/>
  <c r="O33" i="102"/>
  <c r="V33" i="102" s="1"/>
  <c r="O18" i="102"/>
  <c r="V18" i="102" s="1"/>
  <c r="O24" i="102"/>
  <c r="V24" i="102" s="1"/>
  <c r="O15" i="102"/>
  <c r="V15" i="102" s="1"/>
  <c r="N7" i="102"/>
  <c r="U7" i="102" s="1"/>
  <c r="N13" i="102"/>
  <c r="U13" i="102" s="1"/>
  <c r="N23" i="102"/>
  <c r="U23" i="102" s="1"/>
  <c r="N20" i="102"/>
  <c r="U20" i="102" s="1"/>
  <c r="N16" i="102"/>
  <c r="U16" i="102" s="1"/>
  <c r="N8" i="102"/>
  <c r="U8" i="102" s="1"/>
  <c r="N26" i="102"/>
  <c r="U26" i="102" s="1"/>
  <c r="N6" i="102"/>
  <c r="U6" i="102" s="1"/>
  <c r="N29" i="102"/>
  <c r="U29" i="102" s="1"/>
  <c r="N28" i="102"/>
  <c r="U28" i="102" s="1"/>
  <c r="N5" i="102"/>
  <c r="U5" i="102" s="1"/>
  <c r="N3" i="102"/>
  <c r="U3" i="102" s="1"/>
  <c r="N14" i="102"/>
  <c r="U14" i="102" s="1"/>
  <c r="N12" i="102"/>
  <c r="U12" i="102" s="1"/>
  <c r="N10" i="102"/>
  <c r="U10" i="102" s="1"/>
  <c r="N22" i="102"/>
  <c r="U22" i="102" s="1"/>
  <c r="N27" i="102"/>
  <c r="U27" i="102" s="1"/>
  <c r="N21" i="102"/>
  <c r="U21" i="102" s="1"/>
  <c r="N19" i="102"/>
  <c r="U19" i="102" s="1"/>
  <c r="N31" i="102"/>
  <c r="U31" i="102" s="1"/>
  <c r="N17" i="102"/>
  <c r="U17" i="102" s="1"/>
  <c r="N11" i="102"/>
  <c r="U11" i="102" s="1"/>
  <c r="N32" i="102"/>
  <c r="U32" i="102" s="1"/>
  <c r="N4" i="102"/>
  <c r="U4" i="102" s="1"/>
  <c r="N25" i="102"/>
  <c r="U25" i="102" s="1"/>
  <c r="N9" i="102"/>
  <c r="U9" i="102" s="1"/>
  <c r="N30" i="102"/>
  <c r="U30" i="102" s="1"/>
  <c r="N33" i="102"/>
  <c r="U33" i="102" s="1"/>
  <c r="N18" i="102"/>
  <c r="U18" i="102" s="1"/>
  <c r="N24" i="102"/>
  <c r="U24" i="102" s="1"/>
  <c r="N15" i="102"/>
  <c r="U15" i="102" s="1"/>
  <c r="M7" i="102"/>
  <c r="T7" i="102" s="1"/>
  <c r="M13" i="102"/>
  <c r="T13" i="102" s="1"/>
  <c r="M23" i="102"/>
  <c r="T23" i="102" s="1"/>
  <c r="M20" i="102"/>
  <c r="T20" i="102" s="1"/>
  <c r="M16" i="102"/>
  <c r="T16" i="102" s="1"/>
  <c r="M8" i="102"/>
  <c r="T8" i="102" s="1"/>
  <c r="M26" i="102"/>
  <c r="T26" i="102" s="1"/>
  <c r="M6" i="102"/>
  <c r="T6" i="102" s="1"/>
  <c r="M29" i="102"/>
  <c r="T29" i="102" s="1"/>
  <c r="M28" i="102"/>
  <c r="T28" i="102" s="1"/>
  <c r="M5" i="102"/>
  <c r="T5" i="102" s="1"/>
  <c r="M3" i="102"/>
  <c r="T3" i="102" s="1"/>
  <c r="M14" i="102"/>
  <c r="T14" i="102" s="1"/>
  <c r="M12" i="102"/>
  <c r="T12" i="102" s="1"/>
  <c r="M10" i="102"/>
  <c r="T10" i="102" s="1"/>
  <c r="M22" i="102"/>
  <c r="T22" i="102" s="1"/>
  <c r="M27" i="102"/>
  <c r="T27" i="102" s="1"/>
  <c r="M21" i="102"/>
  <c r="T21" i="102" s="1"/>
  <c r="M19" i="102"/>
  <c r="T19" i="102" s="1"/>
  <c r="M31" i="102"/>
  <c r="T31" i="102" s="1"/>
  <c r="M17" i="102"/>
  <c r="T17" i="102" s="1"/>
  <c r="M11" i="102"/>
  <c r="T11" i="102" s="1"/>
  <c r="M32" i="102"/>
  <c r="T32" i="102" s="1"/>
  <c r="M4" i="102"/>
  <c r="T4" i="102" s="1"/>
  <c r="M25" i="102"/>
  <c r="T25" i="102" s="1"/>
  <c r="M9" i="102"/>
  <c r="T9" i="102" s="1"/>
  <c r="M30" i="102"/>
  <c r="T30" i="102" s="1"/>
  <c r="M33" i="102"/>
  <c r="T33" i="102" s="1"/>
  <c r="M18" i="102"/>
  <c r="T18" i="102" s="1"/>
  <c r="M24" i="102"/>
  <c r="T24" i="102" s="1"/>
  <c r="M15" i="102"/>
  <c r="T15" i="102" s="1"/>
  <c r="L7" i="102"/>
  <c r="L13" i="102"/>
  <c r="L23" i="102"/>
  <c r="L20" i="102"/>
  <c r="L16" i="102"/>
  <c r="L8" i="102"/>
  <c r="L26" i="102"/>
  <c r="L6" i="102"/>
  <c r="L29" i="102"/>
  <c r="L28" i="102"/>
  <c r="L5" i="102"/>
  <c r="L3" i="102"/>
  <c r="L14" i="102"/>
  <c r="L12" i="102"/>
  <c r="L10" i="102"/>
  <c r="L22" i="102"/>
  <c r="L27" i="102"/>
  <c r="L21" i="102"/>
  <c r="L19" i="102"/>
  <c r="L31" i="102"/>
  <c r="L17" i="102"/>
  <c r="L11" i="102"/>
  <c r="L32" i="102"/>
  <c r="L4" i="102"/>
  <c r="L25" i="102"/>
  <c r="L9" i="102"/>
  <c r="L30" i="102"/>
  <c r="L33" i="102"/>
  <c r="L18" i="102"/>
  <c r="L24" i="102"/>
  <c r="L15" i="102"/>
  <c r="L21" i="101"/>
  <c r="M21" i="101"/>
  <c r="T21" i="101" s="1"/>
  <c r="N21" i="101"/>
  <c r="U21" i="101" s="1"/>
  <c r="O21" i="101"/>
  <c r="V21" i="101" s="1"/>
  <c r="L14" i="101"/>
  <c r="M14" i="101"/>
  <c r="T14" i="101" s="1"/>
  <c r="N14" i="101"/>
  <c r="U14" i="101" s="1"/>
  <c r="O14" i="101"/>
  <c r="V14" i="101" s="1"/>
  <c r="L20" i="101"/>
  <c r="M20" i="101"/>
  <c r="T20" i="101" s="1"/>
  <c r="N20" i="101"/>
  <c r="U20" i="101" s="1"/>
  <c r="O20" i="101"/>
  <c r="V20" i="101" s="1"/>
  <c r="L7" i="101"/>
  <c r="M7" i="101"/>
  <c r="T7" i="101" s="1"/>
  <c r="N7" i="101"/>
  <c r="U7" i="101" s="1"/>
  <c r="O7" i="101"/>
  <c r="V7" i="101" s="1"/>
  <c r="L4" i="101"/>
  <c r="M4" i="101"/>
  <c r="T4" i="101" s="1"/>
  <c r="N4" i="101"/>
  <c r="U4" i="101" s="1"/>
  <c r="O4" i="101"/>
  <c r="V4" i="101" s="1"/>
  <c r="L13" i="101"/>
  <c r="M13" i="101"/>
  <c r="T13" i="101" s="1"/>
  <c r="N13" i="101"/>
  <c r="U13" i="101" s="1"/>
  <c r="O13" i="101"/>
  <c r="V13" i="101" s="1"/>
  <c r="L12" i="101"/>
  <c r="M12" i="101"/>
  <c r="T12" i="101" s="1"/>
  <c r="N12" i="101"/>
  <c r="U12" i="101" s="1"/>
  <c r="O12" i="101"/>
  <c r="V12" i="101" s="1"/>
  <c r="L10" i="101"/>
  <c r="M10" i="101"/>
  <c r="T10" i="101" s="1"/>
  <c r="N10" i="101"/>
  <c r="U10" i="101" s="1"/>
  <c r="O10" i="101"/>
  <c r="V10" i="101" s="1"/>
  <c r="L9" i="101"/>
  <c r="M9" i="101"/>
  <c r="T9" i="101" s="1"/>
  <c r="N9" i="101"/>
  <c r="U9" i="101" s="1"/>
  <c r="O9" i="101"/>
  <c r="V9" i="101" s="1"/>
  <c r="L8" i="101"/>
  <c r="M8" i="101"/>
  <c r="T8" i="101" s="1"/>
  <c r="N8" i="101"/>
  <c r="U8" i="101" s="1"/>
  <c r="O8" i="101"/>
  <c r="V8" i="101" s="1"/>
  <c r="L19" i="101"/>
  <c r="M19" i="101"/>
  <c r="T19" i="101" s="1"/>
  <c r="N19" i="101"/>
  <c r="U19" i="101" s="1"/>
  <c r="O19" i="101"/>
  <c r="V19" i="101" s="1"/>
  <c r="L24" i="101"/>
  <c r="M24" i="101"/>
  <c r="T24" i="101" s="1"/>
  <c r="N24" i="101"/>
  <c r="U24" i="101" s="1"/>
  <c r="O24" i="101"/>
  <c r="V24" i="101" s="1"/>
  <c r="L5" i="101"/>
  <c r="M5" i="101"/>
  <c r="T5" i="101" s="1"/>
  <c r="N5" i="101"/>
  <c r="U5" i="101" s="1"/>
  <c r="O5" i="101"/>
  <c r="V5" i="101" s="1"/>
  <c r="L15" i="101"/>
  <c r="M15" i="101"/>
  <c r="T15" i="101" s="1"/>
  <c r="N15" i="101"/>
  <c r="U15" i="101" s="1"/>
  <c r="O15" i="101"/>
  <c r="V15" i="101" s="1"/>
  <c r="L22" i="101"/>
  <c r="M22" i="101"/>
  <c r="T22" i="101" s="1"/>
  <c r="N22" i="101"/>
  <c r="U22" i="101" s="1"/>
  <c r="O22" i="101"/>
  <c r="V22" i="101" s="1"/>
  <c r="L6" i="101"/>
  <c r="M6" i="101"/>
  <c r="T6" i="101" s="1"/>
  <c r="N6" i="101"/>
  <c r="U6" i="101" s="1"/>
  <c r="O6" i="101"/>
  <c r="V6" i="101" s="1"/>
  <c r="L18" i="101"/>
  <c r="M18" i="101"/>
  <c r="T18" i="101" s="1"/>
  <c r="N18" i="101"/>
  <c r="U18" i="101" s="1"/>
  <c r="O18" i="101"/>
  <c r="V18" i="101" s="1"/>
  <c r="L3" i="101"/>
  <c r="M3" i="101"/>
  <c r="T3" i="101" s="1"/>
  <c r="N3" i="101"/>
  <c r="U3" i="101" s="1"/>
  <c r="O3" i="101"/>
  <c r="V3" i="101" s="1"/>
  <c r="L17" i="101"/>
  <c r="M17" i="101"/>
  <c r="T17" i="101" s="1"/>
  <c r="N17" i="101"/>
  <c r="U17" i="101" s="1"/>
  <c r="O17" i="101"/>
  <c r="V17" i="101" s="1"/>
  <c r="L16" i="101"/>
  <c r="M16" i="101"/>
  <c r="T16" i="101" s="1"/>
  <c r="N16" i="101"/>
  <c r="U16" i="101" s="1"/>
  <c r="O16" i="101"/>
  <c r="V16" i="101" s="1"/>
  <c r="N11" i="101"/>
  <c r="U11" i="101" s="1"/>
  <c r="L11" i="101"/>
  <c r="H3" i="96"/>
  <c r="W3" i="96" s="1"/>
  <c r="G3" i="96"/>
  <c r="V3" i="96" s="1"/>
  <c r="F3" i="96"/>
  <c r="U3" i="96" s="1"/>
  <c r="E3" i="96"/>
  <c r="O11" i="101"/>
  <c r="V11" i="101" s="1"/>
  <c r="L16" i="97"/>
  <c r="L5" i="97"/>
  <c r="L23" i="97"/>
  <c r="L17" i="97"/>
  <c r="L27" i="97"/>
  <c r="L11" i="97"/>
  <c r="L6" i="97"/>
  <c r="L26" i="97"/>
  <c r="L25" i="97"/>
  <c r="L9" i="97"/>
  <c r="L13" i="97"/>
  <c r="L28" i="97"/>
  <c r="L22" i="97"/>
  <c r="L8" i="97"/>
  <c r="L12" i="97"/>
  <c r="L4" i="97"/>
  <c r="L24" i="97"/>
  <c r="L15" i="97"/>
  <c r="L20" i="97"/>
  <c r="L14" i="97"/>
  <c r="L18" i="97"/>
  <c r="L10" i="97"/>
  <c r="L3" i="97"/>
  <c r="L7" i="97"/>
  <c r="L21" i="97"/>
  <c r="L14" i="99"/>
  <c r="M14" i="99"/>
  <c r="T14" i="99" s="1"/>
  <c r="N14" i="99"/>
  <c r="U14" i="99" s="1"/>
  <c r="O14" i="99"/>
  <c r="V14" i="99" s="1"/>
  <c r="L6" i="99"/>
  <c r="M6" i="99"/>
  <c r="T6" i="99" s="1"/>
  <c r="N6" i="99"/>
  <c r="U6" i="99" s="1"/>
  <c r="O6" i="99"/>
  <c r="V6" i="99" s="1"/>
  <c r="L22" i="99"/>
  <c r="M22" i="99"/>
  <c r="T22" i="99" s="1"/>
  <c r="N22" i="99"/>
  <c r="U22" i="99" s="1"/>
  <c r="O22" i="99"/>
  <c r="V22" i="99" s="1"/>
  <c r="L29" i="99"/>
  <c r="M29" i="99"/>
  <c r="T29" i="99" s="1"/>
  <c r="N29" i="99"/>
  <c r="U29" i="99" s="1"/>
  <c r="O29" i="99"/>
  <c r="V29" i="99" s="1"/>
  <c r="L23" i="99"/>
  <c r="M23" i="99"/>
  <c r="T23" i="99" s="1"/>
  <c r="N23" i="99"/>
  <c r="U23" i="99" s="1"/>
  <c r="O23" i="99"/>
  <c r="V23" i="99" s="1"/>
  <c r="L32" i="99"/>
  <c r="M32" i="99"/>
  <c r="T32" i="99" s="1"/>
  <c r="N32" i="99"/>
  <c r="U32" i="99" s="1"/>
  <c r="O32" i="99"/>
  <c r="V32" i="99" s="1"/>
  <c r="L20" i="99"/>
  <c r="M20" i="99"/>
  <c r="T20" i="99" s="1"/>
  <c r="N20" i="99"/>
  <c r="U20" i="99" s="1"/>
  <c r="O20" i="99"/>
  <c r="V20" i="99" s="1"/>
  <c r="L12" i="99"/>
  <c r="M12" i="99"/>
  <c r="T12" i="99" s="1"/>
  <c r="N12" i="99"/>
  <c r="U12" i="99" s="1"/>
  <c r="O12" i="99"/>
  <c r="V12" i="99" s="1"/>
  <c r="L25" i="99"/>
  <c r="M25" i="99"/>
  <c r="T25" i="99" s="1"/>
  <c r="N25" i="99"/>
  <c r="U25" i="99" s="1"/>
  <c r="O25" i="99"/>
  <c r="V25" i="99" s="1"/>
  <c r="L16" i="99"/>
  <c r="M16" i="99"/>
  <c r="T16" i="99" s="1"/>
  <c r="N16" i="99"/>
  <c r="U16" i="99" s="1"/>
  <c r="O16" i="99"/>
  <c r="V16" i="99" s="1"/>
  <c r="L11" i="99"/>
  <c r="M11" i="99"/>
  <c r="T11" i="99" s="1"/>
  <c r="N11" i="99"/>
  <c r="U11" i="99" s="1"/>
  <c r="O11" i="99"/>
  <c r="V11" i="99" s="1"/>
  <c r="L9" i="99"/>
  <c r="M9" i="99"/>
  <c r="T9" i="99" s="1"/>
  <c r="N9" i="99"/>
  <c r="U9" i="99" s="1"/>
  <c r="O9" i="99"/>
  <c r="V9" i="99" s="1"/>
  <c r="L10" i="99"/>
  <c r="M10" i="99"/>
  <c r="T10" i="99" s="1"/>
  <c r="N10" i="99"/>
  <c r="U10" i="99" s="1"/>
  <c r="O10" i="99"/>
  <c r="V10" i="99" s="1"/>
  <c r="L26" i="99"/>
  <c r="M26" i="99"/>
  <c r="T26" i="99" s="1"/>
  <c r="N26" i="99"/>
  <c r="U26" i="99" s="1"/>
  <c r="O26" i="99"/>
  <c r="V26" i="99" s="1"/>
  <c r="L30" i="99"/>
  <c r="M30" i="99"/>
  <c r="T30" i="99" s="1"/>
  <c r="N30" i="99"/>
  <c r="U30" i="99" s="1"/>
  <c r="O30" i="99"/>
  <c r="V30" i="99" s="1"/>
  <c r="L4" i="99"/>
  <c r="M4" i="99"/>
  <c r="T4" i="99" s="1"/>
  <c r="N4" i="99"/>
  <c r="U4" i="99" s="1"/>
  <c r="O4" i="99"/>
  <c r="V4" i="99" s="1"/>
  <c r="L28" i="99"/>
  <c r="M28" i="99"/>
  <c r="T28" i="99" s="1"/>
  <c r="N28" i="99"/>
  <c r="U28" i="99" s="1"/>
  <c r="O28" i="99"/>
  <c r="V28" i="99" s="1"/>
  <c r="L21" i="99"/>
  <c r="M21" i="99"/>
  <c r="T21" i="99" s="1"/>
  <c r="N21" i="99"/>
  <c r="U21" i="99" s="1"/>
  <c r="O21" i="99"/>
  <c r="V21" i="99" s="1"/>
  <c r="L27" i="99"/>
  <c r="M27" i="99"/>
  <c r="T27" i="99" s="1"/>
  <c r="N27" i="99"/>
  <c r="U27" i="99" s="1"/>
  <c r="O27" i="99"/>
  <c r="V27" i="99" s="1"/>
  <c r="L18" i="99"/>
  <c r="M18" i="99"/>
  <c r="T18" i="99" s="1"/>
  <c r="N18" i="99"/>
  <c r="U18" i="99" s="1"/>
  <c r="O18" i="99"/>
  <c r="V18" i="99" s="1"/>
  <c r="L15" i="99"/>
  <c r="M15" i="99"/>
  <c r="T15" i="99" s="1"/>
  <c r="N15" i="99"/>
  <c r="U15" i="99" s="1"/>
  <c r="O15" i="99"/>
  <c r="V15" i="99" s="1"/>
  <c r="L17" i="99"/>
  <c r="M17" i="99"/>
  <c r="T17" i="99" s="1"/>
  <c r="N17" i="99"/>
  <c r="U17" i="99" s="1"/>
  <c r="O17" i="99"/>
  <c r="V17" i="99" s="1"/>
  <c r="L31" i="99"/>
  <c r="M31" i="99"/>
  <c r="T31" i="99" s="1"/>
  <c r="N31" i="99"/>
  <c r="U31" i="99" s="1"/>
  <c r="O31" i="99"/>
  <c r="V31" i="99" s="1"/>
  <c r="L5" i="99"/>
  <c r="M5" i="99"/>
  <c r="T5" i="99" s="1"/>
  <c r="N5" i="99"/>
  <c r="U5" i="99" s="1"/>
  <c r="O5" i="99"/>
  <c r="V5" i="99" s="1"/>
  <c r="L24" i="99"/>
  <c r="M24" i="99"/>
  <c r="T24" i="99" s="1"/>
  <c r="N24" i="99"/>
  <c r="U24" i="99" s="1"/>
  <c r="O24" i="99"/>
  <c r="V24" i="99" s="1"/>
  <c r="L34" i="99"/>
  <c r="M34" i="99"/>
  <c r="T34" i="99" s="1"/>
  <c r="N34" i="99"/>
  <c r="U34" i="99" s="1"/>
  <c r="O34" i="99"/>
  <c r="V34" i="99" s="1"/>
  <c r="L7" i="99"/>
  <c r="M7" i="99"/>
  <c r="T7" i="99" s="1"/>
  <c r="N7" i="99"/>
  <c r="U7" i="99" s="1"/>
  <c r="O7" i="99"/>
  <c r="V7" i="99" s="1"/>
  <c r="L33" i="99"/>
  <c r="M33" i="99"/>
  <c r="T33" i="99" s="1"/>
  <c r="N33" i="99"/>
  <c r="U33" i="99" s="1"/>
  <c r="O33" i="99"/>
  <c r="V33" i="99" s="1"/>
  <c r="L3" i="99"/>
  <c r="M3" i="99"/>
  <c r="T3" i="99" s="1"/>
  <c r="N3" i="99"/>
  <c r="U3" i="99" s="1"/>
  <c r="O3" i="99"/>
  <c r="V3" i="99" s="1"/>
  <c r="L8" i="99"/>
  <c r="M8" i="99"/>
  <c r="T8" i="99" s="1"/>
  <c r="N8" i="99"/>
  <c r="U8" i="99" s="1"/>
  <c r="O8" i="99"/>
  <c r="V8" i="99" s="1"/>
  <c r="O19" i="99"/>
  <c r="V19" i="99" s="1"/>
  <c r="N19" i="99"/>
  <c r="U19" i="99" s="1"/>
  <c r="M19" i="99"/>
  <c r="T19" i="99" s="1"/>
  <c r="L19" i="99"/>
  <c r="M13" i="99"/>
  <c r="T13" i="99" s="1"/>
  <c r="M5" i="98"/>
  <c r="T5" i="98" s="1"/>
  <c r="N5" i="98"/>
  <c r="U5" i="98" s="1"/>
  <c r="O5" i="98"/>
  <c r="V5" i="98" s="1"/>
  <c r="M6" i="98"/>
  <c r="T6" i="98" s="1"/>
  <c r="N6" i="98"/>
  <c r="U6" i="98" s="1"/>
  <c r="O6" i="98"/>
  <c r="V6" i="98" s="1"/>
  <c r="M11" i="98"/>
  <c r="T11" i="98" s="1"/>
  <c r="N11" i="98"/>
  <c r="U11" i="98" s="1"/>
  <c r="O11" i="98"/>
  <c r="V11" i="98" s="1"/>
  <c r="M16" i="98"/>
  <c r="T16" i="98" s="1"/>
  <c r="N16" i="98"/>
  <c r="U16" i="98" s="1"/>
  <c r="O16" i="98"/>
  <c r="V16" i="98" s="1"/>
  <c r="M34" i="98"/>
  <c r="T34" i="98" s="1"/>
  <c r="N34" i="98"/>
  <c r="U34" i="98" s="1"/>
  <c r="O34" i="98"/>
  <c r="V34" i="98" s="1"/>
  <c r="M26" i="98"/>
  <c r="T26" i="98" s="1"/>
  <c r="N26" i="98"/>
  <c r="U26" i="98" s="1"/>
  <c r="O26" i="98"/>
  <c r="V26" i="98" s="1"/>
  <c r="M18" i="98"/>
  <c r="T18" i="98" s="1"/>
  <c r="N18" i="98"/>
  <c r="U18" i="98" s="1"/>
  <c r="O18" i="98"/>
  <c r="V18" i="98" s="1"/>
  <c r="M30" i="98"/>
  <c r="T30" i="98" s="1"/>
  <c r="N30" i="98"/>
  <c r="U30" i="98" s="1"/>
  <c r="O30" i="98"/>
  <c r="V30" i="98" s="1"/>
  <c r="M19" i="98"/>
  <c r="T19" i="98" s="1"/>
  <c r="N19" i="98"/>
  <c r="U19" i="98" s="1"/>
  <c r="O19" i="98"/>
  <c r="V19" i="98" s="1"/>
  <c r="M12" i="98"/>
  <c r="T12" i="98" s="1"/>
  <c r="N12" i="98"/>
  <c r="U12" i="98" s="1"/>
  <c r="O12" i="98"/>
  <c r="V12" i="98" s="1"/>
  <c r="M29" i="98"/>
  <c r="T29" i="98" s="1"/>
  <c r="N29" i="98"/>
  <c r="U29" i="98" s="1"/>
  <c r="O29" i="98"/>
  <c r="V29" i="98" s="1"/>
  <c r="M9" i="98"/>
  <c r="T9" i="98" s="1"/>
  <c r="N9" i="98"/>
  <c r="U9" i="98" s="1"/>
  <c r="O9" i="98"/>
  <c r="V9" i="98" s="1"/>
  <c r="M17" i="98"/>
  <c r="T17" i="98" s="1"/>
  <c r="N17" i="98"/>
  <c r="U17" i="98" s="1"/>
  <c r="O17" i="98"/>
  <c r="V17" i="98" s="1"/>
  <c r="M31" i="98"/>
  <c r="T31" i="98" s="1"/>
  <c r="N31" i="98"/>
  <c r="U31" i="98" s="1"/>
  <c r="O31" i="98"/>
  <c r="V31" i="98" s="1"/>
  <c r="M27" i="98"/>
  <c r="T27" i="98" s="1"/>
  <c r="N27" i="98"/>
  <c r="U27" i="98" s="1"/>
  <c r="O27" i="98"/>
  <c r="V27" i="98" s="1"/>
  <c r="M21" i="98"/>
  <c r="T21" i="98" s="1"/>
  <c r="N21" i="98"/>
  <c r="U21" i="98" s="1"/>
  <c r="O21" i="98"/>
  <c r="V21" i="98" s="1"/>
  <c r="M10" i="98"/>
  <c r="T10" i="98" s="1"/>
  <c r="N10" i="98"/>
  <c r="U10" i="98" s="1"/>
  <c r="O10" i="98"/>
  <c r="V10" i="98" s="1"/>
  <c r="M13" i="98"/>
  <c r="T13" i="98" s="1"/>
  <c r="N13" i="98"/>
  <c r="U13" i="98" s="1"/>
  <c r="O13" i="98"/>
  <c r="V13" i="98" s="1"/>
  <c r="M4" i="98"/>
  <c r="T4" i="98" s="1"/>
  <c r="N4" i="98"/>
  <c r="U4" i="98" s="1"/>
  <c r="O4" i="98"/>
  <c r="V4" i="98" s="1"/>
  <c r="M7" i="98"/>
  <c r="T7" i="98" s="1"/>
  <c r="N7" i="98"/>
  <c r="U7" i="98" s="1"/>
  <c r="O7" i="98"/>
  <c r="V7" i="98" s="1"/>
  <c r="M24" i="98"/>
  <c r="T24" i="98" s="1"/>
  <c r="N24" i="98"/>
  <c r="U24" i="98" s="1"/>
  <c r="O24" i="98"/>
  <c r="V24" i="98" s="1"/>
  <c r="M35" i="98"/>
  <c r="T35" i="98" s="1"/>
  <c r="N35" i="98"/>
  <c r="U35" i="98" s="1"/>
  <c r="O35" i="98"/>
  <c r="V35" i="98" s="1"/>
  <c r="M15" i="98"/>
  <c r="T15" i="98" s="1"/>
  <c r="N15" i="98"/>
  <c r="U15" i="98" s="1"/>
  <c r="O15" i="98"/>
  <c r="V15" i="98" s="1"/>
  <c r="M28" i="98"/>
  <c r="T28" i="98" s="1"/>
  <c r="N28" i="98"/>
  <c r="U28" i="98" s="1"/>
  <c r="O28" i="98"/>
  <c r="V28" i="98" s="1"/>
  <c r="M20" i="98"/>
  <c r="T20" i="98" s="1"/>
  <c r="N20" i="98"/>
  <c r="U20" i="98" s="1"/>
  <c r="O20" i="98"/>
  <c r="V20" i="98" s="1"/>
  <c r="M14" i="98"/>
  <c r="T14" i="98" s="1"/>
  <c r="N14" i="98"/>
  <c r="U14" i="98" s="1"/>
  <c r="O14" i="98"/>
  <c r="V14" i="98" s="1"/>
  <c r="M23" i="98"/>
  <c r="T23" i="98" s="1"/>
  <c r="N23" i="98"/>
  <c r="U23" i="98" s="1"/>
  <c r="O23" i="98"/>
  <c r="V23" i="98" s="1"/>
  <c r="M3" i="98"/>
  <c r="T3" i="98" s="1"/>
  <c r="N3" i="98"/>
  <c r="U3" i="98" s="1"/>
  <c r="O3" i="98"/>
  <c r="V3" i="98" s="1"/>
  <c r="M36" i="98"/>
  <c r="T36" i="98" s="1"/>
  <c r="N36" i="98"/>
  <c r="U36" i="98" s="1"/>
  <c r="O36" i="98"/>
  <c r="V36" i="98" s="1"/>
  <c r="M25" i="98"/>
  <c r="T25" i="98" s="1"/>
  <c r="N25" i="98"/>
  <c r="U25" i="98" s="1"/>
  <c r="O25" i="98"/>
  <c r="V25" i="98" s="1"/>
  <c r="M22" i="98"/>
  <c r="T22" i="98" s="1"/>
  <c r="N22" i="98"/>
  <c r="U22" i="98" s="1"/>
  <c r="O22" i="98"/>
  <c r="V22" i="98" s="1"/>
  <c r="M32" i="98"/>
  <c r="T32" i="98" s="1"/>
  <c r="N32" i="98"/>
  <c r="U32" i="98" s="1"/>
  <c r="O32" i="98"/>
  <c r="V32" i="98" s="1"/>
  <c r="O33" i="98"/>
  <c r="V33" i="98" s="1"/>
  <c r="N33" i="98"/>
  <c r="U33" i="98" s="1"/>
  <c r="M33" i="98"/>
  <c r="T33" i="98" s="1"/>
  <c r="L5" i="98"/>
  <c r="L6" i="98"/>
  <c r="L11" i="98"/>
  <c r="L16" i="98"/>
  <c r="L34" i="98"/>
  <c r="L26" i="98"/>
  <c r="L18" i="98"/>
  <c r="L30" i="98"/>
  <c r="L19" i="98"/>
  <c r="L12" i="98"/>
  <c r="L29" i="98"/>
  <c r="L9" i="98"/>
  <c r="L17" i="98"/>
  <c r="L31" i="98"/>
  <c r="L27" i="98"/>
  <c r="L21" i="98"/>
  <c r="L10" i="98"/>
  <c r="L13" i="98"/>
  <c r="L4" i="98"/>
  <c r="L7" i="98"/>
  <c r="L24" i="98"/>
  <c r="L35" i="98"/>
  <c r="L15" i="98"/>
  <c r="L28" i="98"/>
  <c r="L20" i="98"/>
  <c r="L14" i="98"/>
  <c r="L23" i="98"/>
  <c r="L3" i="98"/>
  <c r="L36" i="98"/>
  <c r="L25" i="98"/>
  <c r="L22" i="98"/>
  <c r="L32" i="98"/>
  <c r="L33" i="98"/>
  <c r="N5" i="97"/>
  <c r="U5" i="97" s="1"/>
  <c r="N23" i="97"/>
  <c r="U23" i="97" s="1"/>
  <c r="N17" i="97"/>
  <c r="U17" i="97" s="1"/>
  <c r="N27" i="97"/>
  <c r="U27" i="97" s="1"/>
  <c r="N11" i="97"/>
  <c r="U11" i="97" s="1"/>
  <c r="N6" i="97"/>
  <c r="U6" i="97" s="1"/>
  <c r="N26" i="97"/>
  <c r="U26" i="97" s="1"/>
  <c r="N25" i="97"/>
  <c r="U25" i="97" s="1"/>
  <c r="N9" i="97"/>
  <c r="U9" i="97" s="1"/>
  <c r="N13" i="97"/>
  <c r="U13" i="97" s="1"/>
  <c r="N28" i="97"/>
  <c r="U28" i="97" s="1"/>
  <c r="N22" i="97"/>
  <c r="U22" i="97" s="1"/>
  <c r="N8" i="97"/>
  <c r="U8" i="97" s="1"/>
  <c r="N12" i="97"/>
  <c r="U12" i="97" s="1"/>
  <c r="N4" i="97"/>
  <c r="U4" i="97" s="1"/>
  <c r="N24" i="97"/>
  <c r="U24" i="97" s="1"/>
  <c r="N15" i="97"/>
  <c r="U15" i="97" s="1"/>
  <c r="N20" i="97"/>
  <c r="U20" i="97" s="1"/>
  <c r="N14" i="97"/>
  <c r="U14" i="97" s="1"/>
  <c r="N18" i="97"/>
  <c r="U18" i="97" s="1"/>
  <c r="N10" i="97"/>
  <c r="U10" i="97" s="1"/>
  <c r="N3" i="97"/>
  <c r="U3" i="97" s="1"/>
  <c r="N7" i="97"/>
  <c r="U7" i="97" s="1"/>
  <c r="N21" i="97"/>
  <c r="U21" i="97" s="1"/>
  <c r="M5" i="97"/>
  <c r="T5" i="97" s="1"/>
  <c r="M23" i="97"/>
  <c r="T23" i="97" s="1"/>
  <c r="M17" i="97"/>
  <c r="T17" i="97" s="1"/>
  <c r="M27" i="97"/>
  <c r="T27" i="97" s="1"/>
  <c r="M11" i="97"/>
  <c r="T11" i="97" s="1"/>
  <c r="M6" i="97"/>
  <c r="T6" i="97" s="1"/>
  <c r="M26" i="97"/>
  <c r="T26" i="97" s="1"/>
  <c r="M25" i="97"/>
  <c r="T25" i="97" s="1"/>
  <c r="M9" i="97"/>
  <c r="T9" i="97" s="1"/>
  <c r="M13" i="97"/>
  <c r="T13" i="97" s="1"/>
  <c r="M28" i="97"/>
  <c r="T28" i="97" s="1"/>
  <c r="M22" i="97"/>
  <c r="T22" i="97" s="1"/>
  <c r="M8" i="97"/>
  <c r="T8" i="97" s="1"/>
  <c r="M12" i="97"/>
  <c r="T12" i="97" s="1"/>
  <c r="M4" i="97"/>
  <c r="T4" i="97" s="1"/>
  <c r="M24" i="97"/>
  <c r="T24" i="97" s="1"/>
  <c r="M15" i="97"/>
  <c r="T15" i="97" s="1"/>
  <c r="M20" i="97"/>
  <c r="T20" i="97" s="1"/>
  <c r="M14" i="97"/>
  <c r="T14" i="97" s="1"/>
  <c r="M18" i="97"/>
  <c r="T18" i="97" s="1"/>
  <c r="M10" i="97"/>
  <c r="T10" i="97" s="1"/>
  <c r="M3" i="97"/>
  <c r="T3" i="97" s="1"/>
  <c r="M7" i="97"/>
  <c r="T7" i="97" s="1"/>
  <c r="M21" i="97"/>
  <c r="T21" i="97" s="1"/>
  <c r="N16" i="97"/>
  <c r="U16" i="97" s="1"/>
  <c r="M16" i="97"/>
  <c r="T16" i="97" s="1"/>
  <c r="E11" i="96"/>
  <c r="F11" i="96"/>
  <c r="G11" i="96"/>
  <c r="P11" i="96" s="1"/>
  <c r="H11" i="96"/>
  <c r="E22" i="96"/>
  <c r="F22" i="96"/>
  <c r="G22" i="96"/>
  <c r="P22" i="96" s="1"/>
  <c r="H22" i="96"/>
  <c r="E26" i="96"/>
  <c r="F26" i="96"/>
  <c r="G26" i="96"/>
  <c r="H26" i="96"/>
  <c r="E52" i="96"/>
  <c r="F52" i="96"/>
  <c r="G52" i="96"/>
  <c r="H52" i="96"/>
  <c r="T29" i="97" l="1"/>
  <c r="U29" i="97"/>
  <c r="S33" i="98"/>
  <c r="R33" i="98"/>
  <c r="W33" i="98" s="1"/>
  <c r="S22" i="98"/>
  <c r="R22" i="98"/>
  <c r="W22" i="98" s="1"/>
  <c r="S36" i="98"/>
  <c r="R36" i="98"/>
  <c r="W36" i="98" s="1"/>
  <c r="S23" i="98"/>
  <c r="R23" i="98"/>
  <c r="W23" i="98" s="1"/>
  <c r="S20" i="98"/>
  <c r="R20" i="98"/>
  <c r="W20" i="98" s="1"/>
  <c r="S15" i="98"/>
  <c r="R15" i="98"/>
  <c r="W15" i="98" s="1"/>
  <c r="S24" i="98"/>
  <c r="R24" i="98"/>
  <c r="W24" i="98" s="1"/>
  <c r="S4" i="98"/>
  <c r="R4" i="98"/>
  <c r="W4" i="98" s="1"/>
  <c r="R10" i="98"/>
  <c r="W10" i="98" s="1"/>
  <c r="S10" i="98"/>
  <c r="S27" i="98"/>
  <c r="R27" i="98"/>
  <c r="W27" i="98" s="1"/>
  <c r="S17" i="98"/>
  <c r="R17" i="98"/>
  <c r="W17" i="98" s="1"/>
  <c r="S29" i="98"/>
  <c r="R29" i="98"/>
  <c r="W29" i="98" s="1"/>
  <c r="S19" i="98"/>
  <c r="R19" i="98"/>
  <c r="W19" i="98" s="1"/>
  <c r="S18" i="98"/>
  <c r="R18" i="98"/>
  <c r="W18" i="98" s="1"/>
  <c r="S34" i="98"/>
  <c r="R34" i="98"/>
  <c r="W34" i="98" s="1"/>
  <c r="S11" i="98"/>
  <c r="R11" i="98"/>
  <c r="W11" i="98" s="1"/>
  <c r="S5" i="98"/>
  <c r="R5" i="98"/>
  <c r="W5" i="98" s="1"/>
  <c r="V37" i="98"/>
  <c r="T37" i="98"/>
  <c r="S8" i="99"/>
  <c r="R8" i="99"/>
  <c r="W8" i="99" s="1"/>
  <c r="S3" i="99"/>
  <c r="R3" i="99"/>
  <c r="S33" i="99"/>
  <c r="R33" i="99"/>
  <c r="W33" i="99" s="1"/>
  <c r="S7" i="99"/>
  <c r="R7" i="99"/>
  <c r="W7" i="99" s="1"/>
  <c r="S34" i="99"/>
  <c r="R34" i="99"/>
  <c r="W34" i="99" s="1"/>
  <c r="S24" i="99"/>
  <c r="R24" i="99"/>
  <c r="W24" i="99" s="1"/>
  <c r="R5" i="99"/>
  <c r="W5" i="99" s="1"/>
  <c r="S5" i="99"/>
  <c r="S31" i="99"/>
  <c r="R31" i="99"/>
  <c r="W31" i="99" s="1"/>
  <c r="R17" i="99"/>
  <c r="W17" i="99" s="1"/>
  <c r="S17" i="99"/>
  <c r="S15" i="99"/>
  <c r="R15" i="99"/>
  <c r="W15" i="99" s="1"/>
  <c r="S18" i="99"/>
  <c r="R18" i="99"/>
  <c r="W18" i="99" s="1"/>
  <c r="S27" i="99"/>
  <c r="R27" i="99"/>
  <c r="W27" i="99" s="1"/>
  <c r="R21" i="99"/>
  <c r="W21" i="99" s="1"/>
  <c r="S21" i="99"/>
  <c r="S28" i="99"/>
  <c r="R28" i="99"/>
  <c r="W28" i="99" s="1"/>
  <c r="S4" i="99"/>
  <c r="R4" i="99"/>
  <c r="W4" i="99" s="1"/>
  <c r="S30" i="99"/>
  <c r="R30" i="99"/>
  <c r="W30" i="99" s="1"/>
  <c r="S26" i="99"/>
  <c r="R26" i="99"/>
  <c r="W26" i="99" s="1"/>
  <c r="S10" i="99"/>
  <c r="R10" i="99"/>
  <c r="W10" i="99" s="1"/>
  <c r="R9" i="99"/>
  <c r="W9" i="99" s="1"/>
  <c r="S9" i="99"/>
  <c r="S11" i="99"/>
  <c r="R11" i="99"/>
  <c r="W11" i="99" s="1"/>
  <c r="S16" i="99"/>
  <c r="R16" i="99"/>
  <c r="W16" i="99" s="1"/>
  <c r="R25" i="99"/>
  <c r="W25" i="99" s="1"/>
  <c r="S25" i="99"/>
  <c r="S12" i="99"/>
  <c r="R12" i="99"/>
  <c r="W12" i="99" s="1"/>
  <c r="S20" i="99"/>
  <c r="R20" i="99"/>
  <c r="W20" i="99" s="1"/>
  <c r="S32" i="99"/>
  <c r="R32" i="99"/>
  <c r="W32" i="99" s="1"/>
  <c r="S23" i="99"/>
  <c r="R23" i="99"/>
  <c r="W23" i="99" s="1"/>
  <c r="R29" i="99"/>
  <c r="W29" i="99" s="1"/>
  <c r="S29" i="99"/>
  <c r="S22" i="99"/>
  <c r="R22" i="99"/>
  <c r="W22" i="99" s="1"/>
  <c r="S6" i="99"/>
  <c r="R6" i="99"/>
  <c r="W6" i="99" s="1"/>
  <c r="S14" i="99"/>
  <c r="R14" i="99"/>
  <c r="W14" i="99" s="1"/>
  <c r="S7" i="97"/>
  <c r="R7" i="97"/>
  <c r="W7" i="97" s="1"/>
  <c r="S10" i="97"/>
  <c r="R10" i="97"/>
  <c r="W10" i="97" s="1"/>
  <c r="S14" i="97"/>
  <c r="R14" i="97"/>
  <c r="W14" i="97" s="1"/>
  <c r="S15" i="97"/>
  <c r="R15" i="97"/>
  <c r="W15" i="97" s="1"/>
  <c r="S4" i="97"/>
  <c r="R4" i="97"/>
  <c r="W4" i="97" s="1"/>
  <c r="S8" i="97"/>
  <c r="R8" i="97"/>
  <c r="W8" i="97" s="1"/>
  <c r="S28" i="97"/>
  <c r="R28" i="97"/>
  <c r="W28" i="97" s="1"/>
  <c r="S9" i="97"/>
  <c r="R9" i="97"/>
  <c r="W9" i="97" s="1"/>
  <c r="S26" i="97"/>
  <c r="R26" i="97"/>
  <c r="W26" i="97" s="1"/>
  <c r="S11" i="97"/>
  <c r="R11" i="97"/>
  <c r="W11" i="97" s="1"/>
  <c r="S17" i="97"/>
  <c r="R17" i="97"/>
  <c r="W17" i="97" s="1"/>
  <c r="S5" i="97"/>
  <c r="R5" i="97"/>
  <c r="W5" i="97" s="1"/>
  <c r="S16" i="101"/>
  <c r="R16" i="101"/>
  <c r="W16" i="101" s="1"/>
  <c r="S17" i="101"/>
  <c r="R17" i="101"/>
  <c r="W17" i="101" s="1"/>
  <c r="U25" i="101"/>
  <c r="S3" i="101"/>
  <c r="R3" i="101"/>
  <c r="S18" i="101"/>
  <c r="R18" i="101"/>
  <c r="W18" i="101" s="1"/>
  <c r="S6" i="101"/>
  <c r="R6" i="101"/>
  <c r="W6" i="101" s="1"/>
  <c r="S22" i="101"/>
  <c r="R22" i="101"/>
  <c r="W22" i="101" s="1"/>
  <c r="S15" i="101"/>
  <c r="R15" i="101"/>
  <c r="W15" i="101" s="1"/>
  <c r="S5" i="101"/>
  <c r="R5" i="101"/>
  <c r="W5" i="101" s="1"/>
  <c r="S24" i="101"/>
  <c r="R24" i="101"/>
  <c r="W24" i="101" s="1"/>
  <c r="S19" i="101"/>
  <c r="R19" i="101"/>
  <c r="W19" i="101" s="1"/>
  <c r="S8" i="101"/>
  <c r="R8" i="101"/>
  <c r="W8" i="101" s="1"/>
  <c r="S9" i="101"/>
  <c r="R9" i="101"/>
  <c r="W9" i="101" s="1"/>
  <c r="S10" i="101"/>
  <c r="R10" i="101"/>
  <c r="W10" i="101" s="1"/>
  <c r="S12" i="101"/>
  <c r="R12" i="101"/>
  <c r="W12" i="101" s="1"/>
  <c r="S13" i="101"/>
  <c r="R13" i="101"/>
  <c r="W13" i="101" s="1"/>
  <c r="S4" i="101"/>
  <c r="R4" i="101"/>
  <c r="W4" i="101" s="1"/>
  <c r="S7" i="101"/>
  <c r="R7" i="101"/>
  <c r="W7" i="101" s="1"/>
  <c r="S20" i="101"/>
  <c r="R20" i="101"/>
  <c r="W20" i="101" s="1"/>
  <c r="S14" i="101"/>
  <c r="R14" i="101"/>
  <c r="W14" i="101" s="1"/>
  <c r="S21" i="101"/>
  <c r="R21" i="101"/>
  <c r="W21" i="101" s="1"/>
  <c r="S24" i="102"/>
  <c r="R24" i="102"/>
  <c r="W24" i="102" s="1"/>
  <c r="S33" i="102"/>
  <c r="R33" i="102"/>
  <c r="W33" i="102" s="1"/>
  <c r="S9" i="102"/>
  <c r="R9" i="102"/>
  <c r="W9" i="102" s="1"/>
  <c r="S4" i="102"/>
  <c r="R4" i="102"/>
  <c r="W4" i="102" s="1"/>
  <c r="S11" i="102"/>
  <c r="R11" i="102"/>
  <c r="W11" i="102" s="1"/>
  <c r="S31" i="102"/>
  <c r="R31" i="102"/>
  <c r="W31" i="102" s="1"/>
  <c r="S21" i="102"/>
  <c r="R21" i="102"/>
  <c r="W21" i="102" s="1"/>
  <c r="S22" i="102"/>
  <c r="R22" i="102"/>
  <c r="W22" i="102" s="1"/>
  <c r="S12" i="102"/>
  <c r="R12" i="102"/>
  <c r="W12" i="102" s="1"/>
  <c r="S3" i="102"/>
  <c r="R3" i="102"/>
  <c r="S28" i="102"/>
  <c r="R28" i="102"/>
  <c r="W28" i="102" s="1"/>
  <c r="S6" i="102"/>
  <c r="R6" i="102"/>
  <c r="W6" i="102" s="1"/>
  <c r="S8" i="102"/>
  <c r="R8" i="102"/>
  <c r="W8" i="102" s="1"/>
  <c r="S20" i="102"/>
  <c r="R20" i="102"/>
  <c r="W20" i="102" s="1"/>
  <c r="S13" i="102"/>
  <c r="R13" i="102"/>
  <c r="W13" i="102" s="1"/>
  <c r="U34" i="102"/>
  <c r="S24" i="104"/>
  <c r="W3" i="103"/>
  <c r="R32" i="103"/>
  <c r="S32" i="98"/>
  <c r="R32" i="98"/>
  <c r="W32" i="98" s="1"/>
  <c r="S25" i="98"/>
  <c r="R25" i="98"/>
  <c r="W25" i="98" s="1"/>
  <c r="S3" i="98"/>
  <c r="R3" i="98"/>
  <c r="R14" i="98"/>
  <c r="W14" i="98" s="1"/>
  <c r="S14" i="98"/>
  <c r="S28" i="98"/>
  <c r="R28" i="98"/>
  <c r="W28" i="98" s="1"/>
  <c r="S35" i="98"/>
  <c r="R35" i="98"/>
  <c r="W35" i="98" s="1"/>
  <c r="S7" i="98"/>
  <c r="R7" i="98"/>
  <c r="W7" i="98" s="1"/>
  <c r="S13" i="98"/>
  <c r="R13" i="98"/>
  <c r="W13" i="98" s="1"/>
  <c r="S21" i="98"/>
  <c r="R21" i="98"/>
  <c r="W21" i="98" s="1"/>
  <c r="S31" i="98"/>
  <c r="R31" i="98"/>
  <c r="W31" i="98" s="1"/>
  <c r="S9" i="98"/>
  <c r="R9" i="98"/>
  <c r="W9" i="98" s="1"/>
  <c r="S12" i="98"/>
  <c r="R12" i="98"/>
  <c r="W12" i="98" s="1"/>
  <c r="S30" i="98"/>
  <c r="R30" i="98"/>
  <c r="W30" i="98" s="1"/>
  <c r="S26" i="98"/>
  <c r="R26" i="98"/>
  <c r="W26" i="98" s="1"/>
  <c r="S16" i="98"/>
  <c r="R16" i="98"/>
  <c r="W16" i="98" s="1"/>
  <c r="R6" i="98"/>
  <c r="W6" i="98" s="1"/>
  <c r="S6" i="98"/>
  <c r="U37" i="98"/>
  <c r="S19" i="99"/>
  <c r="R19" i="99"/>
  <c r="W19" i="99" s="1"/>
  <c r="T35" i="99"/>
  <c r="S21" i="97"/>
  <c r="R21" i="97"/>
  <c r="W21" i="97" s="1"/>
  <c r="S3" i="97"/>
  <c r="R3" i="97"/>
  <c r="S18" i="97"/>
  <c r="R18" i="97"/>
  <c r="W18" i="97" s="1"/>
  <c r="S20" i="97"/>
  <c r="R20" i="97"/>
  <c r="W20" i="97" s="1"/>
  <c r="S24" i="97"/>
  <c r="R24" i="97"/>
  <c r="W24" i="97" s="1"/>
  <c r="S12" i="97"/>
  <c r="R12" i="97"/>
  <c r="W12" i="97" s="1"/>
  <c r="S22" i="97"/>
  <c r="R22" i="97"/>
  <c r="W22" i="97" s="1"/>
  <c r="S13" i="97"/>
  <c r="R13" i="97"/>
  <c r="W13" i="97" s="1"/>
  <c r="S25" i="97"/>
  <c r="R25" i="97"/>
  <c r="W25" i="97" s="1"/>
  <c r="S6" i="97"/>
  <c r="R6" i="97"/>
  <c r="W6" i="97" s="1"/>
  <c r="S27" i="97"/>
  <c r="R27" i="97"/>
  <c r="W27" i="97" s="1"/>
  <c r="S23" i="97"/>
  <c r="R23" i="97"/>
  <c r="W23" i="97" s="1"/>
  <c r="S16" i="97"/>
  <c r="R16" i="97"/>
  <c r="W16" i="97" s="1"/>
  <c r="M3" i="96"/>
  <c r="T3" i="96"/>
  <c r="X3" i="96" s="1"/>
  <c r="S11" i="101"/>
  <c r="R11" i="101"/>
  <c r="W11" i="101" s="1"/>
  <c r="V25" i="101"/>
  <c r="S15" i="102"/>
  <c r="R15" i="102"/>
  <c r="W15" i="102" s="1"/>
  <c r="S18" i="102"/>
  <c r="R18" i="102"/>
  <c r="W18" i="102" s="1"/>
  <c r="S30" i="102"/>
  <c r="R30" i="102"/>
  <c r="W30" i="102" s="1"/>
  <c r="S25" i="102"/>
  <c r="R25" i="102"/>
  <c r="W25" i="102" s="1"/>
  <c r="S32" i="102"/>
  <c r="R32" i="102"/>
  <c r="W32" i="102" s="1"/>
  <c r="S17" i="102"/>
  <c r="R17" i="102"/>
  <c r="W17" i="102" s="1"/>
  <c r="S19" i="102"/>
  <c r="R19" i="102"/>
  <c r="W19" i="102" s="1"/>
  <c r="S27" i="102"/>
  <c r="R27" i="102"/>
  <c r="W27" i="102" s="1"/>
  <c r="S10" i="102"/>
  <c r="R10" i="102"/>
  <c r="W10" i="102" s="1"/>
  <c r="S14" i="102"/>
  <c r="R14" i="102"/>
  <c r="W14" i="102" s="1"/>
  <c r="S5" i="102"/>
  <c r="R5" i="102"/>
  <c r="W5" i="102" s="1"/>
  <c r="S29" i="102"/>
  <c r="R29" i="102"/>
  <c r="W29" i="102" s="1"/>
  <c r="S26" i="102"/>
  <c r="R26" i="102"/>
  <c r="W26" i="102" s="1"/>
  <c r="S16" i="102"/>
  <c r="R16" i="102"/>
  <c r="W16" i="102" s="1"/>
  <c r="S23" i="102"/>
  <c r="R23" i="102"/>
  <c r="W23" i="102" s="1"/>
  <c r="S7" i="102"/>
  <c r="R7" i="102"/>
  <c r="W7" i="102" s="1"/>
  <c r="T34" i="102"/>
  <c r="V34" i="102"/>
  <c r="R24" i="104"/>
  <c r="W3" i="104"/>
  <c r="S32" i="103"/>
  <c r="P26" i="96"/>
  <c r="O26" i="96"/>
  <c r="M26" i="96"/>
  <c r="Q11" i="96"/>
  <c r="O11" i="96"/>
  <c r="M11" i="96"/>
  <c r="P52" i="96"/>
  <c r="O52" i="96"/>
  <c r="N52" i="96"/>
  <c r="Q52" i="96"/>
  <c r="M52" i="96"/>
  <c r="M22" i="96"/>
  <c r="Q22" i="96"/>
  <c r="N22" i="96"/>
  <c r="O22" i="96"/>
  <c r="M11" i="101"/>
  <c r="T11" i="101" s="1"/>
  <c r="T25" i="101" s="1"/>
  <c r="N13" i="99"/>
  <c r="U13" i="99" s="1"/>
  <c r="U35" i="99" s="1"/>
  <c r="L13" i="99"/>
  <c r="O13" i="99"/>
  <c r="V13" i="99" s="1"/>
  <c r="V35" i="99" s="1"/>
  <c r="H5" i="96"/>
  <c r="H6" i="96"/>
  <c r="H7" i="96"/>
  <c r="H8" i="96"/>
  <c r="H9" i="96"/>
  <c r="H10" i="96"/>
  <c r="H12" i="96"/>
  <c r="H13" i="96"/>
  <c r="H14" i="96"/>
  <c r="H15" i="96"/>
  <c r="H16" i="96"/>
  <c r="H17" i="96"/>
  <c r="H18" i="96"/>
  <c r="H19" i="96"/>
  <c r="H20" i="96"/>
  <c r="H21" i="96"/>
  <c r="H23" i="96"/>
  <c r="H24" i="96"/>
  <c r="H25" i="96"/>
  <c r="H27" i="96"/>
  <c r="H28" i="96"/>
  <c r="H29" i="96"/>
  <c r="H30" i="96"/>
  <c r="H31" i="96"/>
  <c r="H32" i="96"/>
  <c r="M32" i="96" s="1"/>
  <c r="H33" i="96"/>
  <c r="H34" i="96"/>
  <c r="H35" i="96"/>
  <c r="H36" i="96"/>
  <c r="H37" i="96"/>
  <c r="H38" i="96"/>
  <c r="H39" i="96"/>
  <c r="H40" i="96"/>
  <c r="H41" i="96"/>
  <c r="W41" i="96" s="1"/>
  <c r="H42" i="96"/>
  <c r="H43" i="96"/>
  <c r="H44" i="96"/>
  <c r="W44" i="96" s="1"/>
  <c r="H45" i="96"/>
  <c r="H46" i="96"/>
  <c r="H47" i="96"/>
  <c r="H48" i="96"/>
  <c r="H49" i="96"/>
  <c r="H50" i="96"/>
  <c r="H51" i="96"/>
  <c r="H53" i="96"/>
  <c r="H54" i="96"/>
  <c r="H55" i="96"/>
  <c r="H56" i="96"/>
  <c r="G5" i="96"/>
  <c r="G6" i="96"/>
  <c r="G7" i="96"/>
  <c r="G8" i="96"/>
  <c r="G9" i="96"/>
  <c r="G10" i="96"/>
  <c r="G12" i="96"/>
  <c r="G13" i="96"/>
  <c r="G14" i="96"/>
  <c r="M14" i="96" s="1"/>
  <c r="G15" i="96"/>
  <c r="G16" i="96"/>
  <c r="G17" i="96"/>
  <c r="G18" i="96"/>
  <c r="G19" i="96"/>
  <c r="G20" i="96"/>
  <c r="M20" i="96" s="1"/>
  <c r="G21" i="96"/>
  <c r="G23" i="96"/>
  <c r="G24" i="96"/>
  <c r="P24" i="96" s="1"/>
  <c r="G25" i="96"/>
  <c r="G27" i="96"/>
  <c r="G28" i="96"/>
  <c r="G29" i="96"/>
  <c r="G30" i="96"/>
  <c r="P30" i="96" s="1"/>
  <c r="G31" i="96"/>
  <c r="G32" i="96"/>
  <c r="G33" i="96"/>
  <c r="P33" i="96" s="1"/>
  <c r="G34" i="96"/>
  <c r="G35" i="96"/>
  <c r="G36" i="96"/>
  <c r="G37" i="96"/>
  <c r="G38" i="96"/>
  <c r="G39" i="96"/>
  <c r="G40" i="96"/>
  <c r="G41" i="96"/>
  <c r="G42" i="96"/>
  <c r="M42" i="96" s="1"/>
  <c r="G43" i="96"/>
  <c r="G44" i="96"/>
  <c r="V44" i="96" s="1"/>
  <c r="G45" i="96"/>
  <c r="G46" i="96"/>
  <c r="G47" i="96"/>
  <c r="G48" i="96"/>
  <c r="G49" i="96"/>
  <c r="G50" i="96"/>
  <c r="G51" i="96"/>
  <c r="M51" i="96" s="1"/>
  <c r="G53" i="96"/>
  <c r="G54" i="96"/>
  <c r="G55" i="96"/>
  <c r="G56" i="96"/>
  <c r="M56" i="96" s="1"/>
  <c r="F5" i="96"/>
  <c r="F6" i="96"/>
  <c r="F7" i="96"/>
  <c r="F8" i="96"/>
  <c r="F9" i="96"/>
  <c r="F10" i="96"/>
  <c r="F12" i="96"/>
  <c r="F13" i="96"/>
  <c r="F14" i="96"/>
  <c r="F15" i="96"/>
  <c r="M15" i="96" s="1"/>
  <c r="F16" i="96"/>
  <c r="F17" i="96"/>
  <c r="F18" i="96"/>
  <c r="F19" i="96"/>
  <c r="F20" i="96"/>
  <c r="F21" i="96"/>
  <c r="F23" i="96"/>
  <c r="F24" i="96"/>
  <c r="F25" i="96"/>
  <c r="F27" i="96"/>
  <c r="F28" i="96"/>
  <c r="F29" i="96"/>
  <c r="F30" i="96"/>
  <c r="F31" i="96"/>
  <c r="F32" i="96"/>
  <c r="F33" i="96"/>
  <c r="F34" i="96"/>
  <c r="F35" i="96"/>
  <c r="F36" i="96"/>
  <c r="F37" i="96"/>
  <c r="F38" i="96"/>
  <c r="F39" i="96"/>
  <c r="F40" i="96"/>
  <c r="F41" i="96"/>
  <c r="U41" i="96" s="1"/>
  <c r="F42" i="96"/>
  <c r="F43" i="96"/>
  <c r="F44" i="96"/>
  <c r="U44" i="96" s="1"/>
  <c r="F45" i="96"/>
  <c r="F46" i="96"/>
  <c r="F47" i="96"/>
  <c r="F48" i="96"/>
  <c r="F49" i="96"/>
  <c r="F50" i="96"/>
  <c r="F51" i="96"/>
  <c r="F53" i="96"/>
  <c r="M53" i="96" s="1"/>
  <c r="F54" i="96"/>
  <c r="F55" i="96"/>
  <c r="F56" i="96"/>
  <c r="E5" i="96"/>
  <c r="E6" i="96"/>
  <c r="E7" i="96"/>
  <c r="E8" i="96"/>
  <c r="E9" i="96"/>
  <c r="E10" i="96"/>
  <c r="E12" i="96"/>
  <c r="M12" i="96" s="1"/>
  <c r="E13" i="96"/>
  <c r="M13" i="96" s="1"/>
  <c r="E14" i="96"/>
  <c r="E15" i="96"/>
  <c r="E16" i="96"/>
  <c r="E17" i="96"/>
  <c r="E18" i="96"/>
  <c r="E19" i="96"/>
  <c r="E20" i="96"/>
  <c r="E21" i="96"/>
  <c r="E23" i="96"/>
  <c r="E24" i="96"/>
  <c r="E25" i="96"/>
  <c r="M25" i="96" s="1"/>
  <c r="E27" i="96"/>
  <c r="E28" i="96"/>
  <c r="E29" i="96"/>
  <c r="E30" i="96"/>
  <c r="E31" i="96"/>
  <c r="N31" i="96" s="1"/>
  <c r="E32" i="96"/>
  <c r="E33" i="96"/>
  <c r="E34" i="96"/>
  <c r="E35" i="96"/>
  <c r="E36" i="96"/>
  <c r="E37" i="96"/>
  <c r="E38" i="96"/>
  <c r="E39" i="96"/>
  <c r="E40" i="96"/>
  <c r="E41" i="96"/>
  <c r="T41" i="96" s="1"/>
  <c r="E42" i="96"/>
  <c r="E43" i="96"/>
  <c r="E44" i="96"/>
  <c r="T44" i="96" s="1"/>
  <c r="X44" i="96" s="1"/>
  <c r="E45" i="96"/>
  <c r="E46" i="96"/>
  <c r="E47" i="96"/>
  <c r="E48" i="96"/>
  <c r="E49" i="96"/>
  <c r="E50" i="96"/>
  <c r="E51" i="96"/>
  <c r="E53" i="96"/>
  <c r="E54" i="96"/>
  <c r="E55" i="96"/>
  <c r="E56" i="96"/>
  <c r="F4" i="96"/>
  <c r="G4" i="96"/>
  <c r="H4" i="96"/>
  <c r="E4" i="96"/>
  <c r="M4" i="96" s="1"/>
  <c r="S29" i="97" l="1"/>
  <c r="W3" i="98"/>
  <c r="R37" i="98"/>
  <c r="W3" i="102"/>
  <c r="R34" i="102"/>
  <c r="W3" i="101"/>
  <c r="R25" i="101"/>
  <c r="R13" i="99"/>
  <c r="W13" i="99" s="1"/>
  <c r="S13" i="99"/>
  <c r="S35" i="99" s="1"/>
  <c r="W3" i="97"/>
  <c r="R29" i="97"/>
  <c r="S37" i="98"/>
  <c r="S34" i="102"/>
  <c r="S25" i="101"/>
  <c r="O35" i="96"/>
  <c r="P35" i="96"/>
  <c r="M35" i="96"/>
  <c r="N17" i="96"/>
  <c r="M17" i="96"/>
  <c r="Q17" i="96"/>
  <c r="O17" i="96"/>
  <c r="O8" i="96"/>
  <c r="N8" i="96"/>
  <c r="Q8" i="96"/>
  <c r="M8" i="96"/>
  <c r="P8" i="96"/>
  <c r="P4" i="96"/>
  <c r="N4" i="96"/>
  <c r="O55" i="96"/>
  <c r="N55" i="96"/>
  <c r="P55" i="96"/>
  <c r="Q55" i="96"/>
  <c r="M55" i="96"/>
  <c r="W50" i="96"/>
  <c r="X50" i="96"/>
  <c r="X51" i="96" s="1"/>
  <c r="U50" i="96"/>
  <c r="V50" i="96"/>
  <c r="M46" i="96"/>
  <c r="O46" i="96"/>
  <c r="P46" i="96"/>
  <c r="N42" i="96"/>
  <c r="P38" i="96"/>
  <c r="O38" i="96"/>
  <c r="N38" i="96"/>
  <c r="M38" i="96"/>
  <c r="P34" i="96"/>
  <c r="O34" i="96"/>
  <c r="Q34" i="96"/>
  <c r="M34" i="96"/>
  <c r="N34" i="96"/>
  <c r="O30" i="96"/>
  <c r="Q30" i="96"/>
  <c r="N30" i="96"/>
  <c r="M30" i="96"/>
  <c r="N25" i="96"/>
  <c r="O25" i="96"/>
  <c r="P25" i="96"/>
  <c r="P20" i="96"/>
  <c r="Q20" i="96"/>
  <c r="O20" i="96"/>
  <c r="M16" i="96"/>
  <c r="O16" i="96"/>
  <c r="N16" i="96"/>
  <c r="P16" i="96"/>
  <c r="Q16" i="96"/>
  <c r="Q12" i="96"/>
  <c r="N12" i="96"/>
  <c r="O12" i="96"/>
  <c r="U7" i="96"/>
  <c r="X7" i="96"/>
  <c r="V7" i="96"/>
  <c r="T7" i="96"/>
  <c r="W7" i="96"/>
  <c r="M47" i="96"/>
  <c r="Q47" i="96"/>
  <c r="N47" i="96"/>
  <c r="O47" i="96"/>
  <c r="T39" i="96"/>
  <c r="W39" i="96"/>
  <c r="V39" i="96"/>
  <c r="U39" i="96"/>
  <c r="P31" i="96"/>
  <c r="O31" i="96"/>
  <c r="M31" i="96"/>
  <c r="Q31" i="96"/>
  <c r="O21" i="96"/>
  <c r="N21" i="96"/>
  <c r="Q21" i="96"/>
  <c r="M21" i="96"/>
  <c r="P21" i="96"/>
  <c r="V41" i="96"/>
  <c r="X41" i="96" s="1"/>
  <c r="N15" i="96"/>
  <c r="Q15" i="96"/>
  <c r="O15" i="96"/>
  <c r="P15" i="96"/>
  <c r="N54" i="96"/>
  <c r="O54" i="96"/>
  <c r="Q54" i="96"/>
  <c r="M54" i="96"/>
  <c r="P54" i="96"/>
  <c r="Q49" i="96"/>
  <c r="M49" i="96"/>
  <c r="P49" i="96"/>
  <c r="N49" i="96"/>
  <c r="O49" i="96"/>
  <c r="O45" i="96"/>
  <c r="M45" i="96"/>
  <c r="Q45" i="96"/>
  <c r="P45" i="96"/>
  <c r="Q37" i="96"/>
  <c r="M37" i="96"/>
  <c r="N37" i="96"/>
  <c r="P37" i="96"/>
  <c r="O37" i="96"/>
  <c r="O33" i="96"/>
  <c r="N33" i="96"/>
  <c r="Q33" i="96"/>
  <c r="M33" i="96"/>
  <c r="N29" i="96"/>
  <c r="M29" i="96"/>
  <c r="P29" i="96"/>
  <c r="O29" i="96"/>
  <c r="Q29" i="96"/>
  <c r="M24" i="96"/>
  <c r="O24" i="96"/>
  <c r="N24" i="96"/>
  <c r="N19" i="96"/>
  <c r="Q19" i="96"/>
  <c r="M19" i="96"/>
  <c r="P19" i="96"/>
  <c r="O19" i="96"/>
  <c r="N10" i="96"/>
  <c r="P10" i="96"/>
  <c r="M10" i="96"/>
  <c r="M6" i="96"/>
  <c r="O6" i="96"/>
  <c r="N6" i="96"/>
  <c r="O43" i="96"/>
  <c r="N43" i="96"/>
  <c r="M43" i="96"/>
  <c r="P43" i="96"/>
  <c r="N27" i="96"/>
  <c r="Q27" i="96"/>
  <c r="M27" i="96"/>
  <c r="O27" i="96"/>
  <c r="P27" i="96"/>
  <c r="Q4" i="96"/>
  <c r="O4" i="96"/>
  <c r="P53" i="96"/>
  <c r="N53" i="96"/>
  <c r="O53" i="96"/>
  <c r="Q53" i="96"/>
  <c r="Q48" i="96"/>
  <c r="M48" i="96"/>
  <c r="P48" i="96"/>
  <c r="O48" i="96"/>
  <c r="N48" i="96"/>
  <c r="Q40" i="96"/>
  <c r="M40" i="96"/>
  <c r="P40" i="96"/>
  <c r="N40" i="96"/>
  <c r="O40" i="96"/>
  <c r="O36" i="96"/>
  <c r="P36" i="96"/>
  <c r="N36" i="96"/>
  <c r="M36" i="96"/>
  <c r="Q36" i="96"/>
  <c r="P28" i="96"/>
  <c r="M28" i="96"/>
  <c r="O28" i="96"/>
  <c r="N28" i="96"/>
  <c r="Q28" i="96"/>
  <c r="N23" i="96"/>
  <c r="P23" i="96"/>
  <c r="M23" i="96"/>
  <c r="Q23" i="96"/>
  <c r="O23" i="96"/>
  <c r="P18" i="96"/>
  <c r="O18" i="96"/>
  <c r="N18" i="96"/>
  <c r="Q18" i="96"/>
  <c r="M18" i="96"/>
  <c r="Q14" i="96"/>
  <c r="P14" i="96"/>
  <c r="O14" i="96"/>
  <c r="Q9" i="96"/>
  <c r="M9" i="96"/>
  <c r="O9" i="96"/>
  <c r="P9" i="96"/>
  <c r="N9" i="96"/>
  <c r="N5" i="96"/>
  <c r="Q5" i="96"/>
  <c r="M5" i="96"/>
  <c r="P5" i="96"/>
  <c r="O5" i="96"/>
  <c r="B11" i="89"/>
  <c r="C11" i="89"/>
  <c r="D11" i="89"/>
  <c r="E11" i="89"/>
  <c r="F11" i="89"/>
  <c r="G11" i="89"/>
  <c r="R35" i="99" l="1"/>
  <c r="M57" i="96"/>
  <c r="M59" i="96" s="1"/>
  <c r="W42" i="96"/>
  <c r="Q42" i="96" s="1"/>
  <c r="Q57" i="96" s="1"/>
  <c r="Q58" i="96" s="1"/>
  <c r="W51" i="96"/>
  <c r="Q51" i="96" s="1"/>
  <c r="V42" i="96"/>
  <c r="P42" i="96" s="1"/>
  <c r="V51" i="96"/>
  <c r="P51" i="96" s="1"/>
  <c r="U51" i="96"/>
  <c r="O51" i="96" s="1"/>
  <c r="U42" i="96"/>
  <c r="P57" i="96"/>
  <c r="P58" i="96" s="1"/>
  <c r="X39" i="96"/>
  <c r="N57" i="96"/>
  <c r="N58" i="96" s="1"/>
  <c r="X42" i="96" l="1"/>
  <c r="O42" i="96"/>
  <c r="O57" i="96" s="1"/>
  <c r="O58" i="96" s="1"/>
</calcChain>
</file>

<file path=xl/sharedStrings.xml><?xml version="1.0" encoding="utf-8"?>
<sst xmlns="http://schemas.openxmlformats.org/spreadsheetml/2006/main" count="3020" uniqueCount="225">
  <si>
    <t>Product 2009</t>
  </si>
  <si>
    <t>Actives 2009</t>
  </si>
  <si>
    <t>Conc 2009</t>
  </si>
  <si>
    <t>AT 2009</t>
  </si>
  <si>
    <t>SeedTonnes 2009</t>
  </si>
  <si>
    <t>Form 2009</t>
  </si>
  <si>
    <t>Treatments 2009</t>
  </si>
  <si>
    <t>SeedDose 2009</t>
  </si>
  <si>
    <t>Dist 2009</t>
  </si>
  <si>
    <t>Dose 2009</t>
  </si>
  <si>
    <t>SeedCost 2009</t>
  </si>
  <si>
    <t>Owner 2009</t>
  </si>
  <si>
    <t>PAT 2009</t>
  </si>
  <si>
    <t>SeedRate 2009</t>
  </si>
  <si>
    <t>Price 2009</t>
  </si>
  <si>
    <t>Vol 2009</t>
  </si>
  <si>
    <t>Val 2009</t>
  </si>
  <si>
    <t>Cost 2009</t>
  </si>
  <si>
    <t>SeedVol 2009</t>
  </si>
  <si>
    <t>ProdDoseSeed 2009</t>
  </si>
  <si>
    <t>ProdCostSeed 2009</t>
  </si>
  <si>
    <t>Product 2010</t>
  </si>
  <si>
    <t>Actives 2010</t>
  </si>
  <si>
    <t>Conc 2010</t>
  </si>
  <si>
    <t>AT 2010</t>
  </si>
  <si>
    <t>SeedTonnes 2010</t>
  </si>
  <si>
    <t>Form 2010</t>
  </si>
  <si>
    <t>Treatments 2010</t>
  </si>
  <si>
    <t>SeedDose 2010</t>
  </si>
  <si>
    <t>Dist 2010</t>
  </si>
  <si>
    <t>Dose 2010</t>
  </si>
  <si>
    <t>SeedCost 2010</t>
  </si>
  <si>
    <t>Owner 2010</t>
  </si>
  <si>
    <t>PAT 2010</t>
  </si>
  <si>
    <t>SeedRate 2010</t>
  </si>
  <si>
    <t>Price 2010</t>
  </si>
  <si>
    <t>Vol 2010</t>
  </si>
  <si>
    <t>Val 2010</t>
  </si>
  <si>
    <t>Cost 2010</t>
  </si>
  <si>
    <t>SeedVol 2010</t>
  </si>
  <si>
    <t>ProdDoseSeed 2010</t>
  </si>
  <si>
    <t>ProdCostSeed 2010</t>
  </si>
  <si>
    <t>&lt;&lt;PREVYEAR&gt;&gt;</t>
  </si>
  <si>
    <t>&lt;&lt;YEAR&gt;&gt;</t>
  </si>
  <si>
    <t>Product value &lt;&lt;CURRENCYUNITS&gt;&gt; '000s</t>
  </si>
  <si>
    <t>Grand total</t>
  </si>
  <si>
    <t>New?</t>
  </si>
  <si>
    <t>Crop</t>
  </si>
  <si>
    <t>Actives</t>
  </si>
  <si>
    <t>Distributor</t>
  </si>
  <si>
    <t>Product Area treated 000 Ha</t>
  </si>
  <si>
    <t>&lt;&lt;COPYRIGHT&gt;&gt;</t>
  </si>
  <si>
    <t>Sector</t>
  </si>
  <si>
    <t>Complex</t>
  </si>
  <si>
    <t>FAT Product</t>
  </si>
  <si>
    <t>Mixture / straight</t>
  </si>
  <si>
    <t>Changes made</t>
  </si>
  <si>
    <t>Target pest</t>
  </si>
  <si>
    <t>Product dose litre or kg/tonne of seed</t>
  </si>
  <si>
    <t>Seed treated tonnes</t>
  </si>
  <si>
    <t>Product volume tonnes</t>
  </si>
  <si>
    <t>Seed rate kg/ha</t>
  </si>
  <si>
    <t>Product dose kg or l/ha</t>
  </si>
  <si>
    <t>Product area 000ha</t>
  </si>
  <si>
    <t>Fungicides</t>
  </si>
  <si>
    <t>Fung-Insecticide</t>
  </si>
  <si>
    <t>Growth regulators</t>
  </si>
  <si>
    <t>Herbicides</t>
  </si>
  <si>
    <t>Insecticides</t>
  </si>
  <si>
    <t>Seed dressing</t>
  </si>
  <si>
    <t>Product</t>
  </si>
  <si>
    <t>Comments</t>
  </si>
  <si>
    <t>Cost per hectare
&lt;&lt;CURRENCYUNITS&gt;&gt;/Ha</t>
  </si>
  <si>
    <t>Seed dressing - &lt;&lt;COUNTRYYEAR&gt;&gt;</t>
  </si>
  <si>
    <t>Generic Split &lt;&lt;PREVYEAR&gt;&gt;</t>
  </si>
  <si>
    <t>Price &lt;&lt;CURRENCYUNITS&gt;&gt; /kg or L</t>
  </si>
  <si>
    <t>Product cost per tonne of seed &lt;&lt;CURRENCYUNITS&gt;&gt;</t>
  </si>
  <si>
    <t>No data to summarise</t>
  </si>
  <si>
    <t>ProfileNAME</t>
  </si>
  <si>
    <t>ProfileCOL</t>
  </si>
  <si>
    <t>ProfileRANK</t>
  </si>
  <si>
    <t>ProfileORIENTATION</t>
  </si>
  <si>
    <t>FATNAME</t>
  </si>
  <si>
    <t>FATCOL</t>
  </si>
  <si>
    <t>FATRANK</t>
  </si>
  <si>
    <t>FATORIENTATION</t>
  </si>
  <si>
    <t>SeedTreatmentsNAME</t>
  </si>
  <si>
    <t>SeedTreatmentsCOL</t>
  </si>
  <si>
    <t>SeedTreatmentsRANK</t>
  </si>
  <si>
    <t>SeedTreatmentsORIENTATION</t>
  </si>
  <si>
    <t>(none)</t>
  </si>
  <si>
    <t>Price Price change</t>
  </si>
  <si>
    <t>ST Target Pest</t>
  </si>
  <si>
    <t>NEW</t>
  </si>
  <si>
    <t>2009 Dist various</t>
  </si>
  <si>
    <t>© dmrkynetec 2010</t>
  </si>
  <si>
    <t>Agave</t>
  </si>
  <si>
    <t>Alfalfa</t>
  </si>
  <si>
    <t>Market Summary - Mexico 2010</t>
  </si>
  <si>
    <t>Value USD '000s</t>
  </si>
  <si>
    <t>Manzana</t>
  </si>
  <si>
    <t>Espárrago</t>
  </si>
  <si>
    <t>Aguacate</t>
  </si>
  <si>
    <t>Plátano</t>
  </si>
  <si>
    <t>Frijol</t>
  </si>
  <si>
    <t>Zarzamora</t>
  </si>
  <si>
    <t>Brocoli</t>
  </si>
  <si>
    <t>Clavel</t>
  </si>
  <si>
    <t>Zanahoria</t>
  </si>
  <si>
    <t>Chícharo</t>
  </si>
  <si>
    <t>Crisantemo</t>
  </si>
  <si>
    <t>Cacao</t>
  </si>
  <si>
    <t>Café</t>
  </si>
  <si>
    <t>Algodón</t>
  </si>
  <si>
    <t>Pepino</t>
  </si>
  <si>
    <t>Ajo</t>
  </si>
  <si>
    <t>Gladiola</t>
  </si>
  <si>
    <t>Uva</t>
  </si>
  <si>
    <t>Cacahuate</t>
  </si>
  <si>
    <t>Limón</t>
  </si>
  <si>
    <t>Lechuga</t>
  </si>
  <si>
    <t>Mango</t>
  </si>
  <si>
    <t>Melón</t>
  </si>
  <si>
    <t>Palma aceite</t>
  </si>
  <si>
    <t>Cebolla</t>
  </si>
  <si>
    <t>Naranja</t>
  </si>
  <si>
    <t>Papaya</t>
  </si>
  <si>
    <t>Durazno</t>
  </si>
  <si>
    <t>Chile verde</t>
  </si>
  <si>
    <t xml:space="preserve">Papa </t>
  </si>
  <si>
    <t>Arroz</t>
  </si>
  <si>
    <t>Rosas</t>
  </si>
  <si>
    <t>Soya</t>
  </si>
  <si>
    <t>Fresa</t>
  </si>
  <si>
    <t>Cana de Azúcar</t>
  </si>
  <si>
    <t>Tabaco</t>
  </si>
  <si>
    <t>Tomate (Jitomate)</t>
  </si>
  <si>
    <t>Sandía</t>
  </si>
  <si>
    <t>Ao</t>
  </si>
  <si>
    <t>Cultivo</t>
  </si>
  <si>
    <t>Area Sembrada ´000 Ha</t>
  </si>
  <si>
    <t>Herb</t>
  </si>
  <si>
    <t>Ins</t>
  </si>
  <si>
    <t>Fung</t>
  </si>
  <si>
    <t>Otr</t>
  </si>
  <si>
    <t>Factor</t>
  </si>
  <si>
    <t>Area Tratadas México</t>
  </si>
  <si>
    <t>Area Tratadas Aguascalientes</t>
  </si>
  <si>
    <t>Calabacita</t>
  </si>
  <si>
    <t>Piña</t>
  </si>
  <si>
    <t>Tomate Verde</t>
  </si>
  <si>
    <t>Maíz grano</t>
  </si>
  <si>
    <t>Sorgo Grano</t>
  </si>
  <si>
    <t>Nogal (Nuez)</t>
  </si>
  <si>
    <t>Pastos y Praderas</t>
  </si>
  <si>
    <t>Area Tratadas Baja California Sur</t>
  </si>
  <si>
    <t>Area Tratadas Baja Californania</t>
  </si>
  <si>
    <t>Alfalfa (T)</t>
  </si>
  <si>
    <t>Avena Grano</t>
  </si>
  <si>
    <t>Trigo Grano</t>
  </si>
  <si>
    <t>Alfalfa (Todo)</t>
  </si>
  <si>
    <t>Area Tratadas Campeche</t>
  </si>
  <si>
    <t>Palma de aceite</t>
  </si>
  <si>
    <t>Area Tratadas Chiapas</t>
  </si>
  <si>
    <t>Area Tratadas Chihuahua</t>
  </si>
  <si>
    <t>Area Tratadas Ciudad de México</t>
  </si>
  <si>
    <t>Area Tratadas Coahuila</t>
  </si>
  <si>
    <t>Area Tratadas Colima</t>
  </si>
  <si>
    <t>Area Tratadas Durango</t>
  </si>
  <si>
    <t>Rosas (Gruesa)</t>
  </si>
  <si>
    <t>Area Tratadas Guanajuato</t>
  </si>
  <si>
    <t>Area Tratadas Guerrero</t>
  </si>
  <si>
    <t>Area Tratadas Hidalgo</t>
  </si>
  <si>
    <t>Area Tratadas Jalisco</t>
  </si>
  <si>
    <t>Area Tratadas Morelos</t>
  </si>
  <si>
    <t>Area Tratadas Nayarit</t>
  </si>
  <si>
    <t>Area Tratadas Michoacán</t>
  </si>
  <si>
    <t>Area Tratadas Nuevo León</t>
  </si>
  <si>
    <t>Area Tratadas Oaxaca</t>
  </si>
  <si>
    <t>Frambuesa</t>
  </si>
  <si>
    <t>Berenjena</t>
  </si>
  <si>
    <t>Toronja (pomelo)</t>
  </si>
  <si>
    <t>Col (repollo)</t>
  </si>
  <si>
    <t>Arándanos</t>
  </si>
  <si>
    <t>Area Tratadas Puebla</t>
  </si>
  <si>
    <t>Area Tratadas Quintana Roo</t>
  </si>
  <si>
    <t>Area Tratadas San Luis Potosí</t>
  </si>
  <si>
    <t>Area Tratadas Sinaloa</t>
  </si>
  <si>
    <t>Area Tratadas Sonora</t>
  </si>
  <si>
    <t>Area Tratadas Querétaro</t>
  </si>
  <si>
    <t>Area Tratadas Tabasco</t>
  </si>
  <si>
    <t>Area Tratadas Tamaulipas</t>
  </si>
  <si>
    <t>Area Tratadas Tlaxacala</t>
  </si>
  <si>
    <t>Area Tratadas Veracruz</t>
  </si>
  <si>
    <t>Area Tratadas Yucatán</t>
  </si>
  <si>
    <t>Area Tratadas Zacatecas</t>
  </si>
  <si>
    <t>Brócoli</t>
  </si>
  <si>
    <t>VDP MXN</t>
  </si>
  <si>
    <t>Caña de Azúcar</t>
  </si>
  <si>
    <t>Area Sembrada     ´000 Ha</t>
  </si>
  <si>
    <t>Uso Agroquímicos /Ha 2019</t>
  </si>
  <si>
    <t>TOTAL AGROQUÍMICOS 2019</t>
  </si>
  <si>
    <t xml:space="preserve"> </t>
  </si>
  <si>
    <t>Factor Rentabilidad</t>
  </si>
  <si>
    <t>Rosa</t>
  </si>
  <si>
    <t>Avena grano</t>
  </si>
  <si>
    <t>Papa</t>
  </si>
  <si>
    <t>Col (Repollo)</t>
  </si>
  <si>
    <t xml:space="preserve">  </t>
  </si>
  <si>
    <t>Ingresos $/Ha</t>
  </si>
  <si>
    <t>TOTAL / HA</t>
  </si>
  <si>
    <t>Aguascalientes</t>
  </si>
  <si>
    <t>Baja California</t>
  </si>
  <si>
    <t>Baja California Sur</t>
  </si>
  <si>
    <t>Campeche</t>
  </si>
  <si>
    <t>Chiapas</t>
  </si>
  <si>
    <t>Chihuahua</t>
  </si>
  <si>
    <t>CDMX</t>
  </si>
  <si>
    <t>Coahuila</t>
  </si>
  <si>
    <t>Colima</t>
  </si>
  <si>
    <t>Durango</t>
  </si>
  <si>
    <t>Guanajuato</t>
  </si>
  <si>
    <t>Guerrero</t>
  </si>
  <si>
    <t>Hidalgo</t>
  </si>
  <si>
    <t>Jalisco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</si>
</sst>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#,##0.0"/>
    <numFmt numFmtId="166" formatCode="#,##0.00\ _$;\-#,##0.00\ _$"/>
    <numFmt numFmtId="167" formatCode="#,##0.000"/>
    <numFmt numFmtId="168" formatCode="#,##0.0000"/>
    <numFmt numFmtId="169" formatCode="0.00000"/>
    <numFmt numFmtId="170" formatCode="_-&quot;$&quot;* #,##0_-;\-&quot;$&quot;* #,##0_-;_-&quot;$&quot;* &quot;-&quot;??_-;_-@_-"/>
    <numFmt numFmtId="171" formatCode="0.0000%"/>
    <numFmt numFmtId="172" formatCode="_-[$$-409]* #,##0.00_ ;_-[$$-409]* \-#,##0.00\ ;_-[$$-409]* &quot;-&quot;??_ ;_-@_ "/>
    <numFmt numFmtId="173" formatCode="0.0%"/>
  </numFmts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FF00"/>
      <name val="Arial"/>
      <family val="2"/>
    </font>
    <font>
      <b/>
      <sz val="10"/>
      <color theme="1"/>
      <name val="Arial"/>
      <family val="2"/>
    </font>
    <font>
      <b/>
      <sz val="10"/>
      <color rgb="FFFFFF00"/>
      <name val="Arial"/>
      <family val="2"/>
    </font>
    <font>
      <b/>
      <sz val="14"/>
      <color theme="1"/>
      <name val="Arial"/>
      <family val="2"/>
    </font>
    <font>
      <b/>
      <sz val="14"/>
      <color rgb="FFFFFF00"/>
      <name val="Arial"/>
      <family val="2"/>
    </font>
    <font>
      <b/>
      <sz val="11"/>
      <color theme="1"/>
      <name val="Arial Narrow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1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2"/>
        <b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8E8E8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3" fillId="0" borderId="0">
      <alignment vertical="top"/>
    </xf>
    <xf numFmtId="0" fontId="4" fillId="0" borderId="0"/>
    <xf numFmtId="44" fontId="1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2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Continuous" wrapText="1"/>
    </xf>
    <xf numFmtId="0" fontId="0" fillId="0" borderId="0" xfId="0" applyAlignment="1"/>
    <xf numFmtId="0" fontId="9" fillId="0" borderId="0" xfId="0" applyFont="1" applyFill="1" applyBorder="1" applyAlignment="1" applyProtection="1">
      <alignment horizontal="center" wrapText="1"/>
    </xf>
    <xf numFmtId="0" fontId="0" fillId="0" borderId="0" xfId="0" applyBorder="1" applyProtection="1"/>
    <xf numFmtId="165" fontId="2" fillId="2" borderId="1" xfId="0" applyNumberFormat="1" applyFont="1" applyFill="1" applyBorder="1" applyAlignment="1" applyProtection="1">
      <alignment horizontal="centerContinuous" vertical="center" wrapText="1"/>
    </xf>
    <xf numFmtId="4" fontId="2" fillId="2" borderId="1" xfId="0" applyNumberFormat="1" applyFont="1" applyFill="1" applyBorder="1" applyAlignment="1" applyProtection="1">
      <alignment horizontal="centerContinuous" vertical="center" wrapText="1"/>
    </xf>
    <xf numFmtId="4" fontId="2" fillId="2" borderId="2" xfId="0" applyNumberFormat="1" applyFont="1" applyFill="1" applyBorder="1" applyAlignment="1" applyProtection="1">
      <alignment horizontal="centerContinuous" vertical="center" wrapText="1"/>
    </xf>
    <xf numFmtId="0" fontId="10" fillId="0" borderId="0" xfId="0" applyFont="1" applyFill="1" applyBorder="1" applyAlignment="1" applyProtection="1">
      <alignment horizontal="center" vertical="top" wrapText="1"/>
    </xf>
    <xf numFmtId="165" fontId="2" fillId="0" borderId="0" xfId="0" applyNumberFormat="1" applyFont="1" applyFill="1" applyBorder="1" applyAlignment="1" applyProtection="1">
      <alignment horizontal="centerContinuous" vertical="center" wrapText="1"/>
    </xf>
    <xf numFmtId="165" fontId="2" fillId="2" borderId="5" xfId="1" applyNumberFormat="1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0" fontId="4" fillId="0" borderId="0" xfId="0" applyFont="1" applyFill="1" applyProtection="1"/>
    <xf numFmtId="2" fontId="4" fillId="0" borderId="0" xfId="0" applyNumberFormat="1" applyFont="1" applyFill="1" applyProtection="1"/>
    <xf numFmtId="0" fontId="7" fillId="0" borderId="0" xfId="0" applyFont="1" applyFill="1" applyProtection="1"/>
    <xf numFmtId="164" fontId="3" fillId="2" borderId="1" xfId="0" applyNumberFormat="1" applyFont="1" applyFill="1" applyBorder="1" applyAlignment="1" applyProtection="1">
      <alignment horizontal="centerContinuous" wrapText="1"/>
    </xf>
    <xf numFmtId="164" fontId="3" fillId="2" borderId="2" xfId="0" applyNumberFormat="1" applyFont="1" applyFill="1" applyBorder="1" applyAlignment="1" applyProtection="1">
      <alignment horizontal="centerContinuous" wrapText="1"/>
    </xf>
    <xf numFmtId="0" fontId="2" fillId="2" borderId="2" xfId="0" applyFont="1" applyFill="1" applyBorder="1" applyAlignment="1" applyProtection="1">
      <alignment horizontal="centerContinuous"/>
    </xf>
    <xf numFmtId="164" fontId="3" fillId="3" borderId="1" xfId="0" applyNumberFormat="1" applyFont="1" applyFill="1" applyBorder="1" applyAlignment="1" applyProtection="1">
      <alignment horizontal="centerContinuous" wrapText="1"/>
    </xf>
    <xf numFmtId="166" fontId="3" fillId="2" borderId="1" xfId="0" applyNumberFormat="1" applyFont="1" applyFill="1" applyBorder="1" applyAlignment="1" applyProtection="1">
      <alignment horizontal="centerContinuous" vertical="center" wrapText="1"/>
    </xf>
    <xf numFmtId="0" fontId="2" fillId="2" borderId="3" xfId="0" applyFont="1" applyFill="1" applyBorder="1" applyAlignment="1" applyProtection="1">
      <alignment horizontal="centerContinuous" vertical="center" wrapText="1"/>
    </xf>
    <xf numFmtId="166" fontId="3" fillId="3" borderId="7" xfId="0" applyNumberFormat="1" applyFont="1" applyFill="1" applyBorder="1" applyAlignment="1" applyProtection="1">
      <alignment horizontal="centerContinuous" wrapText="1"/>
    </xf>
    <xf numFmtId="166" fontId="3" fillId="3" borderId="1" xfId="0" applyNumberFormat="1" applyFont="1" applyFill="1" applyBorder="1" applyAlignment="1" applyProtection="1">
      <alignment horizontal="centerContinuous" wrapText="1"/>
    </xf>
    <xf numFmtId="0" fontId="2" fillId="2" borderId="1" xfId="0" applyFont="1" applyFill="1" applyBorder="1" applyAlignment="1" applyProtection="1">
      <alignment horizontal="centerContinuous" wrapText="1"/>
    </xf>
    <xf numFmtId="0" fontId="2" fillId="2" borderId="2" xfId="0" applyFont="1" applyFill="1" applyBorder="1" applyAlignment="1" applyProtection="1">
      <alignment horizontal="centerContinuous" wrapText="1"/>
    </xf>
    <xf numFmtId="0" fontId="2" fillId="2" borderId="2" xfId="0" applyFont="1" applyFill="1" applyBorder="1" applyAlignment="1" applyProtection="1">
      <alignment horizontal="centerContinuous" vertical="center" wrapText="1"/>
    </xf>
    <xf numFmtId="0" fontId="2" fillId="0" borderId="0" xfId="0" applyFont="1" applyFill="1" applyBorder="1" applyProtection="1"/>
    <xf numFmtId="0" fontId="4" fillId="0" borderId="0" xfId="0" applyFont="1" applyBorder="1" applyProtection="1"/>
    <xf numFmtId="1" fontId="2" fillId="2" borderId="1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Protection="1"/>
    <xf numFmtId="0" fontId="2" fillId="0" borderId="5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Protection="1">
      <protection locked="0"/>
    </xf>
    <xf numFmtId="4" fontId="0" fillId="0" borderId="0" xfId="0" applyNumberFormat="1"/>
    <xf numFmtId="0" fontId="3" fillId="2" borderId="5" xfId="0" applyNumberFormat="1" applyFont="1" applyFill="1" applyBorder="1" applyAlignment="1" applyProtection="1">
      <alignment horizontal="center" vertical="top" wrapText="1"/>
    </xf>
    <xf numFmtId="0" fontId="0" fillId="0" borderId="0" xfId="0" applyFill="1"/>
    <xf numFmtId="4" fontId="0" fillId="0" borderId="0" xfId="0" applyNumberFormat="1" applyFill="1" applyBorder="1" applyAlignment="1"/>
    <xf numFmtId="43" fontId="11" fillId="0" borderId="0" xfId="1" applyFont="1" applyFill="1" applyAlignment="1" applyProtection="1"/>
    <xf numFmtId="0" fontId="12" fillId="0" borderId="0" xfId="0" applyFont="1" applyFill="1" applyAlignment="1">
      <alignment horizontal="left"/>
    </xf>
    <xf numFmtId="0" fontId="0" fillId="0" borderId="0" xfId="0" applyFill="1" applyAlignment="1">
      <alignment horizontal="centerContinuous" wrapText="1"/>
    </xf>
    <xf numFmtId="3" fontId="0" fillId="0" borderId="0" xfId="0" applyNumberFormat="1" applyFill="1" applyBorder="1" applyAlignment="1"/>
    <xf numFmtId="3" fontId="0" fillId="0" borderId="0" xfId="0" applyNumberFormat="1" applyAlignment="1"/>
    <xf numFmtId="3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wrapText="1"/>
    </xf>
    <xf numFmtId="0" fontId="2" fillId="2" borderId="5" xfId="0" applyFont="1" applyFill="1" applyBorder="1" applyAlignment="1" applyProtection="1">
      <alignment horizontal="center" vertical="center"/>
    </xf>
    <xf numFmtId="4" fontId="2" fillId="2" borderId="5" xfId="0" applyNumberFormat="1" applyFont="1" applyFill="1" applyBorder="1" applyAlignment="1"/>
    <xf numFmtId="4" fontId="2" fillId="2" borderId="5" xfId="0" applyNumberFormat="1" applyFont="1" applyFill="1" applyBorder="1"/>
    <xf numFmtId="0" fontId="2" fillId="2" borderId="5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Continuous" wrapText="1"/>
    </xf>
    <xf numFmtId="0" fontId="2" fillId="2" borderId="2" xfId="0" applyFont="1" applyFill="1" applyBorder="1" applyAlignment="1">
      <alignment horizontal="centerContinuous" wrapText="1"/>
    </xf>
    <xf numFmtId="0" fontId="2" fillId="2" borderId="5" xfId="0" applyFont="1" applyFill="1" applyBorder="1"/>
    <xf numFmtId="1" fontId="2" fillId="2" borderId="5" xfId="1" applyNumberFormat="1" applyFont="1" applyFill="1" applyBorder="1" applyAlignment="1" applyProtection="1">
      <alignment horizontal="center" vertical="center" wrapText="1"/>
    </xf>
    <xf numFmtId="1" fontId="2" fillId="0" borderId="5" xfId="1" applyNumberFormat="1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Protection="1">
      <protection locked="0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left" vertical="center"/>
    </xf>
    <xf numFmtId="0" fontId="6" fillId="0" borderId="0" xfId="0" applyFont="1" applyFill="1" applyBorder="1" applyAlignment="1" applyProtection="1">
      <alignment horizontal="left" vertical="top"/>
    </xf>
    <xf numFmtId="0" fontId="6" fillId="0" borderId="0" xfId="0" applyFont="1" applyFill="1" applyBorder="1" applyAlignment="1" applyProtection="1">
      <alignment horizontal="left" vertical="center"/>
    </xf>
    <xf numFmtId="0" fontId="6" fillId="0" borderId="0" xfId="0" applyFont="1" applyFill="1" applyBorder="1" applyAlignment="1" applyProtection="1">
      <alignment horizontal="left"/>
    </xf>
    <xf numFmtId="165" fontId="6" fillId="0" borderId="0" xfId="0" applyNumberFormat="1" applyFont="1" applyFill="1" applyBorder="1" applyAlignment="1" applyProtection="1">
      <alignment horizontal="left" vertical="center"/>
    </xf>
    <xf numFmtId="4" fontId="6" fillId="0" borderId="0" xfId="0" applyNumberFormat="1" applyFont="1" applyFill="1" applyBorder="1" applyAlignment="1" applyProtection="1">
      <alignment horizontal="left" vertical="center"/>
    </xf>
    <xf numFmtId="165" fontId="6" fillId="0" borderId="0" xfId="0" applyNumberFormat="1" applyFont="1" applyFill="1" applyBorder="1" applyAlignment="1" applyProtection="1">
      <alignment horizontal="left"/>
    </xf>
    <xf numFmtId="0" fontId="2" fillId="2" borderId="1" xfId="0" applyFont="1" applyFill="1" applyBorder="1" applyAlignment="1" applyProtection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1" fontId="8" fillId="0" borderId="5" xfId="0" applyNumberFormat="1" applyFont="1" applyBorder="1"/>
    <xf numFmtId="0" fontId="8" fillId="0" borderId="0" xfId="0" applyFont="1"/>
    <xf numFmtId="4" fontId="8" fillId="0" borderId="6" xfId="0" applyNumberFormat="1" applyFont="1" applyBorder="1"/>
    <xf numFmtId="1" fontId="8" fillId="0" borderId="5" xfId="0" applyNumberFormat="1" applyFont="1" applyFill="1" applyBorder="1"/>
    <xf numFmtId="0" fontId="8" fillId="0" borderId="0" xfId="0" applyFont="1" applyAlignment="1">
      <alignment horizontal="center" vertical="center"/>
    </xf>
    <xf numFmtId="4" fontId="2" fillId="6" borderId="2" xfId="0" applyNumberFormat="1" applyFont="1" applyFill="1" applyBorder="1" applyAlignment="1">
      <alignment horizontal="center" wrapText="1"/>
    </xf>
    <xf numFmtId="4" fontId="8" fillId="0" borderId="6" xfId="0" applyNumberFormat="1" applyFont="1" applyBorder="1" applyAlignment="1">
      <alignment horizontal="right" vertical="center"/>
    </xf>
    <xf numFmtId="4" fontId="8" fillId="0" borderId="6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6" fillId="0" borderId="5" xfId="0" applyFont="1" applyBorder="1"/>
    <xf numFmtId="0" fontId="8" fillId="0" borderId="5" xfId="0" applyFont="1" applyBorder="1"/>
    <xf numFmtId="4" fontId="8" fillId="0" borderId="6" xfId="0" applyNumberFormat="1" applyFont="1" applyBorder="1" applyAlignment="1"/>
    <xf numFmtId="4" fontId="8" fillId="0" borderId="6" xfId="0" applyNumberFormat="1" applyFont="1" applyBorder="1" applyAlignment="1">
      <alignment vertical="center"/>
    </xf>
    <xf numFmtId="2" fontId="8" fillId="0" borderId="6" xfId="0" applyNumberFormat="1" applyFont="1" applyBorder="1" applyAlignment="1">
      <alignment horizontal="right"/>
    </xf>
    <xf numFmtId="2" fontId="8" fillId="0" borderId="6" xfId="0" applyNumberFormat="1" applyFont="1" applyBorder="1" applyAlignment="1"/>
    <xf numFmtId="0" fontId="8" fillId="0" borderId="6" xfId="0" applyFont="1" applyBorder="1" applyAlignment="1"/>
    <xf numFmtId="168" fontId="8" fillId="0" borderId="6" xfId="0" applyNumberFormat="1" applyFont="1" applyBorder="1"/>
    <xf numFmtId="167" fontId="8" fillId="0" borderId="6" xfId="0" applyNumberFormat="1" applyFont="1" applyBorder="1" applyAlignment="1">
      <alignment vertical="center"/>
    </xf>
    <xf numFmtId="168" fontId="8" fillId="0" borderId="6" xfId="0" applyNumberFormat="1" applyFont="1" applyBorder="1" applyAlignment="1">
      <alignment vertical="center"/>
    </xf>
    <xf numFmtId="169" fontId="8" fillId="0" borderId="6" xfId="4" applyNumberFormat="1" applyFont="1" applyBorder="1"/>
    <xf numFmtId="44" fontId="8" fillId="0" borderId="6" xfId="0" applyNumberFormat="1" applyFont="1" applyBorder="1" applyAlignment="1"/>
    <xf numFmtId="49" fontId="2" fillId="5" borderId="5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0" borderId="0" xfId="0" applyFont="1"/>
    <xf numFmtId="0" fontId="2" fillId="9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4" fontId="1" fillId="0" borderId="0" xfId="0" applyNumberFormat="1" applyFont="1" applyAlignment="1">
      <alignment horizontal="right"/>
    </xf>
    <xf numFmtId="0" fontId="7" fillId="4" borderId="5" xfId="0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4" fontId="7" fillId="6" borderId="2" xfId="0" applyNumberFormat="1" applyFont="1" applyFill="1" applyBorder="1" applyAlignment="1">
      <alignment horizontal="center" wrapText="1"/>
    </xf>
    <xf numFmtId="49" fontId="7" fillId="6" borderId="6" xfId="0" applyNumberFormat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44" fontId="16" fillId="0" borderId="5" xfId="4" applyFont="1" applyBorder="1"/>
    <xf numFmtId="170" fontId="8" fillId="0" borderId="5" xfId="4" applyNumberFormat="1" applyFont="1" applyBorder="1"/>
    <xf numFmtId="10" fontId="8" fillId="0" borderId="5" xfId="5" applyNumberFormat="1" applyFont="1" applyBorder="1"/>
    <xf numFmtId="167" fontId="8" fillId="0" borderId="6" xfId="0" applyNumberFormat="1" applyFont="1" applyBorder="1" applyAlignment="1"/>
    <xf numFmtId="0" fontId="19" fillId="7" borderId="5" xfId="0" applyFont="1" applyFill="1" applyBorder="1" applyAlignment="1">
      <alignment horizontal="center" vertical="center" wrapText="1"/>
    </xf>
    <xf numFmtId="44" fontId="1" fillId="0" borderId="0" xfId="0" applyNumberFormat="1" applyFont="1"/>
    <xf numFmtId="44" fontId="7" fillId="0" borderId="0" xfId="0" applyNumberFormat="1" applyFont="1"/>
    <xf numFmtId="170" fontId="7" fillId="0" borderId="0" xfId="0" applyNumberFormat="1" applyFont="1"/>
    <xf numFmtId="0" fontId="20" fillId="13" borderId="5" xfId="0" applyFont="1" applyFill="1" applyBorder="1" applyAlignment="1">
      <alignment horizontal="center" vertical="center" wrapText="1"/>
    </xf>
    <xf numFmtId="0" fontId="21" fillId="7" borderId="5" xfId="0" applyFont="1" applyFill="1" applyBorder="1" applyAlignment="1">
      <alignment horizontal="center" vertical="center" wrapText="1"/>
    </xf>
    <xf numFmtId="167" fontId="8" fillId="0" borderId="6" xfId="0" applyNumberFormat="1" applyFont="1" applyBorder="1" applyAlignment="1">
      <alignment horizontal="right"/>
    </xf>
    <xf numFmtId="0" fontId="20" fillId="13" borderId="0" xfId="0" applyFont="1" applyFill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2" fillId="13" borderId="5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171" fontId="8" fillId="0" borderId="5" xfId="5" applyNumberFormat="1" applyFont="1" applyBorder="1"/>
    <xf numFmtId="0" fontId="8" fillId="0" borderId="0" xfId="0" applyFont="1" applyBorder="1"/>
    <xf numFmtId="44" fontId="23" fillId="7" borderId="5" xfId="4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center" vertical="center" wrapText="1"/>
    </xf>
    <xf numFmtId="0" fontId="14" fillId="9" borderId="5" xfId="0" applyFont="1" applyFill="1" applyBorder="1" applyAlignment="1">
      <alignment horizontal="center" vertical="center"/>
    </xf>
    <xf numFmtId="0" fontId="14" fillId="10" borderId="5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24" fillId="13" borderId="5" xfId="0" applyFont="1" applyFill="1" applyBorder="1" applyAlignment="1">
      <alignment horizontal="center" vertical="center" wrapText="1"/>
    </xf>
    <xf numFmtId="44" fontId="18" fillId="0" borderId="0" xfId="4" applyFont="1"/>
    <xf numFmtId="170" fontId="8" fillId="0" borderId="0" xfId="0" applyNumberFormat="1" applyFont="1"/>
    <xf numFmtId="49" fontId="7" fillId="5" borderId="2" xfId="0" applyNumberFormat="1" applyFont="1" applyFill="1" applyBorder="1" applyAlignment="1">
      <alignment horizontal="center" vertical="center"/>
    </xf>
    <xf numFmtId="1" fontId="8" fillId="0" borderId="2" xfId="0" applyNumberFormat="1" applyFont="1" applyBorder="1"/>
    <xf numFmtId="0" fontId="16" fillId="0" borderId="2" xfId="0" applyFont="1" applyBorder="1"/>
    <xf numFmtId="1" fontId="8" fillId="0" borderId="2" xfId="0" applyNumberFormat="1" applyFont="1" applyFill="1" applyBorder="1"/>
    <xf numFmtId="0" fontId="7" fillId="14" borderId="8" xfId="0" applyFont="1" applyFill="1" applyBorder="1" applyAlignment="1">
      <alignment horizontal="center" vertical="center"/>
    </xf>
    <xf numFmtId="4" fontId="8" fillId="14" borderId="8" xfId="0" applyNumberFormat="1" applyFont="1" applyFill="1" applyBorder="1" applyAlignment="1"/>
    <xf numFmtId="0" fontId="15" fillId="0" borderId="0" xfId="0" applyFont="1" applyAlignment="1">
      <alignment horizontal="center" wrapText="1"/>
    </xf>
    <xf numFmtId="0" fontId="15" fillId="0" borderId="4" xfId="0" applyFont="1" applyBorder="1" applyAlignment="1">
      <alignment wrapText="1"/>
    </xf>
    <xf numFmtId="10" fontId="1" fillId="0" borderId="0" xfId="0" applyNumberFormat="1" applyFont="1"/>
    <xf numFmtId="0" fontId="25" fillId="0" borderId="0" xfId="0" applyFont="1" applyAlignment="1">
      <alignment horizontal="center" vertical="center" wrapText="1"/>
    </xf>
    <xf numFmtId="4" fontId="7" fillId="6" borderId="5" xfId="0" applyNumberFormat="1" applyFont="1" applyFill="1" applyBorder="1" applyAlignment="1">
      <alignment horizontal="center" wrapText="1"/>
    </xf>
    <xf numFmtId="49" fontId="7" fillId="6" borderId="5" xfId="0" applyNumberFormat="1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  <xf numFmtId="10" fontId="20" fillId="13" borderId="5" xfId="0" applyNumberFormat="1" applyFont="1" applyFill="1" applyBorder="1" applyAlignment="1">
      <alignment horizontal="center" vertical="center" wrapText="1"/>
    </xf>
    <xf numFmtId="44" fontId="8" fillId="0" borderId="5" xfId="0" applyNumberFormat="1" applyFont="1" applyBorder="1"/>
    <xf numFmtId="44" fontId="8" fillId="0" borderId="0" xfId="0" applyNumberFormat="1" applyFont="1"/>
    <xf numFmtId="4" fontId="8" fillId="0" borderId="5" xfId="0" applyNumberFormat="1" applyFont="1" applyBorder="1" applyAlignment="1">
      <alignment horizontal="right" vertical="center"/>
    </xf>
    <xf numFmtId="4" fontId="8" fillId="0" borderId="5" xfId="0" applyNumberFormat="1" applyFont="1" applyBorder="1"/>
    <xf numFmtId="10" fontId="8" fillId="0" borderId="5" xfId="4" applyNumberFormat="1" applyFont="1" applyBorder="1"/>
    <xf numFmtId="4" fontId="8" fillId="0" borderId="5" xfId="0" applyNumberFormat="1" applyFont="1" applyBorder="1" applyAlignment="1">
      <alignment vertical="center"/>
    </xf>
    <xf numFmtId="4" fontId="8" fillId="0" borderId="5" xfId="0" applyNumberFormat="1" applyFont="1" applyBorder="1" applyAlignment="1">
      <alignment horizontal="right"/>
    </xf>
    <xf numFmtId="2" fontId="8" fillId="0" borderId="5" xfId="0" applyNumberFormat="1" applyFont="1" applyBorder="1"/>
    <xf numFmtId="2" fontId="8" fillId="0" borderId="5" xfId="0" applyNumberFormat="1" applyFont="1" applyBorder="1" applyAlignment="1">
      <alignment horizontal="right"/>
    </xf>
    <xf numFmtId="44" fontId="16" fillId="0" borderId="5" xfId="0" applyNumberFormat="1" applyFont="1" applyBorder="1"/>
    <xf numFmtId="44" fontId="16" fillId="0" borderId="0" xfId="0" applyNumberFormat="1" applyFont="1"/>
    <xf numFmtId="4" fontId="8" fillId="0" borderId="0" xfId="0" applyNumberFormat="1" applyFont="1" applyAlignment="1">
      <alignment horizontal="right"/>
    </xf>
    <xf numFmtId="170" fontId="7" fillId="0" borderId="0" xfId="4" applyNumberFormat="1" applyFont="1"/>
    <xf numFmtId="10" fontId="8" fillId="0" borderId="0" xfId="0" applyNumberFormat="1" applyFont="1"/>
    <xf numFmtId="0" fontId="15" fillId="0" borderId="0" xfId="0" applyFont="1" applyAlignment="1">
      <alignment wrapText="1"/>
    </xf>
    <xf numFmtId="168" fontId="8" fillId="0" borderId="5" xfId="0" applyNumberFormat="1" applyFont="1" applyBorder="1"/>
    <xf numFmtId="0" fontId="15" fillId="0" borderId="0" xfId="0" applyFont="1" applyFill="1" applyBorder="1" applyAlignment="1">
      <alignment horizontal="center" wrapText="1"/>
    </xf>
    <xf numFmtId="0" fontId="25" fillId="0" borderId="0" xfId="0" applyFont="1" applyFill="1" applyBorder="1" applyAlignment="1">
      <alignment horizontal="center" vertical="center" wrapText="1"/>
    </xf>
    <xf numFmtId="44" fontId="16" fillId="0" borderId="0" xfId="0" applyNumberFormat="1" applyFont="1" applyFill="1" applyBorder="1"/>
    <xf numFmtId="0" fontId="8" fillId="0" borderId="0" xfId="0" applyFont="1" applyFill="1" applyBorder="1"/>
    <xf numFmtId="0" fontId="1" fillId="0" borderId="0" xfId="0" applyFont="1" applyFill="1" applyBorder="1"/>
    <xf numFmtId="44" fontId="8" fillId="0" borderId="6" xfId="0" applyNumberFormat="1" applyFont="1" applyBorder="1"/>
    <xf numFmtId="2" fontId="8" fillId="0" borderId="6" xfId="0" applyNumberFormat="1" applyFont="1" applyBorder="1"/>
    <xf numFmtId="0" fontId="8" fillId="0" borderId="0" xfId="0" applyFont="1" applyFill="1" applyBorder="1" applyAlignment="1">
      <alignment horizontal="center" vertical="center"/>
    </xf>
    <xf numFmtId="44" fontId="7" fillId="4" borderId="5" xfId="0" applyNumberFormat="1" applyFont="1" applyFill="1" applyBorder="1" applyAlignment="1">
      <alignment horizontal="center" vertical="center"/>
    </xf>
    <xf numFmtId="44" fontId="7" fillId="4" borderId="1" xfId="0" applyNumberFormat="1" applyFont="1" applyFill="1" applyBorder="1" applyAlignment="1">
      <alignment horizontal="center" vertical="center"/>
    </xf>
    <xf numFmtId="44" fontId="8" fillId="0" borderId="6" xfId="0" applyNumberFormat="1" applyFont="1" applyBorder="1" applyAlignment="1">
      <alignment vertical="center"/>
    </xf>
    <xf numFmtId="44" fontId="8" fillId="0" borderId="0" xfId="0" applyNumberFormat="1" applyFont="1" applyAlignment="1">
      <alignment horizontal="center" vertical="center"/>
    </xf>
    <xf numFmtId="0" fontId="15" fillId="0" borderId="4" xfId="0" applyFont="1" applyBorder="1" applyAlignment="1"/>
    <xf numFmtId="44" fontId="8" fillId="0" borderId="4" xfId="0" applyNumberFormat="1" applyFont="1" applyBorder="1" applyAlignment="1"/>
    <xf numFmtId="0" fontId="15" fillId="0" borderId="0" xfId="0" applyFont="1" applyBorder="1" applyAlignment="1"/>
    <xf numFmtId="0" fontId="15" fillId="0" borderId="0" xfId="0" applyFont="1" applyBorder="1" applyAlignment="1">
      <alignment wrapText="1"/>
    </xf>
    <xf numFmtId="44" fontId="8" fillId="0" borderId="6" xfId="0" applyNumberFormat="1" applyFont="1" applyBorder="1" applyAlignment="1">
      <alignment horizontal="right" vertical="center"/>
    </xf>
    <xf numFmtId="44" fontId="8" fillId="0" borderId="6" xfId="0" applyNumberFormat="1" applyFont="1" applyBorder="1" applyAlignment="1">
      <alignment horizontal="right"/>
    </xf>
    <xf numFmtId="44" fontId="18" fillId="0" borderId="0" xfId="4" applyNumberFormat="1" applyFont="1"/>
    <xf numFmtId="1" fontId="8" fillId="14" borderId="5" xfId="0" applyNumberFormat="1" applyFont="1" applyFill="1" applyBorder="1"/>
    <xf numFmtId="44" fontId="8" fillId="0" borderId="5" xfId="4" applyNumberFormat="1" applyFont="1" applyBorder="1"/>
    <xf numFmtId="0" fontId="8" fillId="0" borderId="6" xfId="0" applyFont="1" applyBorder="1"/>
    <xf numFmtId="44" fontId="7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wrapText="1"/>
    </xf>
    <xf numFmtId="1" fontId="26" fillId="0" borderId="5" xfId="0" applyNumberFormat="1" applyFont="1" applyBorder="1"/>
    <xf numFmtId="1" fontId="26" fillId="0" borderId="0" xfId="0" applyNumberFormat="1" applyFont="1" applyFill="1" applyBorder="1"/>
    <xf numFmtId="0" fontId="27" fillId="0" borderId="5" xfId="0" applyFont="1" applyBorder="1"/>
    <xf numFmtId="0" fontId="27" fillId="0" borderId="0" xfId="0" applyFont="1" applyFill="1" applyBorder="1"/>
    <xf numFmtId="1" fontId="26" fillId="14" borderId="5" xfId="0" applyNumberFormat="1" applyFont="1" applyFill="1" applyBorder="1"/>
    <xf numFmtId="0" fontId="26" fillId="0" borderId="5" xfId="0" applyFont="1" applyBorder="1"/>
    <xf numFmtId="1" fontId="26" fillId="0" borderId="5" xfId="0" applyNumberFormat="1" applyFont="1" applyFill="1" applyBorder="1"/>
    <xf numFmtId="1" fontId="8" fillId="0" borderId="0" xfId="0" applyNumberFormat="1" applyFont="1" applyBorder="1"/>
    <xf numFmtId="1" fontId="26" fillId="0" borderId="0" xfId="0" applyNumberFormat="1" applyFont="1" applyBorder="1"/>
    <xf numFmtId="44" fontId="8" fillId="0" borderId="0" xfId="4" applyFont="1" applyBorder="1"/>
    <xf numFmtId="1" fontId="8" fillId="0" borderId="0" xfId="0" applyNumberFormat="1" applyFont="1" applyFill="1" applyBorder="1"/>
    <xf numFmtId="0" fontId="16" fillId="0" borderId="0" xfId="0" applyFont="1" applyBorder="1"/>
    <xf numFmtId="0" fontId="27" fillId="0" borderId="0" xfId="0" applyFont="1" applyBorder="1"/>
    <xf numFmtId="0" fontId="8" fillId="0" borderId="0" xfId="0" applyFont="1" applyBorder="1" applyAlignment="1">
      <alignment horizontal="center" vertical="center"/>
    </xf>
    <xf numFmtId="0" fontId="1" fillId="0" borderId="0" xfId="0" applyFont="1" applyBorder="1"/>
    <xf numFmtId="2" fontId="16" fillId="0" borderId="6" xfId="4" applyNumberFormat="1" applyFont="1" applyBorder="1"/>
    <xf numFmtId="0" fontId="25" fillId="0" borderId="0" xfId="0" applyFont="1" applyBorder="1" applyAlignment="1">
      <alignment horizontal="center" vertical="center" wrapText="1"/>
    </xf>
    <xf numFmtId="0" fontId="16" fillId="0" borderId="0" xfId="0" applyFont="1" applyFill="1" applyBorder="1"/>
    <xf numFmtId="0" fontId="26" fillId="0" borderId="0" xfId="0" applyFont="1" applyBorder="1" applyAlignment="1">
      <alignment horizontal="center"/>
    </xf>
    <xf numFmtId="0" fontId="26" fillId="0" borderId="0" xfId="0" applyFont="1"/>
    <xf numFmtId="44" fontId="26" fillId="0" borderId="0" xfId="4" applyFont="1"/>
    <xf numFmtId="0" fontId="26" fillId="0" borderId="0" xfId="0" applyFont="1" applyFill="1"/>
    <xf numFmtId="0" fontId="14" fillId="4" borderId="5" xfId="0" applyFont="1" applyFill="1" applyBorder="1" applyAlignment="1">
      <alignment horizontal="center" vertical="center"/>
    </xf>
    <xf numFmtId="49" fontId="14" fillId="5" borderId="5" xfId="0" applyNumberFormat="1" applyFont="1" applyFill="1" applyBorder="1" applyAlignment="1">
      <alignment horizontal="center" vertical="center"/>
    </xf>
    <xf numFmtId="4" fontId="14" fillId="5" borderId="5" xfId="0" applyNumberFormat="1" applyFont="1" applyFill="1" applyBorder="1" applyAlignment="1">
      <alignment horizontal="center" wrapText="1"/>
    </xf>
    <xf numFmtId="49" fontId="14" fillId="5" borderId="5" xfId="0" applyNumberFormat="1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/>
    </xf>
    <xf numFmtId="0" fontId="26" fillId="0" borderId="0" xfId="0" applyFont="1" applyAlignment="1">
      <alignment wrapText="1"/>
    </xf>
    <xf numFmtId="0" fontId="14" fillId="0" borderId="0" xfId="0" applyFont="1" applyAlignment="1">
      <alignment horizontal="center" vertical="center" wrapText="1"/>
    </xf>
    <xf numFmtId="0" fontId="23" fillId="15" borderId="0" xfId="0" applyFont="1" applyFill="1" applyAlignment="1">
      <alignment horizontal="center" vertical="center" wrapText="1"/>
    </xf>
    <xf numFmtId="0" fontId="26" fillId="0" borderId="5" xfId="0" applyFont="1" applyBorder="1" applyAlignment="1">
      <alignment horizontal="center" vertical="center"/>
    </xf>
    <xf numFmtId="4" fontId="26" fillId="0" borderId="5" xfId="0" applyNumberFormat="1" applyFont="1" applyBorder="1"/>
    <xf numFmtId="4" fontId="26" fillId="0" borderId="5" xfId="0" applyNumberFormat="1" applyFont="1" applyBorder="1" applyAlignment="1">
      <alignment horizontal="right"/>
    </xf>
    <xf numFmtId="3" fontId="26" fillId="0" borderId="5" xfId="0" applyNumberFormat="1" applyFont="1" applyBorder="1" applyAlignment="1">
      <alignment horizontal="right" vertical="center"/>
    </xf>
    <xf numFmtId="44" fontId="26" fillId="0" borderId="5" xfId="0" applyNumberFormat="1" applyFont="1" applyBorder="1" applyAlignment="1">
      <alignment horizontal="right" vertical="center"/>
    </xf>
    <xf numFmtId="10" fontId="26" fillId="0" borderId="0" xfId="5" applyNumberFormat="1" applyFont="1"/>
    <xf numFmtId="170" fontId="26" fillId="0" borderId="0" xfId="4" applyNumberFormat="1" applyFont="1"/>
    <xf numFmtId="44" fontId="26" fillId="0" borderId="0" xfId="0" applyNumberFormat="1" applyFont="1"/>
    <xf numFmtId="44" fontId="26" fillId="0" borderId="0" xfId="4" applyFont="1" applyFill="1"/>
    <xf numFmtId="170" fontId="26" fillId="0" borderId="0" xfId="0" applyNumberFormat="1" applyFont="1"/>
    <xf numFmtId="44" fontId="26" fillId="0" borderId="0" xfId="4" applyNumberFormat="1" applyFont="1" applyFill="1"/>
    <xf numFmtId="44" fontId="26" fillId="0" borderId="0" xfId="4" applyNumberFormat="1" applyFont="1"/>
    <xf numFmtId="0" fontId="28" fillId="0" borderId="0" xfId="0" applyFont="1"/>
    <xf numFmtId="173" fontId="26" fillId="0" borderId="0" xfId="5" applyNumberFormat="1" applyFont="1"/>
    <xf numFmtId="44" fontId="26" fillId="0" borderId="0" xfId="0" applyNumberFormat="1" applyFont="1" applyFill="1"/>
    <xf numFmtId="0" fontId="26" fillId="0" borderId="5" xfId="0" applyFont="1" applyBorder="1" applyAlignment="1">
      <alignment horizontal="right"/>
    </xf>
    <xf numFmtId="3" fontId="26" fillId="0" borderId="5" xfId="0" applyNumberFormat="1" applyFont="1" applyBorder="1" applyAlignment="1">
      <alignment horizontal="right"/>
    </xf>
    <xf numFmtId="0" fontId="26" fillId="14" borderId="5" xfId="0" applyFont="1" applyFill="1" applyBorder="1" applyAlignment="1">
      <alignment horizontal="center" vertical="center"/>
    </xf>
    <xf numFmtId="4" fontId="26" fillId="14" borderId="5" xfId="0" applyNumberFormat="1" applyFont="1" applyFill="1" applyBorder="1"/>
    <xf numFmtId="4" fontId="26" fillId="14" borderId="5" xfId="0" applyNumberFormat="1" applyFont="1" applyFill="1" applyBorder="1" applyAlignment="1">
      <alignment horizontal="right"/>
    </xf>
    <xf numFmtId="3" fontId="26" fillId="14" borderId="5" xfId="0" applyNumberFormat="1" applyFont="1" applyFill="1" applyBorder="1" applyAlignment="1">
      <alignment horizontal="right" vertical="center"/>
    </xf>
    <xf numFmtId="44" fontId="26" fillId="14" borderId="5" xfId="0" applyNumberFormat="1" applyFont="1" applyFill="1" applyBorder="1" applyAlignment="1">
      <alignment horizontal="right" vertical="center"/>
    </xf>
    <xf numFmtId="10" fontId="26" fillId="14" borderId="0" xfId="5" applyNumberFormat="1" applyFont="1" applyFill="1"/>
    <xf numFmtId="44" fontId="26" fillId="14" borderId="0" xfId="4" applyFont="1" applyFill="1"/>
    <xf numFmtId="170" fontId="26" fillId="14" borderId="0" xfId="4" applyNumberFormat="1" applyFont="1" applyFill="1"/>
    <xf numFmtId="0" fontId="26" fillId="14" borderId="0" xfId="0" applyFont="1" applyFill="1"/>
    <xf numFmtId="44" fontId="27" fillId="0" borderId="0" xfId="0" applyNumberFormat="1" applyFont="1" applyFill="1"/>
    <xf numFmtId="44" fontId="27" fillId="14" borderId="0" xfId="0" applyNumberFormat="1" applyFont="1" applyFill="1"/>
    <xf numFmtId="44" fontId="27" fillId="0" borderId="0" xfId="0" applyNumberFormat="1" applyFont="1"/>
    <xf numFmtId="170" fontId="26" fillId="0" borderId="0" xfId="0" applyNumberFormat="1" applyFont="1" applyFill="1"/>
    <xf numFmtId="0" fontId="26" fillId="0" borderId="5" xfId="0" applyFont="1" applyFill="1" applyBorder="1" applyAlignment="1">
      <alignment horizontal="center" vertical="center"/>
    </xf>
    <xf numFmtId="4" fontId="26" fillId="0" borderId="5" xfId="0" applyNumberFormat="1" applyFont="1" applyFill="1" applyBorder="1"/>
    <xf numFmtId="4" fontId="26" fillId="0" borderId="5" xfId="0" applyNumberFormat="1" applyFont="1" applyFill="1" applyBorder="1" applyAlignment="1">
      <alignment horizontal="right"/>
    </xf>
    <xf numFmtId="3" fontId="26" fillId="0" borderId="5" xfId="0" applyNumberFormat="1" applyFont="1" applyFill="1" applyBorder="1" applyAlignment="1">
      <alignment horizontal="right" vertical="center"/>
    </xf>
    <xf numFmtId="44" fontId="26" fillId="0" borderId="5" xfId="0" applyNumberFormat="1" applyFont="1" applyFill="1" applyBorder="1" applyAlignment="1">
      <alignment horizontal="right" vertical="center"/>
    </xf>
    <xf numFmtId="10" fontId="26" fillId="0" borderId="0" xfId="5" applyNumberFormat="1" applyFont="1" applyFill="1"/>
    <xf numFmtId="170" fontId="26" fillId="0" borderId="0" xfId="4" applyNumberFormat="1" applyFont="1" applyFill="1"/>
    <xf numFmtId="172" fontId="26" fillId="0" borderId="0" xfId="0" applyNumberFormat="1" applyFont="1" applyFill="1"/>
    <xf numFmtId="172" fontId="26" fillId="0" borderId="0" xfId="0" applyNumberFormat="1" applyFont="1"/>
    <xf numFmtId="172" fontId="19" fillId="0" borderId="0" xfId="0" applyNumberFormat="1" applyFont="1"/>
    <xf numFmtId="172" fontId="27" fillId="0" borderId="0" xfId="0" applyNumberFormat="1" applyFont="1" applyFill="1"/>
    <xf numFmtId="172" fontId="27" fillId="0" borderId="0" xfId="0" applyNumberFormat="1" applyFont="1"/>
    <xf numFmtId="172" fontId="26" fillId="0" borderId="0" xfId="5" applyNumberFormat="1" applyFont="1" applyFill="1"/>
    <xf numFmtId="172" fontId="26" fillId="0" borderId="0" xfId="5" applyNumberFormat="1" applyFont="1"/>
    <xf numFmtId="0" fontId="26" fillId="0" borderId="0" xfId="0" applyFont="1" applyAlignment="1">
      <alignment horizontal="center" vertical="center"/>
    </xf>
    <xf numFmtId="4" fontId="26" fillId="0" borderId="0" xfId="0" applyNumberFormat="1" applyFont="1"/>
    <xf numFmtId="0" fontId="26" fillId="0" borderId="0" xfId="0" applyFont="1" applyAlignment="1">
      <alignment horizontal="center"/>
    </xf>
    <xf numFmtId="0" fontId="14" fillId="0" borderId="4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wrapText="1"/>
    </xf>
    <xf numFmtId="0" fontId="15" fillId="0" borderId="0" xfId="0" applyFont="1" applyBorder="1" applyAlignment="1">
      <alignment horizontal="center" wrapText="1"/>
    </xf>
  </cellXfs>
  <cellStyles count="6">
    <cellStyle name="Millares" xfId="1" builtinId="3"/>
    <cellStyle name="Moneda" xfId="4" builtinId="4"/>
    <cellStyle name="Normal" xfId="0" builtinId="0"/>
    <cellStyle name="Normal 2" xfId="2" xr:uid="{00000000-0005-0000-0000-000003000000}"/>
    <cellStyle name="Porcentaje" xfId="5" builtinId="5"/>
    <cellStyle name="Обычный_Ukraine2006ConsKit final" xfId="3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8E8E8"/>
      <rgbColor rgb="00808080"/>
      <rgbColor rgb="009999FF"/>
      <rgbColor rgb="00993366"/>
      <rgbColor rgb="00FFFFCC"/>
      <rgbColor rgb="00CCFFFF"/>
      <rgbColor rgb="00FFD1FF"/>
      <rgbColor rgb="00FF8080"/>
      <rgbColor rgb="000066CC"/>
      <rgbColor rgb="00E5E5FF"/>
      <rgbColor rgb="00000080"/>
      <rgbColor rgb="00FF00FF"/>
      <rgbColor rgb="00FFE2C5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16</xdr:row>
      <xdr:rowOff>0</xdr:rowOff>
    </xdr:from>
    <xdr:to>
      <xdr:col>4</xdr:col>
      <xdr:colOff>22860</xdr:colOff>
      <xdr:row>16</xdr:row>
      <xdr:rowOff>0</xdr:rowOff>
    </xdr:to>
    <xdr:sp macro="" textlink="">
      <xdr:nvSpPr>
        <xdr:cNvPr id="162016" name="Line 3">
          <a:extLst>
            <a:ext uri="{FF2B5EF4-FFF2-40B4-BE49-F238E27FC236}">
              <a16:creationId xmlns:a16="http://schemas.microsoft.com/office/drawing/2014/main" id="{00000000-0008-0000-0800-0000E0780200}"/>
            </a:ext>
          </a:extLst>
        </xdr:cNvPr>
        <xdr:cNvSpPr>
          <a:spLocks noChangeShapeType="1"/>
        </xdr:cNvSpPr>
      </xdr:nvSpPr>
      <xdr:spPr bwMode="auto">
        <a:xfrm flipH="1">
          <a:off x="3528060" y="3154680"/>
          <a:ext cx="2522220" cy="0"/>
        </a:xfrm>
        <a:prstGeom prst="line">
          <a:avLst/>
        </a:prstGeom>
        <a:noFill/>
        <a:ln w="9525">
          <a:noFill/>
          <a:round/>
          <a:headEnd/>
          <a:tailEnd type="triangle" w="med" len="med"/>
        </a:ln>
      </xdr:spPr>
    </xdr:sp>
    <xdr:clientData/>
  </xdr:twoCellAnchor>
  <xdr:twoCellAnchor>
    <xdr:from>
      <xdr:col>2</xdr:col>
      <xdr:colOff>121920</xdr:colOff>
      <xdr:row>16</xdr:row>
      <xdr:rowOff>0</xdr:rowOff>
    </xdr:from>
    <xdr:to>
      <xdr:col>4</xdr:col>
      <xdr:colOff>22860</xdr:colOff>
      <xdr:row>16</xdr:row>
      <xdr:rowOff>0</xdr:rowOff>
    </xdr:to>
    <xdr:sp macro="" textlink="">
      <xdr:nvSpPr>
        <xdr:cNvPr id="162017" name="Line 4">
          <a:extLst>
            <a:ext uri="{FF2B5EF4-FFF2-40B4-BE49-F238E27FC236}">
              <a16:creationId xmlns:a16="http://schemas.microsoft.com/office/drawing/2014/main" id="{00000000-0008-0000-0800-0000E1780200}"/>
            </a:ext>
          </a:extLst>
        </xdr:cNvPr>
        <xdr:cNvSpPr>
          <a:spLocks noChangeShapeType="1"/>
        </xdr:cNvSpPr>
      </xdr:nvSpPr>
      <xdr:spPr bwMode="auto">
        <a:xfrm flipH="1">
          <a:off x="3345180" y="3154680"/>
          <a:ext cx="2705100" cy="0"/>
        </a:xfrm>
        <a:prstGeom prst="line">
          <a:avLst/>
        </a:prstGeom>
        <a:noFill/>
        <a:ln w="9525">
          <a:noFill/>
          <a:round/>
          <a:headEnd/>
          <a:tailEnd type="triangle" w="med" len="med"/>
        </a:ln>
      </xdr:spPr>
    </xdr:sp>
    <xdr:clientData/>
  </xdr:twoCellAnchor>
  <xdr:twoCellAnchor>
    <xdr:from>
      <xdr:col>8</xdr:col>
      <xdr:colOff>0</xdr:colOff>
      <xdr:row>16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162018" name="Line 5">
          <a:extLst>
            <a:ext uri="{FF2B5EF4-FFF2-40B4-BE49-F238E27FC236}">
              <a16:creationId xmlns:a16="http://schemas.microsoft.com/office/drawing/2014/main" id="{00000000-0008-0000-0800-0000E2780200}"/>
            </a:ext>
          </a:extLst>
        </xdr:cNvPr>
        <xdr:cNvSpPr>
          <a:spLocks noChangeShapeType="1"/>
        </xdr:cNvSpPr>
      </xdr:nvSpPr>
      <xdr:spPr bwMode="auto">
        <a:xfrm>
          <a:off x="9563100" y="3154680"/>
          <a:ext cx="0" cy="0"/>
        </a:xfrm>
        <a:prstGeom prst="line">
          <a:avLst/>
        </a:prstGeom>
        <a:noFill/>
        <a:ln w="9525">
          <a:noFill/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sSortHead"/>
  <dimension ref="A1:L36"/>
  <sheetViews>
    <sheetView workbookViewId="0">
      <selection activeCell="F36" sqref="F36"/>
    </sheetView>
  </sheetViews>
  <sheetFormatPr baseColWidth="10" defaultColWidth="9.1640625" defaultRowHeight="11" x14ac:dyDescent="0.15"/>
  <cols>
    <col min="1" max="1" width="18.5" style="57" bestFit="1" customWidth="1"/>
    <col min="2" max="2" width="8.33203125" style="58" bestFit="1" customWidth="1"/>
    <col min="3" max="4" width="8.33203125" style="58" customWidth="1"/>
    <col min="5" max="5" width="21" style="59" bestFit="1" customWidth="1"/>
    <col min="6" max="8" width="21" style="59" customWidth="1"/>
    <col min="9" max="9" width="27.5" style="58" bestFit="1" customWidth="1"/>
    <col min="10" max="16384" width="9.1640625" style="58"/>
  </cols>
  <sheetData>
    <row r="1" spans="1:12" x14ac:dyDescent="0.15">
      <c r="A1" s="57" t="s">
        <v>78</v>
      </c>
      <c r="B1" s="58" t="s">
        <v>79</v>
      </c>
      <c r="C1" s="58" t="s">
        <v>80</v>
      </c>
      <c r="D1" s="58" t="s">
        <v>81</v>
      </c>
      <c r="E1" s="59" t="s">
        <v>82</v>
      </c>
      <c r="F1" s="59" t="s">
        <v>83</v>
      </c>
      <c r="G1" s="59" t="s">
        <v>84</v>
      </c>
      <c r="H1" s="59" t="s">
        <v>85</v>
      </c>
      <c r="I1" s="58" t="s">
        <v>86</v>
      </c>
      <c r="J1" s="58" t="s">
        <v>87</v>
      </c>
      <c r="K1" s="58" t="s">
        <v>88</v>
      </c>
      <c r="L1" s="58" t="s">
        <v>89</v>
      </c>
    </row>
    <row r="2" spans="1:12" x14ac:dyDescent="0.15">
      <c r="A2" s="57" t="s">
        <v>90</v>
      </c>
      <c r="B2" s="58">
        <v>-1</v>
      </c>
      <c r="E2" s="57" t="s">
        <v>90</v>
      </c>
      <c r="F2" s="58">
        <v>-1</v>
      </c>
      <c r="G2" s="58"/>
      <c r="H2" s="58"/>
      <c r="I2" s="57" t="s">
        <v>90</v>
      </c>
      <c r="J2" s="58">
        <v>-1</v>
      </c>
    </row>
    <row r="3" spans="1:12" x14ac:dyDescent="0.15">
      <c r="A3" s="60" t="s">
        <v>52</v>
      </c>
      <c r="B3" s="58">
        <v>1</v>
      </c>
      <c r="C3" s="58">
        <v>1</v>
      </c>
      <c r="D3" s="58" t="b">
        <v>1</v>
      </c>
      <c r="E3" s="60" t="s">
        <v>52</v>
      </c>
      <c r="F3" s="60">
        <v>1</v>
      </c>
      <c r="G3" s="60">
        <v>1</v>
      </c>
      <c r="H3" s="60" t="b">
        <v>1</v>
      </c>
      <c r="I3" s="58" t="s">
        <v>47</v>
      </c>
      <c r="J3" s="58">
        <v>1</v>
      </c>
      <c r="K3" s="58">
        <v>2</v>
      </c>
      <c r="L3" s="58" t="b">
        <v>1</v>
      </c>
    </row>
    <row r="4" spans="1:12" x14ac:dyDescent="0.15">
      <c r="A4" s="60" t="s">
        <v>0</v>
      </c>
      <c r="B4" s="58">
        <v>2</v>
      </c>
      <c r="C4" s="58">
        <v>2</v>
      </c>
      <c r="D4" s="58" t="b">
        <v>1</v>
      </c>
      <c r="E4" s="61" t="s">
        <v>47</v>
      </c>
      <c r="F4" s="61">
        <v>2</v>
      </c>
      <c r="G4" s="61">
        <v>3</v>
      </c>
      <c r="H4" s="60" t="b">
        <v>1</v>
      </c>
      <c r="I4" s="58" t="s">
        <v>53</v>
      </c>
      <c r="J4" s="58">
        <v>2</v>
      </c>
      <c r="K4" s="58">
        <v>3</v>
      </c>
      <c r="L4" s="58" t="b">
        <v>1</v>
      </c>
    </row>
    <row r="5" spans="1:12" x14ac:dyDescent="0.15">
      <c r="A5" s="60" t="s">
        <v>21</v>
      </c>
      <c r="B5" s="58">
        <v>3</v>
      </c>
      <c r="E5" s="62" t="s">
        <v>53</v>
      </c>
      <c r="F5" s="60">
        <v>3</v>
      </c>
      <c r="G5" s="60"/>
      <c r="H5" s="60"/>
      <c r="I5" s="58" t="s">
        <v>57</v>
      </c>
      <c r="J5" s="58">
        <v>3</v>
      </c>
    </row>
    <row r="6" spans="1:12" x14ac:dyDescent="0.15">
      <c r="A6" s="60" t="s">
        <v>1</v>
      </c>
      <c r="B6" s="58">
        <v>4</v>
      </c>
      <c r="C6" s="58">
        <v>3</v>
      </c>
      <c r="D6" s="58" t="b">
        <v>1</v>
      </c>
      <c r="E6" s="63" t="s">
        <v>54</v>
      </c>
      <c r="F6" s="61">
        <v>4</v>
      </c>
      <c r="G6" s="61">
        <v>2</v>
      </c>
      <c r="H6" s="60" t="b">
        <v>1</v>
      </c>
      <c r="I6" s="58" t="s">
        <v>54</v>
      </c>
      <c r="J6" s="58">
        <v>4</v>
      </c>
      <c r="K6" s="58">
        <v>1</v>
      </c>
      <c r="L6" s="58" t="b">
        <v>1</v>
      </c>
    </row>
    <row r="7" spans="1:12" x14ac:dyDescent="0.15">
      <c r="A7" s="60" t="s">
        <v>22</v>
      </c>
      <c r="B7" s="58">
        <v>5</v>
      </c>
      <c r="E7" s="63" t="s">
        <v>48</v>
      </c>
      <c r="F7" s="60">
        <v>5</v>
      </c>
      <c r="G7" s="61"/>
      <c r="H7" s="60"/>
      <c r="I7" s="58" t="s">
        <v>48</v>
      </c>
      <c r="J7" s="58">
        <v>5</v>
      </c>
    </row>
    <row r="8" spans="1:12" ht="12.75" customHeight="1" x14ac:dyDescent="0.15">
      <c r="A8" s="60" t="s">
        <v>2</v>
      </c>
      <c r="B8" s="58">
        <v>6</v>
      </c>
      <c r="E8" s="64" t="s">
        <v>3</v>
      </c>
      <c r="F8" s="61">
        <v>6</v>
      </c>
      <c r="G8" s="60"/>
      <c r="H8" s="60"/>
      <c r="I8" s="58" t="s">
        <v>4</v>
      </c>
      <c r="J8" s="58">
        <v>6</v>
      </c>
    </row>
    <row r="9" spans="1:12" ht="12.75" customHeight="1" x14ac:dyDescent="0.15">
      <c r="A9" s="60" t="s">
        <v>23</v>
      </c>
      <c r="B9" s="58">
        <v>7</v>
      </c>
      <c r="E9" s="64" t="s">
        <v>24</v>
      </c>
      <c r="F9" s="60">
        <v>7</v>
      </c>
      <c r="G9" s="61"/>
      <c r="H9" s="61"/>
      <c r="I9" s="58" t="s">
        <v>25</v>
      </c>
      <c r="J9" s="58">
        <v>7</v>
      </c>
    </row>
    <row r="10" spans="1:12" x14ac:dyDescent="0.15">
      <c r="A10" s="60" t="s">
        <v>5</v>
      </c>
      <c r="B10" s="58">
        <v>8</v>
      </c>
      <c r="E10" s="64" t="s">
        <v>6</v>
      </c>
      <c r="F10" s="61">
        <v>8</v>
      </c>
      <c r="G10" s="60"/>
      <c r="H10" s="60"/>
      <c r="I10" s="58" t="s">
        <v>7</v>
      </c>
      <c r="J10" s="58">
        <v>8</v>
      </c>
    </row>
    <row r="11" spans="1:12" x14ac:dyDescent="0.15">
      <c r="A11" s="60" t="s">
        <v>26</v>
      </c>
      <c r="B11" s="58">
        <v>9</v>
      </c>
      <c r="E11" s="64" t="s">
        <v>27</v>
      </c>
      <c r="F11" s="60">
        <v>9</v>
      </c>
      <c r="G11" s="61"/>
      <c r="H11" s="61"/>
      <c r="I11" s="58" t="s">
        <v>28</v>
      </c>
      <c r="J11" s="58">
        <v>9</v>
      </c>
    </row>
    <row r="12" spans="1:12" x14ac:dyDescent="0.15">
      <c r="A12" s="60" t="s">
        <v>8</v>
      </c>
      <c r="B12" s="58">
        <v>10</v>
      </c>
      <c r="E12" s="65" t="s">
        <v>9</v>
      </c>
      <c r="F12" s="61">
        <v>10</v>
      </c>
      <c r="G12" s="60"/>
      <c r="H12" s="60"/>
      <c r="I12" s="58" t="s">
        <v>10</v>
      </c>
      <c r="J12" s="58">
        <v>10</v>
      </c>
    </row>
    <row r="13" spans="1:12" x14ac:dyDescent="0.15">
      <c r="A13" s="60" t="s">
        <v>29</v>
      </c>
      <c r="B13" s="58">
        <v>11</v>
      </c>
      <c r="E13" s="65" t="s">
        <v>30</v>
      </c>
      <c r="F13" s="60">
        <v>11</v>
      </c>
      <c r="G13" s="61"/>
      <c r="H13" s="61"/>
      <c r="I13" s="58" t="s">
        <v>31</v>
      </c>
      <c r="J13" s="58">
        <v>11</v>
      </c>
    </row>
    <row r="14" spans="1:12" x14ac:dyDescent="0.15">
      <c r="A14" s="60" t="s">
        <v>11</v>
      </c>
      <c r="B14" s="58">
        <v>12</v>
      </c>
      <c r="E14" s="66" t="s">
        <v>12</v>
      </c>
      <c r="F14" s="61">
        <v>12</v>
      </c>
      <c r="G14" s="60"/>
      <c r="H14" s="60"/>
      <c r="I14" s="58" t="s">
        <v>13</v>
      </c>
      <c r="J14" s="58">
        <v>12</v>
      </c>
    </row>
    <row r="15" spans="1:12" x14ac:dyDescent="0.15">
      <c r="A15" s="60" t="s">
        <v>32</v>
      </c>
      <c r="B15" s="58">
        <v>13</v>
      </c>
      <c r="E15" s="66" t="s">
        <v>33</v>
      </c>
      <c r="F15" s="60">
        <v>13</v>
      </c>
      <c r="G15" s="61"/>
      <c r="H15" s="61"/>
      <c r="I15" s="58" t="s">
        <v>34</v>
      </c>
      <c r="J15" s="58">
        <v>13</v>
      </c>
    </row>
    <row r="16" spans="1:12" x14ac:dyDescent="0.15">
      <c r="A16" s="60" t="s">
        <v>14</v>
      </c>
      <c r="B16" s="58">
        <v>14</v>
      </c>
      <c r="E16" s="65" t="s">
        <v>14</v>
      </c>
      <c r="F16" s="61">
        <v>14</v>
      </c>
      <c r="G16" s="60"/>
      <c r="H16" s="60"/>
      <c r="I16" s="58" t="s">
        <v>12</v>
      </c>
      <c r="J16" s="58">
        <v>14</v>
      </c>
    </row>
    <row r="17" spans="1:10" x14ac:dyDescent="0.15">
      <c r="A17" s="60" t="s">
        <v>35</v>
      </c>
      <c r="B17" s="58">
        <v>15</v>
      </c>
      <c r="E17" s="65" t="s">
        <v>35</v>
      </c>
      <c r="F17" s="60">
        <v>15</v>
      </c>
      <c r="G17" s="61"/>
      <c r="H17" s="61"/>
      <c r="I17" s="58" t="s">
        <v>33</v>
      </c>
      <c r="J17" s="58">
        <v>15</v>
      </c>
    </row>
    <row r="18" spans="1:10" x14ac:dyDescent="0.15">
      <c r="A18" s="60" t="s">
        <v>91</v>
      </c>
      <c r="B18" s="58">
        <v>16</v>
      </c>
      <c r="E18" s="64" t="s">
        <v>15</v>
      </c>
      <c r="F18" s="61">
        <v>16</v>
      </c>
      <c r="G18" s="60"/>
      <c r="H18" s="60"/>
      <c r="I18" s="58" t="s">
        <v>9</v>
      </c>
      <c r="J18" s="58">
        <v>16</v>
      </c>
    </row>
    <row r="19" spans="1:10" x14ac:dyDescent="0.15">
      <c r="A19" s="61" t="s">
        <v>46</v>
      </c>
      <c r="B19" s="58">
        <v>17</v>
      </c>
      <c r="E19" s="64" t="s">
        <v>36</v>
      </c>
      <c r="F19" s="60">
        <v>17</v>
      </c>
      <c r="G19" s="61"/>
      <c r="H19" s="61"/>
      <c r="I19" s="58" t="s">
        <v>30</v>
      </c>
      <c r="J19" s="58">
        <v>17</v>
      </c>
    </row>
    <row r="20" spans="1:10" x14ac:dyDescent="0.15">
      <c r="A20" s="60" t="s">
        <v>55</v>
      </c>
      <c r="B20" s="58">
        <v>18</v>
      </c>
      <c r="E20" s="64" t="s">
        <v>16</v>
      </c>
      <c r="F20" s="61">
        <v>18</v>
      </c>
      <c r="G20" s="60"/>
      <c r="H20" s="60"/>
      <c r="I20" s="58" t="s">
        <v>15</v>
      </c>
      <c r="J20" s="58">
        <v>18</v>
      </c>
    </row>
    <row r="21" spans="1:10" x14ac:dyDescent="0.15">
      <c r="A21" s="60" t="s">
        <v>56</v>
      </c>
      <c r="B21" s="58">
        <v>19</v>
      </c>
      <c r="E21" s="64" t="s">
        <v>37</v>
      </c>
      <c r="F21" s="60">
        <v>19</v>
      </c>
      <c r="G21" s="61"/>
      <c r="H21" s="61"/>
      <c r="I21" s="58" t="s">
        <v>36</v>
      </c>
      <c r="J21" s="58">
        <v>19</v>
      </c>
    </row>
    <row r="22" spans="1:10" x14ac:dyDescent="0.15">
      <c r="A22" s="60" t="s">
        <v>94</v>
      </c>
      <c r="B22" s="58">
        <v>21</v>
      </c>
      <c r="E22" s="64" t="s">
        <v>17</v>
      </c>
      <c r="F22" s="61">
        <v>20</v>
      </c>
      <c r="G22" s="60"/>
      <c r="H22" s="60"/>
      <c r="I22" s="58" t="s">
        <v>14</v>
      </c>
      <c r="J22" s="58">
        <v>20</v>
      </c>
    </row>
    <row r="23" spans="1:10" x14ac:dyDescent="0.15">
      <c r="A23" s="60" t="s">
        <v>71</v>
      </c>
      <c r="B23" s="58">
        <v>22</v>
      </c>
      <c r="E23" s="64" t="s">
        <v>38</v>
      </c>
      <c r="F23" s="60">
        <v>21</v>
      </c>
      <c r="G23" s="61"/>
      <c r="H23" s="61"/>
      <c r="I23" s="58" t="s">
        <v>35</v>
      </c>
      <c r="J23" s="58">
        <v>21</v>
      </c>
    </row>
    <row r="24" spans="1:10" x14ac:dyDescent="0.15">
      <c r="E24" s="64" t="s">
        <v>18</v>
      </c>
      <c r="F24" s="61">
        <v>22</v>
      </c>
      <c r="G24" s="60"/>
      <c r="H24" s="60"/>
      <c r="I24" s="58" t="s">
        <v>16</v>
      </c>
      <c r="J24" s="58">
        <v>22</v>
      </c>
    </row>
    <row r="25" spans="1:10" x14ac:dyDescent="0.15">
      <c r="E25" s="64" t="s">
        <v>39</v>
      </c>
      <c r="F25" s="60">
        <v>23</v>
      </c>
      <c r="G25" s="61"/>
      <c r="H25" s="61"/>
      <c r="I25" s="58" t="s">
        <v>37</v>
      </c>
      <c r="J25" s="58">
        <v>23</v>
      </c>
    </row>
    <row r="26" spans="1:10" x14ac:dyDescent="0.15">
      <c r="E26" s="64" t="s">
        <v>19</v>
      </c>
      <c r="F26" s="61">
        <v>24</v>
      </c>
      <c r="G26" s="60"/>
      <c r="H26" s="60"/>
      <c r="I26" s="58" t="s">
        <v>17</v>
      </c>
      <c r="J26" s="58">
        <v>24</v>
      </c>
    </row>
    <row r="27" spans="1:10" x14ac:dyDescent="0.15">
      <c r="E27" s="64" t="s">
        <v>40</v>
      </c>
      <c r="F27" s="60">
        <v>25</v>
      </c>
      <c r="G27" s="61"/>
      <c r="H27" s="61"/>
      <c r="I27" s="58" t="s">
        <v>38</v>
      </c>
      <c r="J27" s="58">
        <v>25</v>
      </c>
    </row>
    <row r="28" spans="1:10" x14ac:dyDescent="0.15">
      <c r="E28" s="64" t="s">
        <v>20</v>
      </c>
      <c r="F28" s="61">
        <v>26</v>
      </c>
      <c r="I28" s="58" t="s">
        <v>46</v>
      </c>
      <c r="J28" s="58">
        <v>26</v>
      </c>
    </row>
    <row r="29" spans="1:10" x14ac:dyDescent="0.15">
      <c r="E29" s="64" t="s">
        <v>41</v>
      </c>
      <c r="F29" s="60">
        <v>27</v>
      </c>
      <c r="I29" s="60" t="s">
        <v>94</v>
      </c>
      <c r="J29" s="58">
        <v>27</v>
      </c>
    </row>
    <row r="30" spans="1:10" x14ac:dyDescent="0.15">
      <c r="E30" s="64" t="s">
        <v>13</v>
      </c>
      <c r="F30" s="61">
        <v>28</v>
      </c>
      <c r="I30" s="58" t="s">
        <v>71</v>
      </c>
      <c r="J30" s="58">
        <v>28</v>
      </c>
    </row>
    <row r="31" spans="1:10" x14ac:dyDescent="0.15">
      <c r="E31" s="64" t="s">
        <v>34</v>
      </c>
      <c r="F31" s="60">
        <v>29</v>
      </c>
      <c r="I31" s="58" t="s">
        <v>49</v>
      </c>
      <c r="J31" s="58">
        <v>29</v>
      </c>
    </row>
    <row r="32" spans="1:10" x14ac:dyDescent="0.15">
      <c r="E32" s="59" t="s">
        <v>92</v>
      </c>
      <c r="F32" s="61">
        <v>30</v>
      </c>
    </row>
    <row r="33" spans="5:6" x14ac:dyDescent="0.15">
      <c r="E33" s="60" t="s">
        <v>94</v>
      </c>
      <c r="F33" s="60">
        <v>31</v>
      </c>
    </row>
    <row r="34" spans="5:6" x14ac:dyDescent="0.15">
      <c r="E34" s="63" t="s">
        <v>49</v>
      </c>
      <c r="F34" s="61">
        <v>32</v>
      </c>
    </row>
    <row r="35" spans="5:6" x14ac:dyDescent="0.15">
      <c r="E35" s="63" t="s">
        <v>71</v>
      </c>
      <c r="F35" s="60">
        <v>33</v>
      </c>
    </row>
    <row r="36" spans="5:6" x14ac:dyDescent="0.15">
      <c r="E36" s="59" t="s">
        <v>93</v>
      </c>
      <c r="F36" s="59">
        <v>34</v>
      </c>
    </row>
  </sheetData>
  <sheetProtection password="BB2F" sheet="1" objects="1" scenarios="1" formatCells="0" formatColumns="0" formatRows="0" autoFilter="0"/>
  <phoneticPr fontId="5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9"/>
  <sheetViews>
    <sheetView zoomScale="80" zoomScaleNormal="80" workbookViewId="0">
      <selection activeCell="B60" sqref="B60"/>
    </sheetView>
  </sheetViews>
  <sheetFormatPr baseColWidth="10" defaultColWidth="8.83203125" defaultRowHeight="18" x14ac:dyDescent="0.2"/>
  <cols>
    <col min="1" max="1" width="7.5" style="265" bestFit="1" customWidth="1"/>
    <col min="2" max="2" width="19.5" style="210" bestFit="1" customWidth="1"/>
    <col min="3" max="3" width="17.6640625" style="266" bestFit="1" customWidth="1"/>
    <col min="4" max="4" width="6.6640625" style="267" bestFit="1" customWidth="1"/>
    <col min="5" max="8" width="13.6640625" style="210" bestFit="1" customWidth="1"/>
    <col min="9" max="9" width="29.83203125" style="210" bestFit="1" customWidth="1"/>
    <col min="10" max="10" width="10.6640625" style="210" bestFit="1" customWidth="1"/>
    <col min="11" max="11" width="21" style="210" bestFit="1" customWidth="1"/>
    <col min="12" max="12" width="18.6640625" style="211" bestFit="1" customWidth="1"/>
    <col min="13" max="13" width="24.33203125" style="210" bestFit="1" customWidth="1"/>
    <col min="14" max="14" width="22.6640625" style="210" bestFit="1" customWidth="1"/>
    <col min="15" max="15" width="24.33203125" style="210" bestFit="1" customWidth="1"/>
    <col min="16" max="17" width="22.6640625" style="210" bestFit="1" customWidth="1"/>
    <col min="18" max="18" width="14.5" style="210" bestFit="1" customWidth="1"/>
    <col min="19" max="19" width="1.83203125" style="210" bestFit="1" customWidth="1"/>
    <col min="20" max="20" width="15.5" style="212" bestFit="1" customWidth="1"/>
    <col min="21" max="22" width="17.1640625" style="210" bestFit="1" customWidth="1"/>
    <col min="23" max="23" width="15.5" style="210" bestFit="1" customWidth="1"/>
    <col min="24" max="24" width="17.1640625" style="210" bestFit="1" customWidth="1"/>
    <col min="25" max="25" width="2.83203125" style="210" bestFit="1" customWidth="1"/>
    <col min="26" max="29" width="1.83203125" style="210" bestFit="1" customWidth="1"/>
    <col min="30" max="16384" width="8.83203125" style="210"/>
  </cols>
  <sheetData>
    <row r="1" spans="1:25" x14ac:dyDescent="0.2">
      <c r="A1" s="268" t="s">
        <v>146</v>
      </c>
      <c r="B1" s="268"/>
      <c r="C1" s="268"/>
      <c r="D1" s="268"/>
      <c r="E1" s="268"/>
      <c r="F1" s="268"/>
      <c r="G1" s="268"/>
      <c r="H1" s="269"/>
      <c r="I1" s="209"/>
      <c r="J1" s="210" t="s">
        <v>202</v>
      </c>
      <c r="K1" s="210" t="s">
        <v>208</v>
      </c>
    </row>
    <row r="2" spans="1:25" s="218" customFormat="1" ht="57" x14ac:dyDescent="0.2">
      <c r="A2" s="213" t="s">
        <v>138</v>
      </c>
      <c r="B2" s="214" t="s">
        <v>139</v>
      </c>
      <c r="C2" s="215" t="s">
        <v>140</v>
      </c>
      <c r="D2" s="216" t="s">
        <v>145</v>
      </c>
      <c r="E2" s="217" t="s">
        <v>141</v>
      </c>
      <c r="F2" s="217" t="s">
        <v>142</v>
      </c>
      <c r="G2" s="217" t="s">
        <v>143</v>
      </c>
      <c r="H2" s="217" t="s">
        <v>144</v>
      </c>
      <c r="I2" s="217" t="s">
        <v>197</v>
      </c>
      <c r="K2" s="219" t="s">
        <v>209</v>
      </c>
      <c r="L2" s="128" t="s">
        <v>200</v>
      </c>
      <c r="M2" s="129" t="s">
        <v>201</v>
      </c>
      <c r="N2" s="130" t="s">
        <v>141</v>
      </c>
      <c r="O2" s="131" t="s">
        <v>142</v>
      </c>
      <c r="P2" s="132" t="s">
        <v>143</v>
      </c>
      <c r="Q2" s="133" t="s">
        <v>144</v>
      </c>
      <c r="R2" s="134" t="s">
        <v>203</v>
      </c>
      <c r="T2" s="130" t="s">
        <v>141</v>
      </c>
      <c r="U2" s="131" t="s">
        <v>142</v>
      </c>
      <c r="V2" s="132" t="s">
        <v>143</v>
      </c>
      <c r="W2" s="133" t="s">
        <v>144</v>
      </c>
      <c r="X2" s="220" t="s">
        <v>210</v>
      </c>
    </row>
    <row r="3" spans="1:25" x14ac:dyDescent="0.2">
      <c r="A3" s="221">
        <v>2019</v>
      </c>
      <c r="B3" s="191" t="s">
        <v>96</v>
      </c>
      <c r="C3" s="222">
        <v>120897.45000000001</v>
      </c>
      <c r="D3" s="223">
        <v>0.51884760366182014</v>
      </c>
      <c r="E3" s="224">
        <f t="shared" ref="E3:E34" si="0">+D3*C3</f>
        <v>62727.352221324727</v>
      </c>
      <c r="F3" s="224">
        <f t="shared" ref="F3:F34" si="1">+D3*C3</f>
        <v>62727.352221324727</v>
      </c>
      <c r="G3" s="224">
        <f t="shared" ref="G3:G34" si="2">+D3*C3</f>
        <v>62727.352221324727</v>
      </c>
      <c r="H3" s="224">
        <f t="shared" ref="H3:H34" si="3">+D3*C3</f>
        <v>62727.352221324727</v>
      </c>
      <c r="I3" s="225">
        <v>30458367487.409996</v>
      </c>
      <c r="J3" s="226">
        <f t="shared" ref="J3:J34" si="4">+I3/$I$57</f>
        <v>5.0471245016053164E-2</v>
      </c>
      <c r="K3" s="211">
        <f t="shared" ref="K3:K34" si="5">+I3/C3</f>
        <v>251935.56594791697</v>
      </c>
      <c r="L3" s="211">
        <v>1695</v>
      </c>
      <c r="M3" s="227">
        <f>+L3*E3</f>
        <v>106322862.01514541</v>
      </c>
      <c r="N3" s="228">
        <v>53945522.910339266</v>
      </c>
      <c r="O3" s="228">
        <v>28854582.021809373</v>
      </c>
      <c r="P3" s="228">
        <v>23522757.082996771</v>
      </c>
      <c r="Q3" s="228">
        <v>0</v>
      </c>
      <c r="R3" s="226">
        <f t="shared" ref="R3:R34" si="6">+L3/K3</f>
        <v>6.7279107402819418E-3</v>
      </c>
      <c r="S3" s="210" t="s">
        <v>202</v>
      </c>
      <c r="T3" s="229">
        <f>+N3/E3</f>
        <v>860</v>
      </c>
      <c r="U3" s="229">
        <f>+O3/F3</f>
        <v>460</v>
      </c>
      <c r="V3" s="229">
        <f>+P3/G3</f>
        <v>374.99999999999994</v>
      </c>
      <c r="W3" s="229">
        <f>+Q3/H3</f>
        <v>0</v>
      </c>
      <c r="X3" s="211">
        <f>SUM(T3:W3)</f>
        <v>1695</v>
      </c>
    </row>
    <row r="4" spans="1:25" x14ac:dyDescent="0.2">
      <c r="A4" s="221">
        <v>2019</v>
      </c>
      <c r="B4" s="191" t="s">
        <v>102</v>
      </c>
      <c r="C4" s="222">
        <v>234269.96999999994</v>
      </c>
      <c r="D4" s="223">
        <v>0.82</v>
      </c>
      <c r="E4" s="224">
        <f t="shared" si="0"/>
        <v>192101.37539999993</v>
      </c>
      <c r="F4" s="224">
        <f t="shared" si="1"/>
        <v>192101.37539999993</v>
      </c>
      <c r="G4" s="224">
        <f t="shared" si="2"/>
        <v>192101.37539999993</v>
      </c>
      <c r="H4" s="224">
        <f t="shared" si="3"/>
        <v>192101.37539999993</v>
      </c>
      <c r="I4" s="225">
        <v>49481376541.250023</v>
      </c>
      <c r="J4" s="226">
        <f t="shared" si="4"/>
        <v>8.1993451558994845E-2</v>
      </c>
      <c r="K4" s="211">
        <f t="shared" si="5"/>
        <v>211215.19135060304</v>
      </c>
      <c r="L4" s="211">
        <v>18023</v>
      </c>
      <c r="M4" s="227">
        <f>+L4*E4</f>
        <v>3462243088.834199</v>
      </c>
      <c r="N4" s="227">
        <f>950*H4</f>
        <v>182496306.62999994</v>
      </c>
      <c r="O4" s="230">
        <f>4534*G4</f>
        <v>870987636.06359971</v>
      </c>
      <c r="P4" s="230">
        <f>9291*H4</f>
        <v>1784813878.8413994</v>
      </c>
      <c r="Q4" s="230">
        <f>+W4*G4</f>
        <v>623945267.29919982</v>
      </c>
      <c r="R4" s="226">
        <f t="shared" si="6"/>
        <v>8.5330036560121419E-2</v>
      </c>
      <c r="T4" s="231">
        <v>950</v>
      </c>
      <c r="U4" s="232">
        <v>4534</v>
      </c>
      <c r="V4" s="232">
        <v>9291</v>
      </c>
      <c r="W4" s="232">
        <v>3248</v>
      </c>
      <c r="X4" s="228">
        <f>SUM(T4:W4)</f>
        <v>18023</v>
      </c>
    </row>
    <row r="5" spans="1:25" x14ac:dyDescent="0.2">
      <c r="A5" s="221">
        <v>2019</v>
      </c>
      <c r="B5" s="191" t="s">
        <v>115</v>
      </c>
      <c r="C5" s="222">
        <v>6857.5</v>
      </c>
      <c r="D5" s="223">
        <v>0.39</v>
      </c>
      <c r="E5" s="224">
        <f t="shared" si="0"/>
        <v>2674.4250000000002</v>
      </c>
      <c r="F5" s="224">
        <f t="shared" si="1"/>
        <v>2674.4250000000002</v>
      </c>
      <c r="G5" s="224">
        <f t="shared" si="2"/>
        <v>2674.4250000000002</v>
      </c>
      <c r="H5" s="224">
        <f t="shared" si="3"/>
        <v>2674.4250000000002</v>
      </c>
      <c r="I5" s="225">
        <v>1386790365.4300003</v>
      </c>
      <c r="J5" s="226">
        <f t="shared" si="4"/>
        <v>2.2979904076753672E-3</v>
      </c>
      <c r="K5" s="211">
        <f t="shared" si="5"/>
        <v>202229.72882683197</v>
      </c>
      <c r="L5" s="211">
        <v>8457</v>
      </c>
      <c r="M5" s="227">
        <f>+L5*H5</f>
        <v>22617612.225000001</v>
      </c>
      <c r="N5" s="230">
        <f>+T5*H5</f>
        <v>4412801.25</v>
      </c>
      <c r="O5" s="230">
        <f>+U5*H5</f>
        <v>2546052.6</v>
      </c>
      <c r="P5" s="230">
        <f>+H5*V5</f>
        <v>9828511.875</v>
      </c>
      <c r="Q5" s="230">
        <f>+W5*H5</f>
        <v>5830246.5</v>
      </c>
      <c r="R5" s="226">
        <f t="shared" si="6"/>
        <v>4.1818777333384426E-2</v>
      </c>
      <c r="T5" s="231">
        <v>1650</v>
      </c>
      <c r="U5" s="232">
        <v>952</v>
      </c>
      <c r="V5" s="232">
        <v>3675</v>
      </c>
      <c r="W5" s="232">
        <v>2180</v>
      </c>
      <c r="X5" s="232">
        <f>SUM(T5:W5)</f>
        <v>8457</v>
      </c>
    </row>
    <row r="6" spans="1:25" x14ac:dyDescent="0.2">
      <c r="A6" s="221">
        <v>2019</v>
      </c>
      <c r="B6" s="191" t="s">
        <v>157</v>
      </c>
      <c r="C6" s="222">
        <v>388964.99999999977</v>
      </c>
      <c r="D6" s="223">
        <v>0.53</v>
      </c>
      <c r="E6" s="224">
        <f t="shared" si="0"/>
        <v>206151.4499999999</v>
      </c>
      <c r="F6" s="224">
        <f t="shared" si="1"/>
        <v>206151.4499999999</v>
      </c>
      <c r="G6" s="224">
        <f t="shared" si="2"/>
        <v>206151.4499999999</v>
      </c>
      <c r="H6" s="224">
        <f t="shared" si="3"/>
        <v>206151.4499999999</v>
      </c>
      <c r="I6" s="225">
        <v>20045214385.540028</v>
      </c>
      <c r="J6" s="226">
        <f t="shared" si="4"/>
        <v>3.3216058840648453E-2</v>
      </c>
      <c r="K6" s="211">
        <f t="shared" si="5"/>
        <v>51534.75090442595</v>
      </c>
      <c r="L6" s="228">
        <v>1067</v>
      </c>
      <c r="M6" s="227">
        <f>+L6*H6</f>
        <v>219963597.14999989</v>
      </c>
      <c r="N6" s="227">
        <f>+T6*H6</f>
        <v>187391668.04999989</v>
      </c>
      <c r="O6" s="227">
        <f>+U6*H6</f>
        <v>32571929.099999983</v>
      </c>
      <c r="P6" s="211">
        <v>0</v>
      </c>
      <c r="Q6" s="211">
        <v>0</v>
      </c>
      <c r="R6" s="226">
        <f t="shared" si="6"/>
        <v>2.0704475742568555E-2</v>
      </c>
      <c r="T6" s="231">
        <v>909</v>
      </c>
      <c r="U6" s="232">
        <v>158</v>
      </c>
      <c r="V6" s="232">
        <v>0</v>
      </c>
      <c r="W6" s="232">
        <v>0</v>
      </c>
      <c r="X6" s="228">
        <f>SUM(T6:W6)</f>
        <v>1067</v>
      </c>
    </row>
    <row r="7" spans="1:25" x14ac:dyDescent="0.2">
      <c r="A7" s="221">
        <v>2019</v>
      </c>
      <c r="B7" s="191" t="s">
        <v>113</v>
      </c>
      <c r="C7" s="222">
        <v>207886.01</v>
      </c>
      <c r="D7" s="223">
        <v>0.99</v>
      </c>
      <c r="E7" s="224">
        <f t="shared" si="0"/>
        <v>205807.14990000002</v>
      </c>
      <c r="F7" s="224">
        <f t="shared" si="1"/>
        <v>205807.14990000002</v>
      </c>
      <c r="G7" s="224">
        <f t="shared" si="2"/>
        <v>205807.14990000002</v>
      </c>
      <c r="H7" s="224">
        <f t="shared" si="3"/>
        <v>205807.14990000002</v>
      </c>
      <c r="I7" s="225">
        <v>10854447333.070002</v>
      </c>
      <c r="J7" s="226">
        <f t="shared" si="4"/>
        <v>1.7986435782799921E-2</v>
      </c>
      <c r="K7" s="211">
        <f t="shared" si="5"/>
        <v>52213.457428280053</v>
      </c>
      <c r="L7" s="211">
        <v>3331</v>
      </c>
      <c r="M7" s="230">
        <v>685543616.31690001</v>
      </c>
      <c r="N7" s="230">
        <v>228823202.50040132</v>
      </c>
      <c r="O7" s="230">
        <v>291430630.93557394</v>
      </c>
      <c r="P7" s="230">
        <v>28808674.798282884</v>
      </c>
      <c r="Q7" s="230">
        <v>136481108.08264187</v>
      </c>
      <c r="R7" s="226">
        <f t="shared" si="6"/>
        <v>6.3795813647763752E-2</v>
      </c>
      <c r="S7" s="233"/>
      <c r="T7" s="229">
        <f>+N7/H7</f>
        <v>1111.8331049799999</v>
      </c>
      <c r="U7" s="211">
        <f>+O7/H7</f>
        <v>1416.0374461099998</v>
      </c>
      <c r="V7" s="211">
        <f>+P7/H7</f>
        <v>139.97897940999999</v>
      </c>
      <c r="W7" s="211">
        <f>+Q7/H7</f>
        <v>663.15046949999987</v>
      </c>
      <c r="X7" s="211">
        <f>+Q7/H7</f>
        <v>663.15046949999987</v>
      </c>
    </row>
    <row r="8" spans="1:25" x14ac:dyDescent="0.2">
      <c r="A8" s="221">
        <v>2019</v>
      </c>
      <c r="B8" s="191" t="s">
        <v>183</v>
      </c>
      <c r="C8" s="222">
        <v>4908.88</v>
      </c>
      <c r="D8" s="223">
        <v>0.8</v>
      </c>
      <c r="E8" s="224">
        <f t="shared" si="0"/>
        <v>3927.1040000000003</v>
      </c>
      <c r="F8" s="224">
        <f t="shared" si="1"/>
        <v>3927.1040000000003</v>
      </c>
      <c r="G8" s="224">
        <f t="shared" si="2"/>
        <v>3927.1040000000003</v>
      </c>
      <c r="H8" s="224">
        <f t="shared" si="3"/>
        <v>3927.1040000000003</v>
      </c>
      <c r="I8" s="225">
        <v>2713811088.190001</v>
      </c>
      <c r="J8" s="226">
        <f t="shared" si="4"/>
        <v>4.4969391224245975E-3</v>
      </c>
      <c r="K8" s="211">
        <f t="shared" si="5"/>
        <v>552837.12133725022</v>
      </c>
      <c r="L8" s="211">
        <v>19843</v>
      </c>
      <c r="M8" s="227">
        <f>+L8*H8</f>
        <v>77925524.672000006</v>
      </c>
      <c r="N8" s="227">
        <f>+T8*H8</f>
        <v>736332</v>
      </c>
      <c r="O8" s="227">
        <f>+U8*H8</f>
        <v>17200715.52</v>
      </c>
      <c r="P8" s="227">
        <f>+V8*H8</f>
        <v>59794085.504000001</v>
      </c>
      <c r="Q8" s="227">
        <f>+W8*H8</f>
        <v>196355.20000000001</v>
      </c>
      <c r="R8" s="226">
        <f t="shared" si="6"/>
        <v>3.5893031119187575E-2</v>
      </c>
      <c r="S8" s="234"/>
      <c r="T8" s="235">
        <v>187.5</v>
      </c>
      <c r="U8" s="228">
        <v>4380</v>
      </c>
      <c r="V8" s="228">
        <v>15226</v>
      </c>
      <c r="W8" s="228">
        <v>50</v>
      </c>
      <c r="X8" s="228">
        <v>19843.5</v>
      </c>
    </row>
    <row r="9" spans="1:25" x14ac:dyDescent="0.2">
      <c r="A9" s="221">
        <v>2019</v>
      </c>
      <c r="B9" s="191" t="s">
        <v>130</v>
      </c>
      <c r="C9" s="222">
        <v>41128.44</v>
      </c>
      <c r="D9" s="223">
        <v>0.52</v>
      </c>
      <c r="E9" s="224">
        <f t="shared" si="0"/>
        <v>21386.788800000002</v>
      </c>
      <c r="F9" s="224">
        <f t="shared" si="1"/>
        <v>21386.788800000002</v>
      </c>
      <c r="G9" s="224">
        <f t="shared" si="2"/>
        <v>21386.788800000002</v>
      </c>
      <c r="H9" s="224">
        <f t="shared" si="3"/>
        <v>21386.788800000002</v>
      </c>
      <c r="I9" s="225">
        <v>1115064953.9999998</v>
      </c>
      <c r="J9" s="226">
        <f t="shared" si="4"/>
        <v>1.8477259664494794E-3</v>
      </c>
      <c r="K9" s="211">
        <f t="shared" si="5"/>
        <v>27111.773604834019</v>
      </c>
      <c r="L9" s="211">
        <v>2557</v>
      </c>
      <c r="M9" s="227">
        <f>+L9*H9</f>
        <v>54686018.961600006</v>
      </c>
      <c r="N9" s="227">
        <f>+T9*H9</f>
        <v>39259015.307200007</v>
      </c>
      <c r="O9" s="227">
        <f>+U9*H9</f>
        <v>5810077.6240000008</v>
      </c>
      <c r="P9" s="227">
        <f>+V9*H9</f>
        <v>8761454.4784000013</v>
      </c>
      <c r="Q9" s="227">
        <f>+W9*H9</f>
        <v>855471.55200000014</v>
      </c>
      <c r="R9" s="226">
        <f t="shared" si="6"/>
        <v>9.4313269108446965E-2</v>
      </c>
      <c r="T9" s="235">
        <v>1835.6666666666667</v>
      </c>
      <c r="U9" s="228">
        <v>271.66666666666669</v>
      </c>
      <c r="V9" s="228">
        <v>409.66666666666669</v>
      </c>
      <c r="W9" s="228">
        <v>40</v>
      </c>
      <c r="X9" s="228">
        <f>SUM(T9:W9)</f>
        <v>2557</v>
      </c>
    </row>
    <row r="10" spans="1:25" x14ac:dyDescent="0.2">
      <c r="A10" s="221">
        <v>2019</v>
      </c>
      <c r="B10" s="191" t="s">
        <v>158</v>
      </c>
      <c r="C10" s="222">
        <v>48606.490000000005</v>
      </c>
      <c r="D10" s="223">
        <v>0.51</v>
      </c>
      <c r="E10" s="224">
        <f t="shared" si="0"/>
        <v>24789.309900000004</v>
      </c>
      <c r="F10" s="224">
        <f t="shared" si="1"/>
        <v>24789.309900000004</v>
      </c>
      <c r="G10" s="224">
        <f t="shared" si="2"/>
        <v>24789.309900000004</v>
      </c>
      <c r="H10" s="224">
        <f t="shared" si="3"/>
        <v>24789.309900000004</v>
      </c>
      <c r="I10" s="225">
        <v>486243901.99000007</v>
      </c>
      <c r="J10" s="226">
        <f t="shared" si="4"/>
        <v>8.0573376511538987E-4</v>
      </c>
      <c r="K10" s="211">
        <f t="shared" si="5"/>
        <v>10003.682676737202</v>
      </c>
      <c r="L10" s="211">
        <v>780</v>
      </c>
      <c r="M10" s="227">
        <f>+L10*H10</f>
        <v>19335661.722000003</v>
      </c>
      <c r="N10" s="227">
        <f>+T10*H10</f>
        <v>4238971.9929000009</v>
      </c>
      <c r="O10" s="211">
        <v>0</v>
      </c>
      <c r="P10" s="227">
        <f>+V10*H10</f>
        <v>15096689.729100002</v>
      </c>
      <c r="Q10" s="211">
        <v>0</v>
      </c>
      <c r="R10" s="226">
        <f t="shared" si="6"/>
        <v>7.7971285695999759E-2</v>
      </c>
      <c r="T10" s="235">
        <v>171</v>
      </c>
      <c r="U10" s="228">
        <v>0</v>
      </c>
      <c r="V10" s="228">
        <v>609</v>
      </c>
      <c r="W10" s="228">
        <v>0</v>
      </c>
      <c r="X10" s="228">
        <f>SUM(T10:W10)</f>
        <v>780</v>
      </c>
    </row>
    <row r="11" spans="1:25" x14ac:dyDescent="0.2">
      <c r="A11" s="221">
        <v>2019</v>
      </c>
      <c r="B11" s="193" t="s">
        <v>180</v>
      </c>
      <c r="C11" s="222">
        <v>2333.4499999999998</v>
      </c>
      <c r="D11" s="236">
        <v>0.95</v>
      </c>
      <c r="E11" s="237">
        <f t="shared" si="0"/>
        <v>2216.7774999999997</v>
      </c>
      <c r="F11" s="237">
        <f t="shared" si="1"/>
        <v>2216.7774999999997</v>
      </c>
      <c r="G11" s="237">
        <f t="shared" si="2"/>
        <v>2216.7774999999997</v>
      </c>
      <c r="H11" s="237">
        <f t="shared" si="3"/>
        <v>2216.7774999999997</v>
      </c>
      <c r="I11" s="225">
        <v>1593732479.25</v>
      </c>
      <c r="J11" s="226">
        <f t="shared" si="4"/>
        <v>2.6409052449550231E-3</v>
      </c>
      <c r="K11" s="211">
        <f t="shared" si="5"/>
        <v>682994.05569007271</v>
      </c>
      <c r="L11" s="228">
        <v>14490</v>
      </c>
      <c r="M11" s="227">
        <f>+L11*H11</f>
        <v>32121105.974999994</v>
      </c>
      <c r="N11" s="227">
        <v>0</v>
      </c>
      <c r="O11" s="227">
        <f>+U11*H11</f>
        <v>8756271.1249999981</v>
      </c>
      <c r="P11" s="227">
        <f>+V11*G11</f>
        <v>21369735.099999998</v>
      </c>
      <c r="Q11" s="227">
        <f>+W11*H11</f>
        <v>1995099.7499999998</v>
      </c>
      <c r="R11" s="226">
        <f t="shared" si="6"/>
        <v>2.1215411582696461E-2</v>
      </c>
      <c r="T11" s="235">
        <v>0</v>
      </c>
      <c r="U11" s="228">
        <v>3950</v>
      </c>
      <c r="V11" s="228">
        <v>9640</v>
      </c>
      <c r="W11" s="228">
        <v>900</v>
      </c>
      <c r="X11" s="228">
        <v>14490</v>
      </c>
    </row>
    <row r="12" spans="1:25" s="246" customFormat="1" x14ac:dyDescent="0.2">
      <c r="A12" s="238">
        <v>2019</v>
      </c>
      <c r="B12" s="195" t="s">
        <v>196</v>
      </c>
      <c r="C12" s="239">
        <v>34472.21</v>
      </c>
      <c r="D12" s="240">
        <v>0.48</v>
      </c>
      <c r="E12" s="241">
        <f t="shared" si="0"/>
        <v>16546.660799999998</v>
      </c>
      <c r="F12" s="241">
        <f t="shared" si="1"/>
        <v>16546.660799999998</v>
      </c>
      <c r="G12" s="241">
        <f t="shared" si="2"/>
        <v>16546.660799999998</v>
      </c>
      <c r="H12" s="241">
        <f t="shared" si="3"/>
        <v>16546.660799999998</v>
      </c>
      <c r="I12" s="242">
        <v>3711323825.9799967</v>
      </c>
      <c r="J12" s="243">
        <f t="shared" si="4"/>
        <v>6.1498743894392634E-3</v>
      </c>
      <c r="K12" s="244">
        <f t="shared" si="5"/>
        <v>107661.32562954324</v>
      </c>
      <c r="L12" s="244">
        <v>7446</v>
      </c>
      <c r="M12" s="245">
        <f>+L12*E12</f>
        <v>123206436.31679998</v>
      </c>
      <c r="N12" s="245">
        <f>+T12*H12</f>
        <v>13154595.335999999</v>
      </c>
      <c r="O12" s="245">
        <f>+U12*H12</f>
        <v>104591442.91679999</v>
      </c>
      <c r="P12" s="244">
        <v>0</v>
      </c>
      <c r="Q12" s="245">
        <f>+W12*H12</f>
        <v>5460398.0639999993</v>
      </c>
      <c r="R12" s="226">
        <f t="shared" si="6"/>
        <v>6.9161325633508186E-2</v>
      </c>
      <c r="T12" s="247">
        <v>795</v>
      </c>
      <c r="U12" s="248">
        <f>683+293+196+1280+1280+952+796+841</f>
        <v>6321</v>
      </c>
      <c r="V12" s="248">
        <v>0</v>
      </c>
      <c r="W12" s="248">
        <f>165+165</f>
        <v>330</v>
      </c>
      <c r="X12" s="248">
        <f>SUM(T12:W12)</f>
        <v>7446</v>
      </c>
    </row>
    <row r="13" spans="1:25" x14ac:dyDescent="0.2">
      <c r="A13" s="221">
        <v>2019</v>
      </c>
      <c r="B13" s="191" t="s">
        <v>118</v>
      </c>
      <c r="C13" s="222">
        <v>48427.49</v>
      </c>
      <c r="D13" s="223">
        <v>0.49</v>
      </c>
      <c r="E13" s="224">
        <f t="shared" si="0"/>
        <v>23729.470099999999</v>
      </c>
      <c r="F13" s="224">
        <f t="shared" si="1"/>
        <v>23729.470099999999</v>
      </c>
      <c r="G13" s="224">
        <f t="shared" si="2"/>
        <v>23729.470099999999</v>
      </c>
      <c r="H13" s="224">
        <f t="shared" si="3"/>
        <v>23729.470099999999</v>
      </c>
      <c r="I13" s="225">
        <v>1022885047.4299998</v>
      </c>
      <c r="J13" s="226">
        <f t="shared" si="4"/>
        <v>1.6949786252804411E-3</v>
      </c>
      <c r="K13" s="211">
        <f t="shared" si="5"/>
        <v>21121.991815598947</v>
      </c>
      <c r="L13" s="211">
        <v>545</v>
      </c>
      <c r="M13" s="227">
        <f>+L13*E13</f>
        <v>12932561.204499999</v>
      </c>
      <c r="N13" s="211">
        <v>545</v>
      </c>
      <c r="O13" s="211">
        <v>0</v>
      </c>
      <c r="P13" s="211">
        <v>0</v>
      </c>
      <c r="Q13" s="211">
        <v>0</v>
      </c>
      <c r="R13" s="226">
        <f t="shared" si="6"/>
        <v>2.5802490823687768E-2</v>
      </c>
      <c r="T13" s="235">
        <v>545</v>
      </c>
      <c r="U13" s="228">
        <v>0</v>
      </c>
      <c r="V13" s="228">
        <v>0</v>
      </c>
      <c r="W13" s="228">
        <v>0</v>
      </c>
      <c r="X13" s="228">
        <f>SUM(T13:W13)</f>
        <v>545</v>
      </c>
      <c r="Y13" s="210">
        <v>0</v>
      </c>
    </row>
    <row r="14" spans="1:25" x14ac:dyDescent="0.2">
      <c r="A14" s="221">
        <v>2019</v>
      </c>
      <c r="B14" s="191" t="s">
        <v>111</v>
      </c>
      <c r="C14" s="222">
        <v>59594.559999999998</v>
      </c>
      <c r="D14" s="223">
        <v>0.64</v>
      </c>
      <c r="E14" s="224">
        <f t="shared" si="0"/>
        <v>38140.518400000001</v>
      </c>
      <c r="F14" s="224">
        <f t="shared" si="1"/>
        <v>38140.518400000001</v>
      </c>
      <c r="G14" s="224">
        <f t="shared" si="2"/>
        <v>38140.518400000001</v>
      </c>
      <c r="H14" s="224">
        <f t="shared" si="3"/>
        <v>38140.518400000001</v>
      </c>
      <c r="I14" s="225">
        <v>1094399263.8200002</v>
      </c>
      <c r="J14" s="226">
        <f t="shared" si="4"/>
        <v>1.8134817439732834E-3</v>
      </c>
      <c r="K14" s="211">
        <f t="shared" si="5"/>
        <v>18364.079939846863</v>
      </c>
      <c r="L14" s="211">
        <v>2393</v>
      </c>
      <c r="M14" s="227">
        <f>+L14*G14</f>
        <v>91270260.531200007</v>
      </c>
      <c r="N14" s="227">
        <v>0</v>
      </c>
      <c r="O14" s="227">
        <f>+U14*H14</f>
        <v>15752034.099200001</v>
      </c>
      <c r="P14" s="227">
        <f>+V14*H14</f>
        <v>75518226.431999996</v>
      </c>
      <c r="Q14" s="227">
        <f>+W14*H14</f>
        <v>0</v>
      </c>
      <c r="R14" s="226">
        <f t="shared" si="6"/>
        <v>0.1303087335623935</v>
      </c>
      <c r="T14" s="235">
        <v>0</v>
      </c>
      <c r="U14" s="228">
        <v>413</v>
      </c>
      <c r="V14" s="228">
        <v>1980</v>
      </c>
      <c r="W14" s="228">
        <v>0</v>
      </c>
      <c r="X14" s="228">
        <v>2393</v>
      </c>
    </row>
    <row r="15" spans="1:25" x14ac:dyDescent="0.2">
      <c r="A15" s="221">
        <v>2019</v>
      </c>
      <c r="B15" s="191" t="s">
        <v>112</v>
      </c>
      <c r="C15" s="222">
        <v>710360.63</v>
      </c>
      <c r="D15" s="223">
        <v>0.34</v>
      </c>
      <c r="E15" s="224">
        <f t="shared" si="0"/>
        <v>241522.61420000001</v>
      </c>
      <c r="F15" s="224">
        <f t="shared" si="1"/>
        <v>241522.61420000001</v>
      </c>
      <c r="G15" s="224">
        <f t="shared" si="2"/>
        <v>241522.61420000001</v>
      </c>
      <c r="H15" s="224">
        <f t="shared" si="3"/>
        <v>241522.61420000001</v>
      </c>
      <c r="I15" s="225">
        <v>4725662435.8300009</v>
      </c>
      <c r="J15" s="226">
        <f t="shared" si="4"/>
        <v>7.8306910821968057E-3</v>
      </c>
      <c r="K15" s="211">
        <f t="shared" si="5"/>
        <v>6652.4835924958297</v>
      </c>
      <c r="L15" s="211">
        <v>1745.88</v>
      </c>
      <c r="M15" s="227">
        <f>+L15*F15</f>
        <v>421669501.67949605</v>
      </c>
      <c r="N15" s="227">
        <f>+T15*$G$15</f>
        <v>48817758.395175003</v>
      </c>
      <c r="O15" s="227">
        <f>+U15*$G$15</f>
        <v>18416099.33275</v>
      </c>
      <c r="P15" s="227">
        <f>+V15*$G$15</f>
        <v>332787972.04082501</v>
      </c>
      <c r="Q15" s="227">
        <f>+W15*$G$15</f>
        <v>21646464.297675002</v>
      </c>
      <c r="R15" s="226">
        <f t="shared" si="6"/>
        <v>0.26244033160328228</v>
      </c>
      <c r="T15" s="231">
        <v>202.125</v>
      </c>
      <c r="U15" s="232">
        <v>76.25</v>
      </c>
      <c r="V15" s="232">
        <v>1377.875</v>
      </c>
      <c r="W15" s="232">
        <v>89.625</v>
      </c>
      <c r="X15" s="228">
        <f t="shared" ref="X15:X20" si="7">SUM(T15:W15)</f>
        <v>1745.875</v>
      </c>
    </row>
    <row r="16" spans="1:25" x14ac:dyDescent="0.2">
      <c r="A16" s="221">
        <v>2019</v>
      </c>
      <c r="B16" s="191" t="s">
        <v>148</v>
      </c>
      <c r="C16" s="222">
        <v>26979.529999999995</v>
      </c>
      <c r="D16" s="223">
        <v>0.61</v>
      </c>
      <c r="E16" s="224">
        <f t="shared" si="0"/>
        <v>16457.513299999995</v>
      </c>
      <c r="F16" s="224">
        <f t="shared" si="1"/>
        <v>16457.513299999995</v>
      </c>
      <c r="G16" s="224">
        <f t="shared" si="2"/>
        <v>16457.513299999995</v>
      </c>
      <c r="H16" s="224">
        <f t="shared" si="3"/>
        <v>16457.513299999995</v>
      </c>
      <c r="I16" s="225">
        <v>3225820710.7200012</v>
      </c>
      <c r="J16" s="226">
        <f t="shared" si="4"/>
        <v>5.3453681500134943E-3</v>
      </c>
      <c r="K16" s="211">
        <f t="shared" si="5"/>
        <v>119565.4894922188</v>
      </c>
      <c r="L16" s="211">
        <v>7445</v>
      </c>
      <c r="M16" s="227">
        <f>+L16*H16</f>
        <v>122526186.51849997</v>
      </c>
      <c r="N16" s="227">
        <f>+T16*H16</f>
        <v>3291502.6599999992</v>
      </c>
      <c r="O16" s="227">
        <f t="shared" ref="O16:O31" si="8">+U16*H16</f>
        <v>32503588.767499991</v>
      </c>
      <c r="P16" s="227">
        <f>+V16*H16</f>
        <v>79325214.105999976</v>
      </c>
      <c r="Q16" s="227">
        <f t="shared" ref="Q16:Q21" si="9">+W16*H16</f>
        <v>7405880.9849999975</v>
      </c>
      <c r="R16" s="226">
        <f t="shared" si="6"/>
        <v>6.2267131022656109E-2</v>
      </c>
      <c r="T16" s="235">
        <v>200</v>
      </c>
      <c r="U16" s="228">
        <f>+U11/2</f>
        <v>1975</v>
      </c>
      <c r="V16" s="228">
        <f>+V11/2</f>
        <v>4820</v>
      </c>
      <c r="W16" s="228">
        <f>+W11/2</f>
        <v>450</v>
      </c>
      <c r="X16" s="228">
        <f t="shared" si="7"/>
        <v>7445</v>
      </c>
    </row>
    <row r="17" spans="1:24" x14ac:dyDescent="0.2">
      <c r="A17" s="221">
        <v>2019</v>
      </c>
      <c r="B17" s="191" t="s">
        <v>134</v>
      </c>
      <c r="C17" s="222">
        <v>856117.22999999986</v>
      </c>
      <c r="D17" s="223">
        <v>0.78</v>
      </c>
      <c r="E17" s="224">
        <f t="shared" si="0"/>
        <v>667771.43939999992</v>
      </c>
      <c r="F17" s="224">
        <f t="shared" si="1"/>
        <v>667771.43939999992</v>
      </c>
      <c r="G17" s="224">
        <f t="shared" si="2"/>
        <v>667771.43939999992</v>
      </c>
      <c r="H17" s="224">
        <f t="shared" si="3"/>
        <v>667771.43939999992</v>
      </c>
      <c r="I17" s="225">
        <v>45899417666.669991</v>
      </c>
      <c r="J17" s="226">
        <f t="shared" si="4"/>
        <v>7.6057942242184512E-2</v>
      </c>
      <c r="K17" s="211">
        <f t="shared" si="5"/>
        <v>53613.472615975734</v>
      </c>
      <c r="L17" s="211">
        <v>3930</v>
      </c>
      <c r="M17" s="227">
        <f>+L17*H17</f>
        <v>2624341756.8419995</v>
      </c>
      <c r="N17" s="227">
        <f>+T17*H17</f>
        <v>1075112017.4339998</v>
      </c>
      <c r="O17" s="227">
        <f t="shared" si="8"/>
        <v>1268765734.8599999</v>
      </c>
      <c r="P17" s="227">
        <v>0</v>
      </c>
      <c r="Q17" s="227">
        <f t="shared" si="9"/>
        <v>280464004.54799998</v>
      </c>
      <c r="R17" s="226">
        <f t="shared" si="6"/>
        <v>7.3302470596335503E-2</v>
      </c>
      <c r="T17" s="247">
        <v>1610</v>
      </c>
      <c r="U17" s="249">
        <v>1900</v>
      </c>
      <c r="V17" s="249"/>
      <c r="W17" s="249">
        <v>420</v>
      </c>
      <c r="X17" s="228">
        <f t="shared" si="7"/>
        <v>3930</v>
      </c>
    </row>
    <row r="18" spans="1:24" x14ac:dyDescent="0.2">
      <c r="A18" s="221">
        <v>2019</v>
      </c>
      <c r="B18" s="191" t="s">
        <v>124</v>
      </c>
      <c r="C18" s="222">
        <v>48064.039999999986</v>
      </c>
      <c r="D18" s="223">
        <v>0.6</v>
      </c>
      <c r="E18" s="224">
        <f t="shared" si="0"/>
        <v>28838.423999999992</v>
      </c>
      <c r="F18" s="224">
        <f t="shared" si="1"/>
        <v>28838.423999999992</v>
      </c>
      <c r="G18" s="224">
        <f t="shared" si="2"/>
        <v>28838.423999999992</v>
      </c>
      <c r="H18" s="224">
        <f t="shared" si="3"/>
        <v>28838.423999999992</v>
      </c>
      <c r="I18" s="225">
        <v>11893870704.579996</v>
      </c>
      <c r="J18" s="226">
        <f t="shared" si="4"/>
        <v>1.9708819350487117E-2</v>
      </c>
      <c r="K18" s="211">
        <f t="shared" si="5"/>
        <v>247458.8217007975</v>
      </c>
      <c r="L18" s="211">
        <v>12081</v>
      </c>
      <c r="M18" s="227">
        <f>+L18*H18</f>
        <v>348397000.34399992</v>
      </c>
      <c r="N18" s="227">
        <f>+T18*H18</f>
        <v>67972165.367999986</v>
      </c>
      <c r="O18" s="227">
        <f t="shared" si="8"/>
        <v>39220256.639999986</v>
      </c>
      <c r="P18" s="227">
        <f>+V18*H18</f>
        <v>151401725.99999997</v>
      </c>
      <c r="Q18" s="227">
        <f t="shared" si="9"/>
        <v>89802852.335999981</v>
      </c>
      <c r="R18" s="226">
        <f t="shared" si="6"/>
        <v>4.8820243776183249E-2</v>
      </c>
      <c r="T18" s="231">
        <v>2357</v>
      </c>
      <c r="U18" s="232">
        <v>1360</v>
      </c>
      <c r="V18" s="232">
        <v>5250</v>
      </c>
      <c r="W18" s="232">
        <v>3114</v>
      </c>
      <c r="X18" s="232">
        <f t="shared" si="7"/>
        <v>12081</v>
      </c>
    </row>
    <row r="19" spans="1:24" x14ac:dyDescent="0.2">
      <c r="A19" s="221">
        <v>2019</v>
      </c>
      <c r="B19" s="191" t="s">
        <v>109</v>
      </c>
      <c r="C19" s="222">
        <v>11476.890000000003</v>
      </c>
      <c r="D19" s="223">
        <v>0.34</v>
      </c>
      <c r="E19" s="224">
        <f t="shared" si="0"/>
        <v>3902.1426000000015</v>
      </c>
      <c r="F19" s="224">
        <f t="shared" si="1"/>
        <v>3902.1426000000015</v>
      </c>
      <c r="G19" s="224">
        <f t="shared" si="2"/>
        <v>3902.1426000000015</v>
      </c>
      <c r="H19" s="224">
        <f t="shared" si="3"/>
        <v>3902.1426000000015</v>
      </c>
      <c r="I19" s="225">
        <v>545157829.61999977</v>
      </c>
      <c r="J19" s="226">
        <f t="shared" si="4"/>
        <v>9.0335748961411166E-4</v>
      </c>
      <c r="K19" s="211">
        <f t="shared" si="5"/>
        <v>47500.483983030215</v>
      </c>
      <c r="L19" s="211">
        <v>1510</v>
      </c>
      <c r="M19" s="211">
        <f>+L19*H19</f>
        <v>5892235.3260000022</v>
      </c>
      <c r="N19" s="227">
        <f>+T19*H19</f>
        <v>2011833.2347714293</v>
      </c>
      <c r="O19" s="227">
        <f t="shared" si="8"/>
        <v>2701397.5770857157</v>
      </c>
      <c r="P19" s="227">
        <f>+V19*H19</f>
        <v>1112110.6410000005</v>
      </c>
      <c r="Q19" s="227">
        <f t="shared" si="9"/>
        <v>66893.873142857163</v>
      </c>
      <c r="R19" s="226">
        <f t="shared" si="6"/>
        <v>3.1789149780862336E-2</v>
      </c>
      <c r="T19" s="235">
        <f>+T28*1</f>
        <v>515.57142857142856</v>
      </c>
      <c r="U19" s="228">
        <f>+U28*2</f>
        <v>692.28571428571433</v>
      </c>
      <c r="V19" s="228">
        <v>285</v>
      </c>
      <c r="W19" s="228">
        <f>+W28*2</f>
        <v>17.142857142857142</v>
      </c>
      <c r="X19" s="228">
        <f t="shared" si="7"/>
        <v>1510</v>
      </c>
    </row>
    <row r="20" spans="1:24" x14ac:dyDescent="0.2">
      <c r="A20" s="221">
        <v>2019</v>
      </c>
      <c r="B20" s="191" t="s">
        <v>128</v>
      </c>
      <c r="C20" s="222">
        <v>86403.930000000022</v>
      </c>
      <c r="D20" s="223">
        <v>0.57999999999999996</v>
      </c>
      <c r="E20" s="224">
        <f t="shared" si="0"/>
        <v>50114.279400000007</v>
      </c>
      <c r="F20" s="224">
        <f t="shared" si="1"/>
        <v>50114.279400000007</v>
      </c>
      <c r="G20" s="224">
        <f t="shared" si="2"/>
        <v>50114.279400000007</v>
      </c>
      <c r="H20" s="224">
        <f t="shared" si="3"/>
        <v>50114.279400000007</v>
      </c>
      <c r="I20" s="225">
        <v>25395602467.980022</v>
      </c>
      <c r="J20" s="226">
        <f t="shared" si="4"/>
        <v>4.2081955804805234E-2</v>
      </c>
      <c r="K20" s="211">
        <f t="shared" si="5"/>
        <v>293917.21496904152</v>
      </c>
      <c r="L20" s="211">
        <v>13572</v>
      </c>
      <c r="M20" s="227">
        <f>+L20*G20</f>
        <v>680151000.01680005</v>
      </c>
      <c r="N20" s="227">
        <v>0</v>
      </c>
      <c r="O20" s="227">
        <f t="shared" si="8"/>
        <v>467165312.56680006</v>
      </c>
      <c r="P20" s="227">
        <f>+V20*H20</f>
        <v>207723688.11300004</v>
      </c>
      <c r="Q20" s="227">
        <f t="shared" si="9"/>
        <v>5261999.3370000003</v>
      </c>
      <c r="R20" s="226">
        <f t="shared" si="6"/>
        <v>4.6176267699833594E-2</v>
      </c>
      <c r="T20" s="235">
        <v>0</v>
      </c>
      <c r="U20" s="228">
        <v>9322</v>
      </c>
      <c r="V20" s="228">
        <v>4145</v>
      </c>
      <c r="W20" s="228">
        <v>105</v>
      </c>
      <c r="X20" s="228">
        <f t="shared" si="7"/>
        <v>13572</v>
      </c>
    </row>
    <row r="21" spans="1:24" x14ac:dyDescent="0.2">
      <c r="A21" s="221">
        <v>2019</v>
      </c>
      <c r="B21" s="191" t="s">
        <v>107</v>
      </c>
      <c r="C21" s="222">
        <v>624.5</v>
      </c>
      <c r="D21" s="223">
        <v>1</v>
      </c>
      <c r="E21" s="224">
        <f t="shared" si="0"/>
        <v>624.5</v>
      </c>
      <c r="F21" s="224">
        <f t="shared" si="1"/>
        <v>624.5</v>
      </c>
      <c r="G21" s="224">
        <f t="shared" si="2"/>
        <v>624.5</v>
      </c>
      <c r="H21" s="224">
        <f t="shared" si="3"/>
        <v>624.5</v>
      </c>
      <c r="I21" s="225">
        <v>855751457.5</v>
      </c>
      <c r="J21" s="226">
        <f t="shared" si="4"/>
        <v>1.4180287732814337E-3</v>
      </c>
      <c r="K21" s="211">
        <f t="shared" si="5"/>
        <v>1370298.5708566853</v>
      </c>
      <c r="L21" s="211">
        <v>8616</v>
      </c>
      <c r="M21" s="227">
        <f>+L21*H21</f>
        <v>5380692</v>
      </c>
      <c r="N21" s="227">
        <f>+T21*H21</f>
        <v>85868.75</v>
      </c>
      <c r="O21" s="227">
        <f t="shared" si="8"/>
        <v>1777327</v>
      </c>
      <c r="P21" s="227">
        <f>+V21*H21</f>
        <v>3177143.75</v>
      </c>
      <c r="Q21" s="227">
        <f t="shared" si="9"/>
        <v>340352.5</v>
      </c>
      <c r="R21" s="226">
        <f t="shared" si="6"/>
        <v>6.287680789605901E-3</v>
      </c>
      <c r="T21" s="229">
        <f>+T23/2</f>
        <v>137.5</v>
      </c>
      <c r="U21" s="229">
        <f>+U23/2</f>
        <v>2846</v>
      </c>
      <c r="V21" s="229">
        <f>+V23/2</f>
        <v>5087.5</v>
      </c>
      <c r="W21" s="229">
        <f>+W23/2</f>
        <v>545</v>
      </c>
      <c r="X21" s="229">
        <f>+X23/2</f>
        <v>8616</v>
      </c>
    </row>
    <row r="22" spans="1:24" x14ac:dyDescent="0.2">
      <c r="A22" s="221">
        <v>2019</v>
      </c>
      <c r="B22" s="193" t="s">
        <v>182</v>
      </c>
      <c r="C22" s="222">
        <v>6136.9500000000007</v>
      </c>
      <c r="D22" s="236">
        <v>0.34</v>
      </c>
      <c r="E22" s="237">
        <f t="shared" si="0"/>
        <v>2086.5630000000006</v>
      </c>
      <c r="F22" s="237">
        <f t="shared" si="1"/>
        <v>2086.5630000000006</v>
      </c>
      <c r="G22" s="237">
        <f t="shared" si="2"/>
        <v>2086.5630000000006</v>
      </c>
      <c r="H22" s="237">
        <f t="shared" si="3"/>
        <v>2086.5630000000006</v>
      </c>
      <c r="I22" s="225">
        <v>599022742.48999965</v>
      </c>
      <c r="J22" s="226">
        <f t="shared" si="4"/>
        <v>9.9261470986250055E-4</v>
      </c>
      <c r="K22" s="211">
        <f t="shared" si="5"/>
        <v>97609.193897620091</v>
      </c>
      <c r="L22" s="211">
        <v>3723</v>
      </c>
      <c r="M22" s="211">
        <f>+L22*H22</f>
        <v>7768274.0490000024</v>
      </c>
      <c r="N22" s="227">
        <f>+T22*H22</f>
        <v>829408.79250000021</v>
      </c>
      <c r="O22" s="227">
        <f t="shared" si="8"/>
        <v>6594582.3615000015</v>
      </c>
      <c r="P22" s="211">
        <f>+V22*G22</f>
        <v>0</v>
      </c>
      <c r="Q22" s="230">
        <f>+H22*W22</f>
        <v>344282.89500000008</v>
      </c>
      <c r="R22" s="226">
        <f t="shared" si="6"/>
        <v>3.8141898845153503E-2</v>
      </c>
      <c r="T22" s="247">
        <f>+T12/2</f>
        <v>397.5</v>
      </c>
      <c r="U22" s="247">
        <f>+U12/2</f>
        <v>3160.5</v>
      </c>
      <c r="V22" s="247">
        <f>+V12/2</f>
        <v>0</v>
      </c>
      <c r="W22" s="247">
        <f>+W12/2</f>
        <v>165</v>
      </c>
      <c r="X22" s="211">
        <f>SUM(T22:W22)</f>
        <v>3723</v>
      </c>
    </row>
    <row r="23" spans="1:24" x14ac:dyDescent="0.2">
      <c r="A23" s="221">
        <v>2019</v>
      </c>
      <c r="B23" s="191" t="s">
        <v>110</v>
      </c>
      <c r="C23" s="222">
        <v>2679.17</v>
      </c>
      <c r="D23" s="223">
        <v>0.71</v>
      </c>
      <c r="E23" s="224">
        <f t="shared" si="0"/>
        <v>1902.2106999999999</v>
      </c>
      <c r="F23" s="224">
        <f t="shared" si="1"/>
        <v>1902.2106999999999</v>
      </c>
      <c r="G23" s="224">
        <f t="shared" si="2"/>
        <v>1902.2106999999999</v>
      </c>
      <c r="H23" s="224">
        <f t="shared" si="3"/>
        <v>1902.2106999999999</v>
      </c>
      <c r="I23" s="225">
        <v>1825001551.0499997</v>
      </c>
      <c r="J23" s="226">
        <f t="shared" si="4"/>
        <v>3.0241312334219951E-3</v>
      </c>
      <c r="K23" s="211">
        <f t="shared" si="5"/>
        <v>681181.69099011994</v>
      </c>
      <c r="L23" s="229">
        <v>17232</v>
      </c>
      <c r="M23" s="227">
        <f>+L23*H23</f>
        <v>32778894.782399997</v>
      </c>
      <c r="N23" s="227">
        <f>+T23*H23</f>
        <v>523107.94249999995</v>
      </c>
      <c r="O23" s="227">
        <f t="shared" si="8"/>
        <v>10827383.304399999</v>
      </c>
      <c r="P23" s="227">
        <f>+V23*H23</f>
        <v>19354993.872499999</v>
      </c>
      <c r="Q23" s="227">
        <f>+W23*H23</f>
        <v>2073409.6629999999</v>
      </c>
      <c r="R23" s="226">
        <f t="shared" si="6"/>
        <v>2.5297215453563823E-2</v>
      </c>
      <c r="T23" s="229">
        <v>275</v>
      </c>
      <c r="U23" s="229">
        <f>+U45/2</f>
        <v>5692</v>
      </c>
      <c r="V23" s="229">
        <f>+V45/2</f>
        <v>10175</v>
      </c>
      <c r="W23" s="229">
        <f>+W45/2</f>
        <v>1090</v>
      </c>
      <c r="X23" s="229">
        <f>SUM(T23:W23)</f>
        <v>17232</v>
      </c>
    </row>
    <row r="24" spans="1:24" x14ac:dyDescent="0.2">
      <c r="A24" s="221">
        <v>2019</v>
      </c>
      <c r="B24" s="191" t="s">
        <v>127</v>
      </c>
      <c r="C24" s="222">
        <v>28487.719999999994</v>
      </c>
      <c r="D24" s="223">
        <v>0.36</v>
      </c>
      <c r="E24" s="224">
        <f t="shared" si="0"/>
        <v>10255.579199999998</v>
      </c>
      <c r="F24" s="224">
        <f t="shared" si="1"/>
        <v>10255.579199999998</v>
      </c>
      <c r="G24" s="224">
        <f t="shared" si="2"/>
        <v>10255.579199999998</v>
      </c>
      <c r="H24" s="224">
        <f t="shared" si="3"/>
        <v>10255.579199999998</v>
      </c>
      <c r="I24" s="225">
        <v>1672917026.3699987</v>
      </c>
      <c r="J24" s="226">
        <f t="shared" si="4"/>
        <v>2.7721185373558925E-3</v>
      </c>
      <c r="K24" s="211">
        <f t="shared" si="5"/>
        <v>58724.145925683035</v>
      </c>
      <c r="L24" s="211">
        <v>1290.67</v>
      </c>
      <c r="M24" s="227">
        <f>+L24*H24</f>
        <v>13236568.406063998</v>
      </c>
      <c r="N24" s="227">
        <f>+T24*H24</f>
        <v>2584405.9583999994</v>
      </c>
      <c r="O24" s="227">
        <f t="shared" si="8"/>
        <v>8908679.7983999979</v>
      </c>
      <c r="P24" s="227">
        <f>+V24*G24</f>
        <v>1743448.4639999997</v>
      </c>
      <c r="Q24" s="227">
        <v>0</v>
      </c>
      <c r="R24" s="226">
        <f t="shared" si="6"/>
        <v>2.1978523138222857E-2</v>
      </c>
      <c r="T24" s="235">
        <v>252</v>
      </c>
      <c r="U24" s="228">
        <v>868.66666666666663</v>
      </c>
      <c r="V24" s="228">
        <v>170</v>
      </c>
      <c r="W24" s="228">
        <v>0</v>
      </c>
      <c r="X24" s="228">
        <v>1290.6666666666665</v>
      </c>
    </row>
    <row r="25" spans="1:24" x14ac:dyDescent="0.2">
      <c r="A25" s="221">
        <v>2019</v>
      </c>
      <c r="B25" s="191" t="s">
        <v>101</v>
      </c>
      <c r="C25" s="222">
        <v>34380.800000000003</v>
      </c>
      <c r="D25" s="223">
        <v>0.94</v>
      </c>
      <c r="E25" s="224">
        <f t="shared" si="0"/>
        <v>32317.952000000001</v>
      </c>
      <c r="F25" s="224">
        <f t="shared" si="1"/>
        <v>32317.952000000001</v>
      </c>
      <c r="G25" s="224">
        <f t="shared" si="2"/>
        <v>32317.952000000001</v>
      </c>
      <c r="H25" s="224">
        <f t="shared" si="3"/>
        <v>32317.952000000001</v>
      </c>
      <c r="I25" s="225">
        <v>10436362005.300001</v>
      </c>
      <c r="J25" s="226">
        <f t="shared" si="4"/>
        <v>1.7293644646695239E-2</v>
      </c>
      <c r="K25" s="211">
        <f t="shared" si="5"/>
        <v>303552.04082802031</v>
      </c>
      <c r="L25" s="211">
        <v>10795</v>
      </c>
      <c r="M25" s="227">
        <f>+L25*E25</f>
        <v>348872291.84000003</v>
      </c>
      <c r="N25" s="227">
        <f>+T25*H25</f>
        <v>30999379.558400001</v>
      </c>
      <c r="O25" s="227">
        <f t="shared" si="8"/>
        <v>204915206.45120001</v>
      </c>
      <c r="P25" s="227">
        <f>+V25*H25</f>
        <v>112964169.4208</v>
      </c>
      <c r="Q25" s="211">
        <v>0</v>
      </c>
      <c r="R25" s="226">
        <f t="shared" si="6"/>
        <v>3.5562271202505234E-2</v>
      </c>
      <c r="T25" s="235">
        <v>959.2</v>
      </c>
      <c r="U25" s="228">
        <v>6340.6</v>
      </c>
      <c r="V25" s="228">
        <v>3495.4</v>
      </c>
      <c r="W25" s="228">
        <v>0</v>
      </c>
      <c r="X25" s="228">
        <f>SUM(T25:W25)</f>
        <v>10795.2</v>
      </c>
    </row>
    <row r="26" spans="1:24" x14ac:dyDescent="0.2">
      <c r="A26" s="221">
        <v>2019</v>
      </c>
      <c r="B26" s="196" t="s">
        <v>179</v>
      </c>
      <c r="C26" s="222">
        <v>7313.67</v>
      </c>
      <c r="D26" s="236">
        <v>0.57999999999999996</v>
      </c>
      <c r="E26" s="237">
        <f t="shared" si="0"/>
        <v>4241.9286000000002</v>
      </c>
      <c r="F26" s="237">
        <f t="shared" si="1"/>
        <v>4241.9286000000002</v>
      </c>
      <c r="G26" s="237">
        <f t="shared" si="2"/>
        <v>4241.9286000000002</v>
      </c>
      <c r="H26" s="237">
        <f t="shared" si="3"/>
        <v>4241.9286000000002</v>
      </c>
      <c r="I26" s="225">
        <v>5154040792.2400007</v>
      </c>
      <c r="J26" s="226">
        <f t="shared" si="4"/>
        <v>8.5405383514202873E-3</v>
      </c>
      <c r="K26" s="211">
        <f t="shared" si="5"/>
        <v>704713.33711255784</v>
      </c>
      <c r="L26" s="211">
        <v>25935</v>
      </c>
      <c r="M26" s="227">
        <f t="shared" ref="M26:M38" si="10">+L26*H26</f>
        <v>110014418.24100001</v>
      </c>
      <c r="N26" s="227">
        <v>0</v>
      </c>
      <c r="O26" s="227">
        <f t="shared" si="8"/>
        <v>54837956.169359997</v>
      </c>
      <c r="P26" s="227">
        <f>+V26*H26</f>
        <v>55176462.07164</v>
      </c>
      <c r="Q26" s="227">
        <v>0</v>
      </c>
      <c r="R26" s="226">
        <f t="shared" si="6"/>
        <v>3.6802198332536486E-2</v>
      </c>
      <c r="T26" s="250">
        <v>0</v>
      </c>
      <c r="U26" s="230">
        <v>12927.599999999999</v>
      </c>
      <c r="V26" s="230">
        <v>13007.4</v>
      </c>
      <c r="W26" s="230">
        <v>0</v>
      </c>
      <c r="X26" s="228">
        <f>SUM(T26:W26)</f>
        <v>25935</v>
      </c>
    </row>
    <row r="27" spans="1:24" x14ac:dyDescent="0.2">
      <c r="A27" s="221">
        <v>2019</v>
      </c>
      <c r="B27" s="191" t="s">
        <v>133</v>
      </c>
      <c r="C27" s="222">
        <v>17170.490000000002</v>
      </c>
      <c r="D27" s="223">
        <v>0.34</v>
      </c>
      <c r="E27" s="224">
        <f t="shared" si="0"/>
        <v>5837.9666000000007</v>
      </c>
      <c r="F27" s="224">
        <f t="shared" si="1"/>
        <v>5837.9666000000007</v>
      </c>
      <c r="G27" s="224">
        <f t="shared" si="2"/>
        <v>5837.9666000000007</v>
      </c>
      <c r="H27" s="224">
        <f t="shared" si="3"/>
        <v>5837.9666000000007</v>
      </c>
      <c r="I27" s="225">
        <v>20760774953.039986</v>
      </c>
      <c r="J27" s="226">
        <f t="shared" si="4"/>
        <v>3.4401783346108071E-2</v>
      </c>
      <c r="K27" s="211">
        <f t="shared" si="5"/>
        <v>1209096.2432079681</v>
      </c>
      <c r="L27" s="211">
        <v>19843</v>
      </c>
      <c r="M27" s="227">
        <f t="shared" si="10"/>
        <v>115842771.24380001</v>
      </c>
      <c r="N27" s="227">
        <f>+T27*H27</f>
        <v>1094618.7375</v>
      </c>
      <c r="O27" s="227">
        <f t="shared" si="8"/>
        <v>25570293.708000004</v>
      </c>
      <c r="P27" s="227">
        <f>+V27*H27</f>
        <v>88888879.451600015</v>
      </c>
      <c r="Q27" s="227">
        <f>+W27*H27</f>
        <v>291898.33</v>
      </c>
      <c r="R27" s="226">
        <f t="shared" si="6"/>
        <v>1.6411431357484539E-2</v>
      </c>
      <c r="T27" s="235">
        <v>187.5</v>
      </c>
      <c r="U27" s="228">
        <v>4380</v>
      </c>
      <c r="V27" s="228">
        <v>15226</v>
      </c>
      <c r="W27" s="228">
        <v>50</v>
      </c>
      <c r="X27" s="228">
        <v>19843.5</v>
      </c>
    </row>
    <row r="28" spans="1:24" x14ac:dyDescent="0.2">
      <c r="A28" s="221">
        <v>2019</v>
      </c>
      <c r="B28" s="191" t="s">
        <v>104</v>
      </c>
      <c r="C28" s="222">
        <v>1412097.6899999983</v>
      </c>
      <c r="D28" s="223">
        <v>0.38</v>
      </c>
      <c r="E28" s="224">
        <f t="shared" si="0"/>
        <v>536597.1221999994</v>
      </c>
      <c r="F28" s="224">
        <f t="shared" si="1"/>
        <v>536597.1221999994</v>
      </c>
      <c r="G28" s="224">
        <f t="shared" si="2"/>
        <v>536597.1221999994</v>
      </c>
      <c r="H28" s="224">
        <f t="shared" si="3"/>
        <v>536597.1221999994</v>
      </c>
      <c r="I28" s="225">
        <v>13040179848.549992</v>
      </c>
      <c r="J28" s="226">
        <f t="shared" si="4"/>
        <v>2.1608318714442409E-2</v>
      </c>
      <c r="K28" s="211">
        <f t="shared" si="5"/>
        <v>9234.6159482422263</v>
      </c>
      <c r="L28" s="211">
        <v>934.14</v>
      </c>
      <c r="M28" s="227">
        <f t="shared" si="10"/>
        <v>501256835.73190743</v>
      </c>
      <c r="N28" s="227">
        <f>+T28*H28</f>
        <v>276654144.85997111</v>
      </c>
      <c r="O28" s="227">
        <f t="shared" si="8"/>
        <v>185739261.01294267</v>
      </c>
      <c r="P28" s="227">
        <f>+V28*H28</f>
        <v>36948544.700057104</v>
      </c>
      <c r="Q28" s="227">
        <f>+W28*H28</f>
        <v>4599403.9045714233</v>
      </c>
      <c r="R28" s="226">
        <f t="shared" si="6"/>
        <v>0.101156345346209</v>
      </c>
      <c r="T28" s="235">
        <v>515.57142857142856</v>
      </c>
      <c r="U28" s="228">
        <v>346.14285714285717</v>
      </c>
      <c r="V28" s="228">
        <v>68.857142857142861</v>
      </c>
      <c r="W28" s="228">
        <v>8.5714285714285712</v>
      </c>
      <c r="X28" s="228">
        <f>SUM(T28:W28)</f>
        <v>939.14285714285722</v>
      </c>
    </row>
    <row r="29" spans="1:24" s="212" customFormat="1" x14ac:dyDescent="0.2">
      <c r="A29" s="251">
        <v>2019</v>
      </c>
      <c r="B29" s="197" t="s">
        <v>116</v>
      </c>
      <c r="C29" s="252">
        <v>4638.2799999999979</v>
      </c>
      <c r="D29" s="253">
        <v>0.52</v>
      </c>
      <c r="E29" s="254">
        <f t="shared" si="0"/>
        <v>2411.9055999999991</v>
      </c>
      <c r="F29" s="254">
        <f t="shared" si="1"/>
        <v>2411.9055999999991</v>
      </c>
      <c r="G29" s="254">
        <f t="shared" si="2"/>
        <v>2411.9055999999991</v>
      </c>
      <c r="H29" s="254">
        <f t="shared" si="3"/>
        <v>2411.9055999999991</v>
      </c>
      <c r="I29" s="255">
        <v>1333326405.2499998</v>
      </c>
      <c r="J29" s="256">
        <f t="shared" si="4"/>
        <v>2.2093975888091326E-3</v>
      </c>
      <c r="K29" s="229">
        <f t="shared" si="5"/>
        <v>287461.38768034708</v>
      </c>
      <c r="L29" s="229">
        <v>11304.666666666666</v>
      </c>
      <c r="M29" s="257">
        <f t="shared" si="10"/>
        <v>27265788.839466654</v>
      </c>
      <c r="N29" s="257">
        <f>+T29*H29</f>
        <v>0</v>
      </c>
      <c r="O29" s="257">
        <f t="shared" si="8"/>
        <v>9152377.7834666632</v>
      </c>
      <c r="P29" s="257">
        <f>+V29*H29</f>
        <v>16360759.653333327</v>
      </c>
      <c r="Q29" s="257">
        <f>+W29*H29</f>
        <v>1752651.4026666658</v>
      </c>
      <c r="R29" s="226">
        <f t="shared" si="6"/>
        <v>3.9325861319633275E-2</v>
      </c>
      <c r="T29" s="229">
        <v>0</v>
      </c>
      <c r="U29" s="229">
        <f>+U45/3</f>
        <v>3794.6666666666665</v>
      </c>
      <c r="V29" s="229">
        <f>+V45/3</f>
        <v>6783.333333333333</v>
      </c>
      <c r="W29" s="229">
        <f>+W45/3</f>
        <v>726.66666666666663</v>
      </c>
      <c r="X29" s="235">
        <f>SUM(T29:W29)</f>
        <v>11304.666666666666</v>
      </c>
    </row>
    <row r="30" spans="1:24" x14ac:dyDescent="0.2">
      <c r="A30" s="221">
        <v>2019</v>
      </c>
      <c r="B30" s="191" t="s">
        <v>120</v>
      </c>
      <c r="C30" s="222">
        <v>20830.419999999998</v>
      </c>
      <c r="D30" s="223">
        <v>0.48</v>
      </c>
      <c r="E30" s="224">
        <f t="shared" si="0"/>
        <v>9998.6015999999981</v>
      </c>
      <c r="F30" s="224">
        <f t="shared" si="1"/>
        <v>9998.6015999999981</v>
      </c>
      <c r="G30" s="224">
        <f t="shared" si="2"/>
        <v>9998.6015999999981</v>
      </c>
      <c r="H30" s="224">
        <f t="shared" si="3"/>
        <v>9998.6015999999981</v>
      </c>
      <c r="I30" s="225">
        <v>2082423017.7099998</v>
      </c>
      <c r="J30" s="226">
        <f t="shared" si="4"/>
        <v>3.4506932256745033E-3</v>
      </c>
      <c r="K30" s="211">
        <f t="shared" si="5"/>
        <v>99970.284694691698</v>
      </c>
      <c r="L30" s="211">
        <v>2155</v>
      </c>
      <c r="M30" s="227">
        <f t="shared" si="10"/>
        <v>21546986.447999995</v>
      </c>
      <c r="N30" s="227">
        <f>+T30*H30</f>
        <v>3749475.5999999992</v>
      </c>
      <c r="O30" s="227">
        <f t="shared" si="8"/>
        <v>6649070.0639999984</v>
      </c>
      <c r="P30" s="227">
        <f>+V30*G30</f>
        <v>8648790.3839999977</v>
      </c>
      <c r="Q30" s="227">
        <f>+H30*W30</f>
        <v>2499650.3999999994</v>
      </c>
      <c r="R30" s="226">
        <f t="shared" si="6"/>
        <v>2.1556405551723189E-2</v>
      </c>
      <c r="T30" s="229">
        <v>375</v>
      </c>
      <c r="U30" s="211">
        <v>665</v>
      </c>
      <c r="V30" s="211">
        <v>865</v>
      </c>
      <c r="W30" s="211">
        <v>250</v>
      </c>
      <c r="X30" s="228">
        <f>SUM(T30:W30)</f>
        <v>2155</v>
      </c>
    </row>
    <row r="31" spans="1:24" x14ac:dyDescent="0.2">
      <c r="A31" s="221">
        <v>2019</v>
      </c>
      <c r="B31" s="191" t="s">
        <v>119</v>
      </c>
      <c r="C31" s="222">
        <v>204594.43999999997</v>
      </c>
      <c r="D31" s="223">
        <v>0.78</v>
      </c>
      <c r="E31" s="224">
        <f t="shared" si="0"/>
        <v>159583.66319999998</v>
      </c>
      <c r="F31" s="224">
        <f t="shared" si="1"/>
        <v>159583.66319999998</v>
      </c>
      <c r="G31" s="224">
        <f t="shared" si="2"/>
        <v>159583.66319999998</v>
      </c>
      <c r="H31" s="224">
        <f t="shared" si="3"/>
        <v>159583.66319999998</v>
      </c>
      <c r="I31" s="225">
        <v>17256028728.479984</v>
      </c>
      <c r="J31" s="226">
        <f t="shared" si="4"/>
        <v>2.8594219776196701E-2</v>
      </c>
      <c r="K31" s="211">
        <f t="shared" si="5"/>
        <v>84342.608374303745</v>
      </c>
      <c r="L31" s="211">
        <v>9285.2000000000007</v>
      </c>
      <c r="M31" s="227">
        <f t="shared" si="10"/>
        <v>1481766229.5446398</v>
      </c>
      <c r="N31" s="227">
        <f>+T28*E31</f>
        <v>82276777.212685704</v>
      </c>
      <c r="O31" s="227">
        <f t="shared" si="8"/>
        <v>655984605.94991994</v>
      </c>
      <c r="P31" s="227">
        <f>+V31*H31</f>
        <v>606992421.34751987</v>
      </c>
      <c r="Q31" s="227">
        <f>+W31*H31</f>
        <v>62652546.172319993</v>
      </c>
      <c r="R31" s="226">
        <f t="shared" si="6"/>
        <v>0.11008907809435116</v>
      </c>
      <c r="T31" s="235">
        <v>978.4</v>
      </c>
      <c r="U31" s="228">
        <v>4110.6000000000004</v>
      </c>
      <c r="V31" s="228">
        <v>3803.6</v>
      </c>
      <c r="W31" s="228">
        <v>392.6</v>
      </c>
      <c r="X31" s="228">
        <v>9285.2000000000007</v>
      </c>
    </row>
    <row r="32" spans="1:24" x14ac:dyDescent="0.2">
      <c r="A32" s="221">
        <v>2019</v>
      </c>
      <c r="B32" s="191" t="s">
        <v>151</v>
      </c>
      <c r="C32" s="222">
        <v>7157586.8800000101</v>
      </c>
      <c r="D32" s="223">
        <v>0.34</v>
      </c>
      <c r="E32" s="224">
        <f t="shared" si="0"/>
        <v>2433579.5392000037</v>
      </c>
      <c r="F32" s="224">
        <f t="shared" si="1"/>
        <v>2433579.5392000037</v>
      </c>
      <c r="G32" s="224">
        <f t="shared" si="2"/>
        <v>2433579.5392000037</v>
      </c>
      <c r="H32" s="224">
        <f t="shared" si="3"/>
        <v>2433579.5392000037</v>
      </c>
      <c r="I32" s="225">
        <v>106245747066.90016</v>
      </c>
      <c r="J32" s="226">
        <f t="shared" si="4"/>
        <v>0.17605523783714494</v>
      </c>
      <c r="K32" s="211">
        <f t="shared" si="5"/>
        <v>14843.79426308829</v>
      </c>
      <c r="L32" s="211">
        <v>2159</v>
      </c>
      <c r="M32" s="230">
        <f t="shared" si="10"/>
        <v>5254098225.1328077</v>
      </c>
      <c r="N32" s="230">
        <v>2160524745.2212005</v>
      </c>
      <c r="O32" s="230">
        <v>2190611921.6854725</v>
      </c>
      <c r="P32" s="230">
        <v>274877329.0945465</v>
      </c>
      <c r="Q32" s="230">
        <v>22122923.870788451</v>
      </c>
      <c r="R32" s="226">
        <f t="shared" si="6"/>
        <v>0.14544798733627923</v>
      </c>
      <c r="T32" s="229">
        <v>988</v>
      </c>
      <c r="U32" s="211">
        <v>1000</v>
      </c>
      <c r="V32" s="211">
        <v>152</v>
      </c>
      <c r="W32" s="211">
        <v>19</v>
      </c>
      <c r="X32" s="228">
        <f>SUM(T32:W32)</f>
        <v>2159</v>
      </c>
    </row>
    <row r="33" spans="1:29" x14ac:dyDescent="0.2">
      <c r="A33" s="221">
        <v>2019</v>
      </c>
      <c r="B33" s="191" t="s">
        <v>121</v>
      </c>
      <c r="C33" s="222">
        <v>206074.36000000002</v>
      </c>
      <c r="D33" s="223">
        <v>0.83</v>
      </c>
      <c r="E33" s="224">
        <f t="shared" si="0"/>
        <v>171041.7188</v>
      </c>
      <c r="F33" s="224">
        <f t="shared" si="1"/>
        <v>171041.7188</v>
      </c>
      <c r="G33" s="224">
        <f t="shared" si="2"/>
        <v>171041.7188</v>
      </c>
      <c r="H33" s="224">
        <f t="shared" si="3"/>
        <v>171041.7188</v>
      </c>
      <c r="I33" s="225">
        <v>9108415983.2000008</v>
      </c>
      <c r="J33" s="226">
        <f t="shared" si="4"/>
        <v>1.5093162658380984E-2</v>
      </c>
      <c r="K33" s="211">
        <f t="shared" si="5"/>
        <v>44199.656780203033</v>
      </c>
      <c r="L33" s="211">
        <v>3988.2499999999995</v>
      </c>
      <c r="M33" s="227">
        <f t="shared" si="10"/>
        <v>682157135.00409997</v>
      </c>
      <c r="N33" s="227">
        <f>+T33*H33</f>
        <v>12571566.331800001</v>
      </c>
      <c r="O33" s="227">
        <f t="shared" ref="O33:O38" si="11">+U33*H33</f>
        <v>99674561.630700007</v>
      </c>
      <c r="P33" s="227">
        <f>+V33*G33</f>
        <v>474127644.51359999</v>
      </c>
      <c r="Q33" s="227">
        <f>+W33*H33</f>
        <v>95783362.527999997</v>
      </c>
      <c r="R33" s="226">
        <f t="shared" si="6"/>
        <v>9.0232601122512135E-2</v>
      </c>
      <c r="T33" s="229">
        <v>73.5</v>
      </c>
      <c r="U33" s="211">
        <v>582.75</v>
      </c>
      <c r="V33" s="211">
        <v>2772</v>
      </c>
      <c r="W33" s="211">
        <v>560</v>
      </c>
      <c r="X33" s="211">
        <v>3988.2499999999995</v>
      </c>
      <c r="Y33" s="210" t="s">
        <v>202</v>
      </c>
      <c r="Z33" s="210" t="s">
        <v>202</v>
      </c>
      <c r="AA33" s="210" t="s">
        <v>202</v>
      </c>
      <c r="AB33" s="210" t="s">
        <v>202</v>
      </c>
      <c r="AC33" s="210" t="s">
        <v>202</v>
      </c>
    </row>
    <row r="34" spans="1:29" x14ac:dyDescent="0.2">
      <c r="A34" s="221">
        <v>2019</v>
      </c>
      <c r="B34" s="191" t="s">
        <v>100</v>
      </c>
      <c r="C34" s="222">
        <v>57417.76999999999</v>
      </c>
      <c r="D34" s="223">
        <v>0.73</v>
      </c>
      <c r="E34" s="224">
        <f t="shared" si="0"/>
        <v>41914.972099999992</v>
      </c>
      <c r="F34" s="224">
        <f t="shared" si="1"/>
        <v>41914.972099999992</v>
      </c>
      <c r="G34" s="224">
        <f t="shared" si="2"/>
        <v>41914.972099999992</v>
      </c>
      <c r="H34" s="224">
        <f t="shared" si="3"/>
        <v>41914.972099999992</v>
      </c>
      <c r="I34" s="225">
        <v>8401087102.210001</v>
      </c>
      <c r="J34" s="226">
        <f t="shared" si="4"/>
        <v>1.3921078525042796E-2</v>
      </c>
      <c r="K34" s="211">
        <f t="shared" si="5"/>
        <v>146315.10597172275</v>
      </c>
      <c r="L34" s="211">
        <v>9710.6</v>
      </c>
      <c r="M34" s="227">
        <f t="shared" si="10"/>
        <v>407019528.07425994</v>
      </c>
      <c r="N34" s="227">
        <f>+T34*H34</f>
        <v>65462803.425779983</v>
      </c>
      <c r="O34" s="227">
        <f t="shared" si="11"/>
        <v>215519800.70951661</v>
      </c>
      <c r="P34" s="227">
        <f>+V34*H34</f>
        <v>34394228.534628563</v>
      </c>
      <c r="Q34" s="227">
        <f>+W34*H34</f>
        <v>91642894.999439985</v>
      </c>
      <c r="R34" s="226">
        <f t="shared" si="6"/>
        <v>6.6367720103190836E-2</v>
      </c>
      <c r="T34" s="258">
        <v>1561.8</v>
      </c>
      <c r="U34" s="259">
        <v>5141.833333333333</v>
      </c>
      <c r="V34" s="259">
        <v>820.57142857142856</v>
      </c>
      <c r="W34" s="259">
        <v>2186.4</v>
      </c>
      <c r="X34" s="259">
        <v>9710.6047619047622</v>
      </c>
    </row>
    <row r="35" spans="1:29" x14ac:dyDescent="0.2">
      <c r="A35" s="221">
        <v>2019</v>
      </c>
      <c r="B35" s="191" t="s">
        <v>122</v>
      </c>
      <c r="C35" s="222">
        <v>19996.14</v>
      </c>
      <c r="D35" s="223">
        <v>0.83</v>
      </c>
      <c r="E35" s="224">
        <f t="shared" ref="E35:E56" si="12">+D35*C35</f>
        <v>16596.796199999997</v>
      </c>
      <c r="F35" s="224">
        <f t="shared" ref="F35:F56" si="13">+D35*C35</f>
        <v>16596.796199999997</v>
      </c>
      <c r="G35" s="224">
        <f t="shared" ref="G35:G56" si="14">+D35*C35</f>
        <v>16596.796199999997</v>
      </c>
      <c r="H35" s="224">
        <f t="shared" ref="H35:H56" si="15">+D35*C35</f>
        <v>16596.796199999997</v>
      </c>
      <c r="I35" s="225">
        <v>3055905273</v>
      </c>
      <c r="J35" s="226">
        <f t="shared" ref="J35:J56" si="16">+I35/$I$57</f>
        <v>5.0638086182125553E-3</v>
      </c>
      <c r="K35" s="211">
        <f t="shared" ref="K35:K56" si="17">+I35/C35</f>
        <v>152824.75882845389</v>
      </c>
      <c r="L35" s="211">
        <v>2780</v>
      </c>
      <c r="M35" s="227">
        <f t="shared" si="10"/>
        <v>46139093.43599999</v>
      </c>
      <c r="N35" s="227">
        <v>0</v>
      </c>
      <c r="O35" s="227">
        <f t="shared" si="11"/>
        <v>18754379.705999997</v>
      </c>
      <c r="P35" s="227">
        <f>+V35*H35</f>
        <v>27384713.729999997</v>
      </c>
      <c r="Q35" s="227">
        <v>0</v>
      </c>
      <c r="R35" s="226">
        <f t="shared" ref="R35:R56" si="18">+L35/K35</f>
        <v>1.8190769750342322E-2</v>
      </c>
      <c r="T35" s="229">
        <v>0</v>
      </c>
      <c r="U35" s="211">
        <v>1130</v>
      </c>
      <c r="V35" s="211">
        <v>1650</v>
      </c>
      <c r="W35" s="211">
        <v>0</v>
      </c>
      <c r="X35" s="211">
        <f>SUM(T35:W35)</f>
        <v>2780</v>
      </c>
    </row>
    <row r="36" spans="1:29" x14ac:dyDescent="0.2">
      <c r="A36" s="221">
        <v>2019</v>
      </c>
      <c r="B36" s="191" t="s">
        <v>125</v>
      </c>
      <c r="C36" s="222">
        <v>342592.70000000007</v>
      </c>
      <c r="D36" s="223">
        <v>0.56000000000000005</v>
      </c>
      <c r="E36" s="224">
        <f t="shared" si="12"/>
        <v>191851.91200000007</v>
      </c>
      <c r="F36" s="224">
        <f t="shared" si="13"/>
        <v>191851.91200000007</v>
      </c>
      <c r="G36" s="224">
        <f t="shared" si="14"/>
        <v>191851.91200000007</v>
      </c>
      <c r="H36" s="224">
        <f t="shared" si="15"/>
        <v>191851.91200000007</v>
      </c>
      <c r="I36" s="225">
        <v>9460847398.3599968</v>
      </c>
      <c r="J36" s="226">
        <f t="shared" si="16"/>
        <v>1.5677161532031945E-2</v>
      </c>
      <c r="K36" s="211">
        <f t="shared" si="17"/>
        <v>27615.437802264889</v>
      </c>
      <c r="L36" s="211">
        <v>1049</v>
      </c>
      <c r="M36" s="227">
        <f t="shared" si="10"/>
        <v>201252655.68800008</v>
      </c>
      <c r="N36" s="227">
        <f>+T36*H36</f>
        <v>40672605.344000012</v>
      </c>
      <c r="O36" s="227">
        <f t="shared" si="11"/>
        <v>83647433.632000029</v>
      </c>
      <c r="P36" s="227">
        <f>+V36*H36</f>
        <v>63502982.872000024</v>
      </c>
      <c r="Q36" s="227">
        <f>+W36*H36</f>
        <v>13429633.840000005</v>
      </c>
      <c r="R36" s="226">
        <f t="shared" si="18"/>
        <v>3.798599926284587E-2</v>
      </c>
      <c r="T36" s="229">
        <v>212</v>
      </c>
      <c r="U36" s="211">
        <v>436</v>
      </c>
      <c r="V36" s="211">
        <v>331</v>
      </c>
      <c r="W36" s="211">
        <v>70</v>
      </c>
      <c r="X36" s="211">
        <f>SUM(T36:W36)</f>
        <v>1049</v>
      </c>
    </row>
    <row r="37" spans="1:29" x14ac:dyDescent="0.2">
      <c r="A37" s="221">
        <v>2019</v>
      </c>
      <c r="B37" s="191" t="s">
        <v>153</v>
      </c>
      <c r="C37" s="222">
        <v>141560.89000000001</v>
      </c>
      <c r="D37" s="223">
        <v>0.82</v>
      </c>
      <c r="E37" s="224">
        <f t="shared" si="12"/>
        <v>116079.9298</v>
      </c>
      <c r="F37" s="224">
        <f t="shared" si="13"/>
        <v>116079.9298</v>
      </c>
      <c r="G37" s="224">
        <f t="shared" si="14"/>
        <v>116079.9298</v>
      </c>
      <c r="H37" s="224">
        <f t="shared" si="15"/>
        <v>116079.9298</v>
      </c>
      <c r="I37" s="225">
        <v>12577774296.290001</v>
      </c>
      <c r="J37" s="226">
        <f t="shared" si="16"/>
        <v>2.0842086448890282E-2</v>
      </c>
      <c r="K37" s="211">
        <f t="shared" si="17"/>
        <v>88850.630257340148</v>
      </c>
      <c r="L37" s="211">
        <v>4989.6666666666661</v>
      </c>
      <c r="M37" s="227">
        <f t="shared" si="10"/>
        <v>579200156.3920666</v>
      </c>
      <c r="N37" s="227">
        <f>+T37*H37</f>
        <v>135117038.2872</v>
      </c>
      <c r="O37" s="227">
        <f t="shared" si="11"/>
        <v>209679046.52873331</v>
      </c>
      <c r="P37" s="227">
        <f>+V37*H37</f>
        <v>17798922.569333334</v>
      </c>
      <c r="Q37" s="227">
        <f>+W37*H37</f>
        <v>216605149.0068</v>
      </c>
      <c r="R37" s="226">
        <f t="shared" si="18"/>
        <v>5.615792090855156E-2</v>
      </c>
      <c r="S37" s="260"/>
      <c r="T37" s="261">
        <v>1164</v>
      </c>
      <c r="U37" s="262">
        <v>1806.3333333333333</v>
      </c>
      <c r="V37" s="262">
        <v>153.33333333333334</v>
      </c>
      <c r="W37" s="228">
        <v>1866</v>
      </c>
      <c r="X37" s="259">
        <v>4989.6666666666661</v>
      </c>
    </row>
    <row r="38" spans="1:29" x14ac:dyDescent="0.2">
      <c r="A38" s="221">
        <v>2019</v>
      </c>
      <c r="B38" s="191" t="s">
        <v>162</v>
      </c>
      <c r="C38" s="222">
        <v>108690.17000000001</v>
      </c>
      <c r="D38" s="223">
        <v>0.57999999999999996</v>
      </c>
      <c r="E38" s="224">
        <f t="shared" si="12"/>
        <v>63040.298600000002</v>
      </c>
      <c r="F38" s="224">
        <f t="shared" si="13"/>
        <v>63040.298600000002</v>
      </c>
      <c r="G38" s="224">
        <f t="shared" si="14"/>
        <v>63040.298600000002</v>
      </c>
      <c r="H38" s="224">
        <f t="shared" si="15"/>
        <v>63040.298600000002</v>
      </c>
      <c r="I38" s="225">
        <v>1685959181.8199997</v>
      </c>
      <c r="J38" s="226">
        <f t="shared" si="16"/>
        <v>2.793730129754157E-3</v>
      </c>
      <c r="K38" s="211">
        <f t="shared" si="17"/>
        <v>15511.606816145375</v>
      </c>
      <c r="L38" s="211">
        <v>368.67</v>
      </c>
      <c r="M38" s="227">
        <f t="shared" si="10"/>
        <v>23241066.884862002</v>
      </c>
      <c r="N38" s="227">
        <f>+T38*H38</f>
        <v>11767522.405333333</v>
      </c>
      <c r="O38" s="211">
        <f t="shared" si="11"/>
        <v>6850379.114533334</v>
      </c>
      <c r="P38" s="211">
        <f>+V38*H38</f>
        <v>4622955.2306666663</v>
      </c>
      <c r="Q38" s="211">
        <v>0</v>
      </c>
      <c r="R38" s="226">
        <f t="shared" si="18"/>
        <v>2.3767363650312939E-2</v>
      </c>
      <c r="S38" s="226"/>
      <c r="T38" s="263">
        <v>186.66666666666666</v>
      </c>
      <c r="U38" s="264">
        <v>108.66666666666667</v>
      </c>
      <c r="V38" s="264">
        <v>73.333333333333329</v>
      </c>
      <c r="W38" s="259">
        <v>0</v>
      </c>
      <c r="X38" s="259">
        <v>368.66666666666663</v>
      </c>
    </row>
    <row r="39" spans="1:29" x14ac:dyDescent="0.2">
      <c r="A39" s="221">
        <v>2019</v>
      </c>
      <c r="B39" s="191" t="s">
        <v>129</v>
      </c>
      <c r="C39" s="222">
        <v>59733.200000000004</v>
      </c>
      <c r="D39" s="223">
        <v>0.76</v>
      </c>
      <c r="E39" s="224">
        <f t="shared" si="12"/>
        <v>45397.232000000004</v>
      </c>
      <c r="F39" s="224">
        <f t="shared" si="13"/>
        <v>45397.232000000004</v>
      </c>
      <c r="G39" s="224">
        <f t="shared" si="14"/>
        <v>45397.232000000004</v>
      </c>
      <c r="H39" s="224">
        <f t="shared" si="15"/>
        <v>45397.232000000004</v>
      </c>
      <c r="I39" s="225">
        <v>13987174296.919994</v>
      </c>
      <c r="J39" s="226">
        <f t="shared" si="16"/>
        <v>2.317754230635951E-2</v>
      </c>
      <c r="K39" s="211">
        <f t="shared" si="17"/>
        <v>234160.80666898799</v>
      </c>
      <c r="L39" s="211">
        <v>30286</v>
      </c>
      <c r="M39" s="230">
        <v>1374900568.352</v>
      </c>
      <c r="N39" s="230">
        <v>28191215.655377548</v>
      </c>
      <c r="O39" s="230">
        <v>269541615.06248659</v>
      </c>
      <c r="P39" s="230">
        <v>1027583429.5832725</v>
      </c>
      <c r="Q39" s="230">
        <v>49584308.050863326</v>
      </c>
      <c r="R39" s="226">
        <f t="shared" si="18"/>
        <v>0.12933846799909854</v>
      </c>
      <c r="T39" s="229">
        <f>+N39/H39</f>
        <v>620.98974790748355</v>
      </c>
      <c r="U39" s="211">
        <f>+O39/H39</f>
        <v>5937.4019777788781</v>
      </c>
      <c r="V39" s="211">
        <f>+P39/H39</f>
        <v>22635.37630627507</v>
      </c>
      <c r="W39" s="211">
        <f>+Q39/H39</f>
        <v>1092.2319680385651</v>
      </c>
      <c r="X39" s="228">
        <f t="shared" ref="X39:X45" si="19">SUM(T39:W39)</f>
        <v>30285.999999999996</v>
      </c>
    </row>
    <row r="40" spans="1:29" x14ac:dyDescent="0.2">
      <c r="A40" s="221">
        <v>2019</v>
      </c>
      <c r="B40" s="191" t="s">
        <v>126</v>
      </c>
      <c r="C40" s="222">
        <v>19865.390000000003</v>
      </c>
      <c r="D40" s="223">
        <v>0.69</v>
      </c>
      <c r="E40" s="224">
        <f t="shared" si="12"/>
        <v>13707.119100000002</v>
      </c>
      <c r="F40" s="224">
        <f t="shared" si="13"/>
        <v>13707.119100000002</v>
      </c>
      <c r="G40" s="224">
        <f t="shared" si="14"/>
        <v>13707.119100000002</v>
      </c>
      <c r="H40" s="224">
        <f t="shared" si="15"/>
        <v>13707.119100000002</v>
      </c>
      <c r="I40" s="225">
        <v>6317818858.8899965</v>
      </c>
      <c r="J40" s="226">
        <f t="shared" si="16"/>
        <v>1.0468984712522198E-2</v>
      </c>
      <c r="K40" s="211">
        <f t="shared" si="17"/>
        <v>318031.45364324562</v>
      </c>
      <c r="L40" s="211">
        <v>37044</v>
      </c>
      <c r="M40" s="227">
        <f>+L40*H40</f>
        <v>507766519.94040006</v>
      </c>
      <c r="N40" s="227">
        <f>+T40*H40</f>
        <v>75361740.811800003</v>
      </c>
      <c r="O40" s="227">
        <f>+U40*H40</f>
        <v>259749906.94500002</v>
      </c>
      <c r="P40" s="227">
        <f>+H40*V40</f>
        <v>103296849.53760001</v>
      </c>
      <c r="Q40" s="227">
        <f>+W40*H40</f>
        <v>74840870.286000013</v>
      </c>
      <c r="R40" s="226">
        <f t="shared" si="18"/>
        <v>0.11647904499897173</v>
      </c>
      <c r="T40" s="229">
        <v>5498</v>
      </c>
      <c r="U40" s="211">
        <v>18950</v>
      </c>
      <c r="V40" s="211">
        <v>7536</v>
      </c>
      <c r="W40" s="211">
        <v>5460</v>
      </c>
      <c r="X40" s="211">
        <f t="shared" si="19"/>
        <v>37444</v>
      </c>
    </row>
    <row r="41" spans="1:29" x14ac:dyDescent="0.2">
      <c r="A41" s="221">
        <v>2019</v>
      </c>
      <c r="B41" s="191" t="s">
        <v>154</v>
      </c>
      <c r="C41" s="222">
        <v>2495100.65</v>
      </c>
      <c r="D41" s="223">
        <v>0.15</v>
      </c>
      <c r="E41" s="224">
        <f t="shared" si="12"/>
        <v>374265.09749999997</v>
      </c>
      <c r="F41" s="224">
        <f t="shared" si="13"/>
        <v>374265.09749999997</v>
      </c>
      <c r="G41" s="224">
        <f t="shared" si="14"/>
        <v>374265.09749999997</v>
      </c>
      <c r="H41" s="224">
        <f t="shared" si="15"/>
        <v>374265.09749999997</v>
      </c>
      <c r="I41" s="225">
        <v>24963157014.530037</v>
      </c>
      <c r="J41" s="226">
        <f t="shared" si="16"/>
        <v>4.1365369124768153E-2</v>
      </c>
      <c r="K41" s="211">
        <f t="shared" si="17"/>
        <v>10004.86974925442</v>
      </c>
      <c r="L41" s="227">
        <v>1426</v>
      </c>
      <c r="M41" s="230">
        <v>533702029.03499997</v>
      </c>
      <c r="N41" s="230">
        <v>165447629.00084999</v>
      </c>
      <c r="O41" s="230">
        <v>202806771.03329998</v>
      </c>
      <c r="P41" s="230">
        <v>106740405.807</v>
      </c>
      <c r="Q41" s="230">
        <v>58707223.193849996</v>
      </c>
      <c r="R41" s="226">
        <f t="shared" si="18"/>
        <v>0.14253059117598887</v>
      </c>
      <c r="T41" s="229">
        <f>+N41/E41</f>
        <v>442.06</v>
      </c>
      <c r="U41" s="229">
        <f>+O41/F41</f>
        <v>541.88</v>
      </c>
      <c r="V41" s="229">
        <f>+P41/G41</f>
        <v>285.2</v>
      </c>
      <c r="W41" s="229">
        <f>+Q41/H41</f>
        <v>156.85999999999999</v>
      </c>
      <c r="X41" s="228">
        <f t="shared" si="19"/>
        <v>1426</v>
      </c>
    </row>
    <row r="42" spans="1:29" x14ac:dyDescent="0.2">
      <c r="A42" s="221">
        <v>2019</v>
      </c>
      <c r="B42" s="191" t="s">
        <v>114</v>
      </c>
      <c r="C42" s="222">
        <v>16205.509999999998</v>
      </c>
      <c r="D42" s="223">
        <v>0.65</v>
      </c>
      <c r="E42" s="224">
        <f t="shared" si="12"/>
        <v>10533.581499999998</v>
      </c>
      <c r="F42" s="224">
        <f t="shared" si="13"/>
        <v>10533.581499999998</v>
      </c>
      <c r="G42" s="224">
        <f t="shared" si="14"/>
        <v>10533.581499999998</v>
      </c>
      <c r="H42" s="224">
        <f t="shared" si="15"/>
        <v>10533.581499999998</v>
      </c>
      <c r="I42" s="225">
        <v>5496412678.1799994</v>
      </c>
      <c r="J42" s="226">
        <f t="shared" si="16"/>
        <v>9.107868013754572E-3</v>
      </c>
      <c r="K42" s="211">
        <f t="shared" si="17"/>
        <v>339169.37376114668</v>
      </c>
      <c r="L42" s="228">
        <v>14790</v>
      </c>
      <c r="M42" s="227">
        <f>+L42*G42</f>
        <v>155791670.38499999</v>
      </c>
      <c r="N42" s="227">
        <f>+T42*H42</f>
        <v>3160074.4499999997</v>
      </c>
      <c r="O42" s="227">
        <f>+U42*H42</f>
        <v>41607646.924999997</v>
      </c>
      <c r="P42" s="227">
        <f>+V42*H42</f>
        <v>101543725.65999998</v>
      </c>
      <c r="Q42" s="227">
        <f>+W42*H42</f>
        <v>9480223.3499999978</v>
      </c>
      <c r="R42" s="226">
        <f t="shared" si="18"/>
        <v>4.3606531556754195E-2</v>
      </c>
      <c r="T42" s="235">
        <v>300</v>
      </c>
      <c r="U42" s="228">
        <f>+U50/2</f>
        <v>3950</v>
      </c>
      <c r="V42" s="228">
        <f>+V50/2</f>
        <v>9640</v>
      </c>
      <c r="W42" s="228">
        <f>+W50/2</f>
        <v>900</v>
      </c>
      <c r="X42" s="228">
        <f t="shared" si="19"/>
        <v>14790</v>
      </c>
    </row>
    <row r="43" spans="1:29" x14ac:dyDescent="0.2">
      <c r="A43" s="221">
        <v>2019</v>
      </c>
      <c r="B43" s="191" t="s">
        <v>149</v>
      </c>
      <c r="C43" s="222">
        <v>44182.93</v>
      </c>
      <c r="D43" s="223">
        <v>0.87</v>
      </c>
      <c r="E43" s="224">
        <f t="shared" si="12"/>
        <v>38439.149100000002</v>
      </c>
      <c r="F43" s="224">
        <f t="shared" si="13"/>
        <v>38439.149100000002</v>
      </c>
      <c r="G43" s="224">
        <f t="shared" si="14"/>
        <v>38439.149100000002</v>
      </c>
      <c r="H43" s="224">
        <f t="shared" si="15"/>
        <v>38439.149100000002</v>
      </c>
      <c r="I43" s="225">
        <v>4661590156.2199993</v>
      </c>
      <c r="J43" s="226">
        <f t="shared" si="16"/>
        <v>7.724519675463659E-3</v>
      </c>
      <c r="K43" s="211">
        <f t="shared" si="17"/>
        <v>105506.58718695205</v>
      </c>
      <c r="L43" s="211">
        <v>9341</v>
      </c>
      <c r="M43" s="230">
        <f>+L43*H43</f>
        <v>359060091.74310005</v>
      </c>
      <c r="N43" s="227">
        <f>+T43*H43</f>
        <v>24870129.467700001</v>
      </c>
      <c r="O43" s="211">
        <f>+U43*H43</f>
        <v>301901077.03140002</v>
      </c>
      <c r="P43" s="211">
        <f>+V43*H43</f>
        <v>32288885.244000003</v>
      </c>
      <c r="Q43" s="211">
        <v>0</v>
      </c>
      <c r="R43" s="226">
        <f t="shared" si="18"/>
        <v>8.8534756445569088E-2</v>
      </c>
      <c r="T43" s="229">
        <v>647</v>
      </c>
      <c r="U43" s="211">
        <v>7854</v>
      </c>
      <c r="V43" s="211">
        <v>840</v>
      </c>
      <c r="W43" s="211">
        <v>0</v>
      </c>
      <c r="X43" s="211">
        <f t="shared" si="19"/>
        <v>9341</v>
      </c>
    </row>
    <row r="44" spans="1:29" x14ac:dyDescent="0.2">
      <c r="A44" s="221">
        <v>2019</v>
      </c>
      <c r="B44" s="191" t="s">
        <v>103</v>
      </c>
      <c r="C44" s="222">
        <v>80518.69</v>
      </c>
      <c r="D44" s="223">
        <v>0.71</v>
      </c>
      <c r="E44" s="224">
        <f t="shared" si="12"/>
        <v>57168.269899999999</v>
      </c>
      <c r="F44" s="224">
        <f t="shared" si="13"/>
        <v>57168.269899999999</v>
      </c>
      <c r="G44" s="224">
        <f t="shared" si="14"/>
        <v>57168.269899999999</v>
      </c>
      <c r="H44" s="224">
        <f t="shared" si="15"/>
        <v>57168.269899999999</v>
      </c>
      <c r="I44" s="225">
        <v>8818483895.5199986</v>
      </c>
      <c r="J44" s="226">
        <f t="shared" si="16"/>
        <v>1.4612728720437269E-2</v>
      </c>
      <c r="K44" s="211">
        <f t="shared" si="17"/>
        <v>109520.95588639108</v>
      </c>
      <c r="L44" s="211">
        <v>9186</v>
      </c>
      <c r="M44" s="230">
        <v>525147727.30140001</v>
      </c>
      <c r="N44" s="230">
        <v>34317540.738270998</v>
      </c>
      <c r="O44" s="230">
        <v>135783787.935684</v>
      </c>
      <c r="P44" s="230">
        <v>248803742.47988701</v>
      </c>
      <c r="Q44" s="230">
        <v>106242084.46485901</v>
      </c>
      <c r="R44" s="226">
        <f t="shared" si="18"/>
        <v>8.3874359255308867E-2</v>
      </c>
      <c r="T44" s="229">
        <f>+N44/E44</f>
        <v>600.29</v>
      </c>
      <c r="U44" s="229">
        <f>+O44/F44</f>
        <v>2375.16</v>
      </c>
      <c r="V44" s="229">
        <f>+P44/G44</f>
        <v>4352.13</v>
      </c>
      <c r="W44" s="229">
        <f>+Q44/H44</f>
        <v>1858.41</v>
      </c>
      <c r="X44" s="228">
        <f t="shared" si="19"/>
        <v>9185.99</v>
      </c>
    </row>
    <row r="45" spans="1:29" s="212" customFormat="1" x14ac:dyDescent="0.2">
      <c r="A45" s="251">
        <v>2019</v>
      </c>
      <c r="B45" s="197" t="s">
        <v>169</v>
      </c>
      <c r="C45" s="252">
        <v>1756.8500000000001</v>
      </c>
      <c r="D45" s="253">
        <v>0.37</v>
      </c>
      <c r="E45" s="254">
        <f t="shared" si="12"/>
        <v>650.03450000000009</v>
      </c>
      <c r="F45" s="254">
        <f t="shared" si="13"/>
        <v>650.03450000000009</v>
      </c>
      <c r="G45" s="254">
        <f t="shared" si="14"/>
        <v>650.03450000000009</v>
      </c>
      <c r="H45" s="254">
        <f t="shared" si="15"/>
        <v>650.03450000000009</v>
      </c>
      <c r="I45" s="255">
        <v>2096259624.3099999</v>
      </c>
      <c r="J45" s="256">
        <f t="shared" si="16"/>
        <v>3.4736212687545534E-3</v>
      </c>
      <c r="K45" s="229">
        <f t="shared" si="17"/>
        <v>1193192.1474855563</v>
      </c>
      <c r="L45" s="229">
        <v>33914</v>
      </c>
      <c r="M45" s="257">
        <f>+L45*H45</f>
        <v>22045270.033000004</v>
      </c>
      <c r="N45" s="229">
        <v>0</v>
      </c>
      <c r="O45" s="229">
        <f>+U45*H45</f>
        <v>7399992.7480000006</v>
      </c>
      <c r="P45" s="229">
        <f>+V45*H45</f>
        <v>13228202.075000001</v>
      </c>
      <c r="Q45" s="229">
        <f>+W45*H45</f>
        <v>1417075.2100000002</v>
      </c>
      <c r="R45" s="226">
        <f t="shared" si="18"/>
        <v>2.8422915849276933E-2</v>
      </c>
      <c r="T45" s="229">
        <v>0</v>
      </c>
      <c r="U45" s="229">
        <v>11384</v>
      </c>
      <c r="V45" s="229">
        <v>20350</v>
      </c>
      <c r="W45" s="229">
        <v>2180</v>
      </c>
      <c r="X45" s="229">
        <f t="shared" si="19"/>
        <v>33914</v>
      </c>
    </row>
    <row r="46" spans="1:29" x14ac:dyDescent="0.2">
      <c r="A46" s="221">
        <v>2019</v>
      </c>
      <c r="B46" s="191" t="s">
        <v>137</v>
      </c>
      <c r="C46" s="222">
        <v>40092.9</v>
      </c>
      <c r="D46" s="223">
        <v>0.66</v>
      </c>
      <c r="E46" s="224">
        <f t="shared" si="12"/>
        <v>26461.314000000002</v>
      </c>
      <c r="F46" s="224">
        <f t="shared" si="13"/>
        <v>26461.314000000002</v>
      </c>
      <c r="G46" s="224">
        <f t="shared" si="14"/>
        <v>26461.314000000002</v>
      </c>
      <c r="H46" s="224">
        <f t="shared" si="15"/>
        <v>26461.314000000002</v>
      </c>
      <c r="I46" s="225">
        <v>4928648390.9800034</v>
      </c>
      <c r="J46" s="226">
        <f t="shared" si="16"/>
        <v>8.1670503398434315E-3</v>
      </c>
      <c r="K46" s="211">
        <f t="shared" si="17"/>
        <v>122930.70321628026</v>
      </c>
      <c r="L46" s="211">
        <v>3123</v>
      </c>
      <c r="M46" s="227">
        <f>+L46*H46</f>
        <v>82638683.622000009</v>
      </c>
      <c r="N46" s="227">
        <v>0</v>
      </c>
      <c r="O46" s="227">
        <f>+U46*H46</f>
        <v>21380741.712000001</v>
      </c>
      <c r="P46" s="227">
        <f>+V46*H46</f>
        <v>61257941.910000004</v>
      </c>
      <c r="Q46" s="227">
        <v>0</v>
      </c>
      <c r="R46" s="226">
        <f t="shared" si="18"/>
        <v>2.5404556537071913E-2</v>
      </c>
      <c r="T46" s="258">
        <v>0</v>
      </c>
      <c r="U46" s="259">
        <v>808</v>
      </c>
      <c r="V46" s="259">
        <v>2315</v>
      </c>
      <c r="W46" s="259">
        <v>0</v>
      </c>
      <c r="X46" s="259">
        <v>3123</v>
      </c>
    </row>
    <row r="47" spans="1:29" x14ac:dyDescent="0.2">
      <c r="A47" s="221">
        <v>2019</v>
      </c>
      <c r="B47" s="191" t="s">
        <v>152</v>
      </c>
      <c r="C47" s="222">
        <v>1364795.1400000001</v>
      </c>
      <c r="D47" s="223">
        <v>0.64</v>
      </c>
      <c r="E47" s="224">
        <f t="shared" si="12"/>
        <v>873468.88960000011</v>
      </c>
      <c r="F47" s="224">
        <f t="shared" si="13"/>
        <v>873468.88960000011</v>
      </c>
      <c r="G47" s="224">
        <f t="shared" si="14"/>
        <v>873468.88960000011</v>
      </c>
      <c r="H47" s="224">
        <f t="shared" si="15"/>
        <v>873468.88960000011</v>
      </c>
      <c r="I47" s="225">
        <v>14422125911.279991</v>
      </c>
      <c r="J47" s="226">
        <f t="shared" si="16"/>
        <v>2.3898281837378871E-2</v>
      </c>
      <c r="K47" s="211">
        <f t="shared" si="17"/>
        <v>10567.245946728672</v>
      </c>
      <c r="L47" s="259">
        <v>1179.5833333333333</v>
      </c>
      <c r="M47" s="227">
        <f>+L47*H47</f>
        <v>1030329344.3573334</v>
      </c>
      <c r="N47" s="227">
        <f>+T47*H47</f>
        <v>412131737.74293339</v>
      </c>
      <c r="O47" s="227">
        <f>+U47*H47</f>
        <v>593449321.40906668</v>
      </c>
      <c r="P47" s="227">
        <v>0</v>
      </c>
      <c r="Q47" s="227">
        <f>+W47*H47</f>
        <v>24748285.205333337</v>
      </c>
      <c r="R47" s="226">
        <f t="shared" si="18"/>
        <v>0.11162637259318259</v>
      </c>
      <c r="T47" s="258">
        <v>471.83333333333331</v>
      </c>
      <c r="U47" s="259">
        <v>679.41666666666663</v>
      </c>
      <c r="V47" s="259">
        <v>0</v>
      </c>
      <c r="W47" s="259">
        <v>28.333333333333332</v>
      </c>
      <c r="X47" s="259">
        <v>1179.5833333333333</v>
      </c>
    </row>
    <row r="48" spans="1:29" x14ac:dyDescent="0.2">
      <c r="A48" s="221">
        <v>2019</v>
      </c>
      <c r="B48" s="191" t="s">
        <v>132</v>
      </c>
      <c r="C48" s="222">
        <v>154640.42000000001</v>
      </c>
      <c r="D48" s="223">
        <v>0.81</v>
      </c>
      <c r="E48" s="224">
        <f t="shared" si="12"/>
        <v>125258.74020000001</v>
      </c>
      <c r="F48" s="224">
        <f t="shared" si="13"/>
        <v>125258.74020000001</v>
      </c>
      <c r="G48" s="224">
        <f t="shared" si="14"/>
        <v>125258.74020000001</v>
      </c>
      <c r="H48" s="224">
        <f t="shared" si="15"/>
        <v>125258.74020000001</v>
      </c>
      <c r="I48" s="225">
        <v>1594951521.0799997</v>
      </c>
      <c r="J48" s="226">
        <f t="shared" si="16"/>
        <v>2.6429252665110753E-3</v>
      </c>
      <c r="K48" s="211">
        <f t="shared" si="17"/>
        <v>10313.93681600192</v>
      </c>
      <c r="L48" s="211">
        <v>1841.2</v>
      </c>
      <c r="M48" s="227">
        <f>+L48*H48</f>
        <v>230626392.45624003</v>
      </c>
      <c r="N48" s="227">
        <f>+T48*H48</f>
        <v>111555434.02212001</v>
      </c>
      <c r="O48" s="227">
        <f>+U48*H48</f>
        <v>55013638.695840009</v>
      </c>
      <c r="P48" s="227">
        <f>+V48*H48</f>
        <v>50303910.064320005</v>
      </c>
      <c r="Q48" s="227">
        <f>+W48*H48</f>
        <v>13753409.673960002</v>
      </c>
      <c r="R48" s="226">
        <f t="shared" si="18"/>
        <v>0.17851573388964392</v>
      </c>
      <c r="T48" s="235">
        <v>890.6</v>
      </c>
      <c r="U48" s="228">
        <v>439.2</v>
      </c>
      <c r="V48" s="228">
        <v>401.6</v>
      </c>
      <c r="W48" s="228">
        <v>109.8</v>
      </c>
      <c r="X48" s="228">
        <v>1841.2</v>
      </c>
    </row>
    <row r="49" spans="1:24" x14ac:dyDescent="0.2">
      <c r="A49" s="221">
        <v>2019</v>
      </c>
      <c r="B49" s="191" t="s">
        <v>135</v>
      </c>
      <c r="C49" s="222">
        <v>6816.89</v>
      </c>
      <c r="D49" s="223">
        <v>0.1</v>
      </c>
      <c r="E49" s="224">
        <f t="shared" si="12"/>
        <v>681.68900000000008</v>
      </c>
      <c r="F49" s="224">
        <f t="shared" si="13"/>
        <v>681.68900000000008</v>
      </c>
      <c r="G49" s="224">
        <f t="shared" si="14"/>
        <v>681.68900000000008</v>
      </c>
      <c r="H49" s="224">
        <f t="shared" si="15"/>
        <v>681.68900000000008</v>
      </c>
      <c r="I49" s="225">
        <v>666046404.09000003</v>
      </c>
      <c r="J49" s="226">
        <f t="shared" si="16"/>
        <v>1.1036767241968184E-3</v>
      </c>
      <c r="K49" s="211">
        <f t="shared" si="17"/>
        <v>97705.317834085625</v>
      </c>
      <c r="L49" s="211">
        <v>4542</v>
      </c>
      <c r="M49" s="227">
        <f>+L49*H49</f>
        <v>3096231.4380000005</v>
      </c>
      <c r="N49" s="227">
        <f>+T49*H49</f>
        <v>267222.08800000005</v>
      </c>
      <c r="O49" s="227">
        <f>+U49*H49</f>
        <v>749857.90000000014</v>
      </c>
      <c r="P49" s="227">
        <f>+V49*H49</f>
        <v>1499715.8000000003</v>
      </c>
      <c r="Q49" s="227">
        <f>+W49*H49</f>
        <v>579435.65</v>
      </c>
      <c r="R49" s="226">
        <f t="shared" si="18"/>
        <v>4.6486722531447221E-2</v>
      </c>
      <c r="T49" s="229">
        <v>392</v>
      </c>
      <c r="U49" s="211">
        <v>1100</v>
      </c>
      <c r="V49" s="211">
        <v>2200</v>
      </c>
      <c r="W49" s="211">
        <v>850</v>
      </c>
      <c r="X49" s="211">
        <f>SUM(T49:W49)</f>
        <v>4542</v>
      </c>
    </row>
    <row r="50" spans="1:24" x14ac:dyDescent="0.2">
      <c r="A50" s="221">
        <v>2019</v>
      </c>
      <c r="B50" s="191" t="s">
        <v>136</v>
      </c>
      <c r="C50" s="222">
        <v>47372.94</v>
      </c>
      <c r="D50" s="223">
        <v>0.73</v>
      </c>
      <c r="E50" s="224">
        <f t="shared" si="12"/>
        <v>34582.246200000001</v>
      </c>
      <c r="F50" s="224">
        <f t="shared" si="13"/>
        <v>34582.246200000001</v>
      </c>
      <c r="G50" s="224">
        <f t="shared" si="14"/>
        <v>34582.246200000001</v>
      </c>
      <c r="H50" s="224">
        <f t="shared" si="15"/>
        <v>34582.246200000001</v>
      </c>
      <c r="I50" s="225">
        <v>29874007502.540009</v>
      </c>
      <c r="J50" s="226">
        <f t="shared" si="16"/>
        <v>4.9502927328437717E-2</v>
      </c>
      <c r="K50" s="211">
        <f t="shared" si="17"/>
        <v>630613.3312084917</v>
      </c>
      <c r="L50" s="211">
        <v>28980</v>
      </c>
      <c r="M50" s="227">
        <v>1002193494.876</v>
      </c>
      <c r="N50" s="211">
        <v>0</v>
      </c>
      <c r="O50" s="227">
        <v>273199744.98000002</v>
      </c>
      <c r="P50" s="227">
        <v>666745706.73600006</v>
      </c>
      <c r="Q50" s="230">
        <v>62248043.160000004</v>
      </c>
      <c r="R50" s="226">
        <f t="shared" si="18"/>
        <v>4.5955260641990313E-2</v>
      </c>
      <c r="T50" s="229">
        <v>0</v>
      </c>
      <c r="U50" s="245">
        <f>+O50/H50</f>
        <v>7900</v>
      </c>
      <c r="V50" s="245">
        <f>+P50/H50</f>
        <v>19280</v>
      </c>
      <c r="W50" s="245">
        <f>+Q50/H50</f>
        <v>1800</v>
      </c>
      <c r="X50" s="245">
        <f>+M50/H50</f>
        <v>28980</v>
      </c>
    </row>
    <row r="51" spans="1:24" x14ac:dyDescent="0.2">
      <c r="A51" s="221">
        <v>2019</v>
      </c>
      <c r="B51" s="197" t="s">
        <v>150</v>
      </c>
      <c r="C51" s="222">
        <v>42464.410000000011</v>
      </c>
      <c r="D51" s="236">
        <v>0.51</v>
      </c>
      <c r="E51" s="224">
        <f t="shared" si="12"/>
        <v>21656.849100000007</v>
      </c>
      <c r="F51" s="224">
        <f t="shared" si="13"/>
        <v>21656.849100000007</v>
      </c>
      <c r="G51" s="224">
        <f t="shared" si="14"/>
        <v>21656.849100000007</v>
      </c>
      <c r="H51" s="224">
        <f t="shared" si="15"/>
        <v>21656.849100000007</v>
      </c>
      <c r="I51" s="225">
        <v>4352369783.9899969</v>
      </c>
      <c r="J51" s="226">
        <f t="shared" si="16"/>
        <v>7.2121239544117449E-3</v>
      </c>
      <c r="K51" s="211">
        <f t="shared" si="17"/>
        <v>102494.53092577987</v>
      </c>
      <c r="L51" s="257">
        <f>+L50/2</f>
        <v>14490</v>
      </c>
      <c r="M51" s="227">
        <f>+L51*G51</f>
        <v>313807743.45900011</v>
      </c>
      <c r="N51" s="211">
        <v>0</v>
      </c>
      <c r="O51" s="227">
        <f>+U51*H51</f>
        <v>85544553.945000023</v>
      </c>
      <c r="P51" s="227">
        <f>+V51*H51</f>
        <v>208772025.32400006</v>
      </c>
      <c r="Q51" s="227">
        <f>+W51*H51</f>
        <v>19491164.190000005</v>
      </c>
      <c r="R51" s="226">
        <f t="shared" si="18"/>
        <v>0.1413733968936621</v>
      </c>
      <c r="T51" s="257">
        <f>+T50/2</f>
        <v>0</v>
      </c>
      <c r="U51" s="257">
        <f>+U50/2</f>
        <v>3950</v>
      </c>
      <c r="V51" s="257">
        <f>+V50/2</f>
        <v>9640</v>
      </c>
      <c r="W51" s="257">
        <f>+W50/2</f>
        <v>900</v>
      </c>
      <c r="X51" s="257">
        <f>+X50/2</f>
        <v>14490</v>
      </c>
    </row>
    <row r="52" spans="1:24" x14ac:dyDescent="0.2">
      <c r="A52" s="221">
        <v>2019</v>
      </c>
      <c r="B52" s="193" t="s">
        <v>181</v>
      </c>
      <c r="C52" s="222">
        <v>20918.749999999996</v>
      </c>
      <c r="D52" s="236">
        <v>0.77</v>
      </c>
      <c r="E52" s="237">
        <f t="shared" si="12"/>
        <v>16107.437499999998</v>
      </c>
      <c r="F52" s="237">
        <f t="shared" si="13"/>
        <v>16107.437499999998</v>
      </c>
      <c r="G52" s="237">
        <f t="shared" si="14"/>
        <v>16107.437499999998</v>
      </c>
      <c r="H52" s="237">
        <f t="shared" si="15"/>
        <v>16107.437499999998</v>
      </c>
      <c r="I52" s="225">
        <v>1666830623.4799998</v>
      </c>
      <c r="J52" s="226">
        <f t="shared" si="16"/>
        <v>2.7620330220486612E-3</v>
      </c>
      <c r="K52" s="211">
        <f t="shared" si="17"/>
        <v>79681.177100926201</v>
      </c>
      <c r="L52" s="211">
        <v>985</v>
      </c>
      <c r="M52" s="211">
        <f>+L52*H52</f>
        <v>15865825.937499998</v>
      </c>
      <c r="N52" s="227">
        <f>+T52*H52</f>
        <v>3221487.4999999995</v>
      </c>
      <c r="O52" s="227">
        <f>+U52*H52</f>
        <v>5557065.9374999991</v>
      </c>
      <c r="P52" s="227">
        <f>+V52*H52</f>
        <v>5637603.1249999991</v>
      </c>
      <c r="Q52" s="227">
        <f>+W52*H52</f>
        <v>1449669.3749999998</v>
      </c>
      <c r="R52" s="226">
        <f t="shared" si="18"/>
        <v>1.2361765172625072E-2</v>
      </c>
      <c r="T52" s="235">
        <v>200</v>
      </c>
      <c r="U52" s="228">
        <v>345</v>
      </c>
      <c r="V52" s="228">
        <v>350</v>
      </c>
      <c r="W52" s="228">
        <v>90</v>
      </c>
      <c r="X52" s="228">
        <f>SUM(T52:W52)</f>
        <v>985</v>
      </c>
    </row>
    <row r="53" spans="1:24" x14ac:dyDescent="0.2">
      <c r="A53" s="221">
        <v>2019</v>
      </c>
      <c r="B53" s="191" t="s">
        <v>159</v>
      </c>
      <c r="C53" s="222">
        <v>598233.40999999992</v>
      </c>
      <c r="D53" s="223">
        <v>0.72</v>
      </c>
      <c r="E53" s="224">
        <f t="shared" si="12"/>
        <v>430728.05519999994</v>
      </c>
      <c r="F53" s="224">
        <f t="shared" si="13"/>
        <v>430728.05519999994</v>
      </c>
      <c r="G53" s="224">
        <f t="shared" si="14"/>
        <v>430728.05519999994</v>
      </c>
      <c r="H53" s="224">
        <f t="shared" si="15"/>
        <v>430728.05519999994</v>
      </c>
      <c r="I53" s="225">
        <v>12884646953.609999</v>
      </c>
      <c r="J53" s="226">
        <f t="shared" si="16"/>
        <v>2.1350591872981939E-2</v>
      </c>
      <c r="K53" s="211">
        <f t="shared" si="17"/>
        <v>21537.825768724619</v>
      </c>
      <c r="L53" s="211">
        <v>1803.2</v>
      </c>
      <c r="M53" s="227">
        <f>+L53*F53</f>
        <v>776688829.13663995</v>
      </c>
      <c r="N53" s="227">
        <f>+T53*G53</f>
        <v>597678249.39551985</v>
      </c>
      <c r="O53" s="227">
        <f>+U53*H53</f>
        <v>93898716.033599988</v>
      </c>
      <c r="P53" s="227">
        <f>+V53*G53</f>
        <v>81666039.265919983</v>
      </c>
      <c r="Q53" s="227">
        <f>+W53*H53</f>
        <v>3445824.4415999996</v>
      </c>
      <c r="R53" s="226">
        <f t="shared" si="18"/>
        <v>8.3722471309915239E-2</v>
      </c>
      <c r="T53" s="235">
        <v>1387.6</v>
      </c>
      <c r="U53" s="228">
        <v>218</v>
      </c>
      <c r="V53" s="228">
        <v>189.6</v>
      </c>
      <c r="W53" s="228">
        <v>8</v>
      </c>
      <c r="X53" s="228">
        <f>SUM(T53:W53)</f>
        <v>1803.1999999999998</v>
      </c>
    </row>
    <row r="54" spans="1:24" x14ac:dyDescent="0.2">
      <c r="A54" s="221">
        <v>2019</v>
      </c>
      <c r="B54" s="191" t="s">
        <v>117</v>
      </c>
      <c r="C54" s="222">
        <v>37034.520000000004</v>
      </c>
      <c r="D54" s="223">
        <v>0.93</v>
      </c>
      <c r="E54" s="224">
        <f t="shared" si="12"/>
        <v>34442.103600000002</v>
      </c>
      <c r="F54" s="224">
        <f t="shared" si="13"/>
        <v>34442.103600000002</v>
      </c>
      <c r="G54" s="224">
        <f t="shared" si="14"/>
        <v>34442.103600000002</v>
      </c>
      <c r="H54" s="224">
        <f t="shared" si="15"/>
        <v>34442.103600000002</v>
      </c>
      <c r="I54" s="225">
        <v>11315473354.77</v>
      </c>
      <c r="J54" s="226">
        <f t="shared" si="16"/>
        <v>1.8750382087854352E-2</v>
      </c>
      <c r="K54" s="211">
        <f t="shared" si="17"/>
        <v>305538.54497830669</v>
      </c>
      <c r="L54" s="211">
        <v>6361.71</v>
      </c>
      <c r="M54" s="227">
        <f>+L54*H54</f>
        <v>219110674.89315602</v>
      </c>
      <c r="N54" s="227">
        <f>+T54*H54</f>
        <v>12551686.611942859</v>
      </c>
      <c r="O54" s="227">
        <f>+U54*H54</f>
        <v>65346511.130228572</v>
      </c>
      <c r="P54" s="227">
        <f>+V54*H54</f>
        <v>94883075.117485717</v>
      </c>
      <c r="Q54" s="227">
        <f>+W54*H54</f>
        <v>46329549.642514288</v>
      </c>
      <c r="R54" s="226">
        <f t="shared" si="18"/>
        <v>2.0821300960412976E-2</v>
      </c>
      <c r="T54" s="235">
        <v>364.42857142857144</v>
      </c>
      <c r="U54" s="228">
        <v>1897.2857142857142</v>
      </c>
      <c r="V54" s="228">
        <v>2754.8571428571427</v>
      </c>
      <c r="W54" s="228">
        <v>1345.1428571428571</v>
      </c>
      <c r="X54" s="228">
        <f>SUM(T54:W54)</f>
        <v>6361.7142857142853</v>
      </c>
    </row>
    <row r="55" spans="1:24" x14ac:dyDescent="0.2">
      <c r="A55" s="221">
        <v>2019</v>
      </c>
      <c r="B55" s="191" t="s">
        <v>108</v>
      </c>
      <c r="C55" s="222">
        <v>11754.81</v>
      </c>
      <c r="D55" s="223">
        <v>0.48</v>
      </c>
      <c r="E55" s="224">
        <f t="shared" si="12"/>
        <v>5642.3087999999998</v>
      </c>
      <c r="F55" s="224">
        <f t="shared" si="13"/>
        <v>5642.3087999999998</v>
      </c>
      <c r="G55" s="224">
        <f t="shared" si="14"/>
        <v>5642.3087999999998</v>
      </c>
      <c r="H55" s="224">
        <f t="shared" si="15"/>
        <v>5642.3087999999998</v>
      </c>
      <c r="I55" s="225">
        <v>1164565046.9500003</v>
      </c>
      <c r="J55" s="226">
        <f t="shared" si="16"/>
        <v>1.9297504321608991E-3</v>
      </c>
      <c r="K55" s="211">
        <f t="shared" si="17"/>
        <v>99071.362867626129</v>
      </c>
      <c r="L55" s="211">
        <v>6270</v>
      </c>
      <c r="M55" s="227">
        <f>+L55*H55</f>
        <v>35377276.175999999</v>
      </c>
      <c r="N55" s="227">
        <f>+T55*H55</f>
        <v>4739539.392</v>
      </c>
      <c r="O55" s="227">
        <f>+H55*U55</f>
        <v>10494694.367999999</v>
      </c>
      <c r="P55" s="227">
        <f>+V55*H55</f>
        <v>17773272.719999999</v>
      </c>
      <c r="Q55" s="227">
        <f>+W55*H55</f>
        <v>2369769.696</v>
      </c>
      <c r="R55" s="226">
        <f t="shared" si="18"/>
        <v>6.3287713205052401E-2</v>
      </c>
      <c r="T55" s="229">
        <v>840</v>
      </c>
      <c r="U55" s="211">
        <v>1860</v>
      </c>
      <c r="V55" s="211">
        <v>3150</v>
      </c>
      <c r="W55" s="211">
        <v>420</v>
      </c>
      <c r="X55" s="228">
        <f>SUM(T55:W55)</f>
        <v>6270</v>
      </c>
    </row>
    <row r="56" spans="1:24" x14ac:dyDescent="0.2">
      <c r="A56" s="221">
        <v>2019</v>
      </c>
      <c r="B56" s="191" t="s">
        <v>105</v>
      </c>
      <c r="C56" s="222">
        <v>13174.750000000002</v>
      </c>
      <c r="D56" s="223">
        <v>0.06</v>
      </c>
      <c r="E56" s="224">
        <f t="shared" si="12"/>
        <v>790.48500000000013</v>
      </c>
      <c r="F56" s="224">
        <f t="shared" si="13"/>
        <v>790.48500000000013</v>
      </c>
      <c r="G56" s="224">
        <f t="shared" si="14"/>
        <v>790.48500000000013</v>
      </c>
      <c r="H56" s="224">
        <f t="shared" si="15"/>
        <v>790.48500000000013</v>
      </c>
      <c r="I56" s="225">
        <v>13068299199.549999</v>
      </c>
      <c r="J56" s="226">
        <f t="shared" si="16"/>
        <v>2.1654914076278543E-2</v>
      </c>
      <c r="K56" s="211">
        <f t="shared" si="17"/>
        <v>991920.08953111048</v>
      </c>
      <c r="L56" s="211">
        <v>24332</v>
      </c>
      <c r="M56" s="227">
        <f>+L56*G56</f>
        <v>19234081.020000003</v>
      </c>
      <c r="N56" s="227">
        <f>+T56*790</f>
        <v>729960</v>
      </c>
      <c r="O56" s="227">
        <f>+U56*790</f>
        <v>7403880</v>
      </c>
      <c r="P56" s="227">
        <f>+V56*790</f>
        <v>9325950</v>
      </c>
      <c r="Q56" s="227">
        <f>+W56*790</f>
        <v>1762490</v>
      </c>
      <c r="R56" s="226">
        <f t="shared" si="18"/>
        <v>2.4530201834607416E-2</v>
      </c>
      <c r="T56" s="235">
        <v>924</v>
      </c>
      <c r="U56" s="228">
        <v>9372</v>
      </c>
      <c r="V56" s="228">
        <v>11805</v>
      </c>
      <c r="W56" s="228">
        <v>2231</v>
      </c>
      <c r="X56" s="228">
        <v>24332</v>
      </c>
    </row>
    <row r="57" spans="1:24" x14ac:dyDescent="0.2">
      <c r="I57" s="228">
        <f>SUM(I3:I56)</f>
        <v>603479614535.41003</v>
      </c>
      <c r="M57" s="227">
        <f>SUM(M3:M56)</f>
        <v>26177366092.551281</v>
      </c>
      <c r="N57" s="227">
        <f>SUM(N3:N56)</f>
        <v>6210801353.3725739</v>
      </c>
      <c r="O57" s="227">
        <f>SUM(O3:O56)</f>
        <v>9633797552.1523705</v>
      </c>
      <c r="P57" s="227">
        <f>SUM(P3:P56)</f>
        <v>7478179594.8517132</v>
      </c>
      <c r="Q57" s="227">
        <f>SUM(Q3:Q56)</f>
        <v>2169999626.9272261</v>
      </c>
      <c r="R57" s="226" t="s">
        <v>202</v>
      </c>
    </row>
    <row r="58" spans="1:24" x14ac:dyDescent="0.2">
      <c r="M58" s="227">
        <v>26752000000</v>
      </c>
      <c r="N58" s="234">
        <f>+N57/M57</f>
        <v>0.23725845187838993</v>
      </c>
      <c r="O58" s="234">
        <f>+O57/M57</f>
        <v>0.36802012540496382</v>
      </c>
      <c r="P58" s="234">
        <f>+P57/M57</f>
        <v>0.28567349245192453</v>
      </c>
      <c r="Q58" s="234">
        <f>+Q57/M57</f>
        <v>8.2896026256235739E-2</v>
      </c>
      <c r="R58" s="226" t="s">
        <v>202</v>
      </c>
    </row>
    <row r="59" spans="1:24" x14ac:dyDescent="0.2">
      <c r="M59" s="234">
        <f>+M57/M58</f>
        <v>0.97851996458400425</v>
      </c>
    </row>
  </sheetData>
  <sortState xmlns:xlrd2="http://schemas.microsoft.com/office/spreadsheetml/2017/richdata2" ref="A3:AC59">
    <sortCondition ref="B3:B59"/>
  </sortState>
  <mergeCells count="1">
    <mergeCell ref="A1:H1"/>
  </mergeCells>
  <phoneticPr fontId="5" type="noConversion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33CE-2261-7C45-832D-48BF1D35B696}">
  <dimension ref="A1:X29"/>
  <sheetViews>
    <sheetView topLeftCell="A21" zoomScaleNormal="100" workbookViewId="0">
      <selection activeCell="A2" sqref="A2"/>
    </sheetView>
  </sheetViews>
  <sheetFormatPr baseColWidth="10" defaultColWidth="11.5" defaultRowHeight="14" x14ac:dyDescent="0.15"/>
  <cols>
    <col min="1" max="1" width="5.5" style="73" bestFit="1" customWidth="1"/>
    <col min="2" max="2" width="18.5" style="73" bestFit="1" customWidth="1"/>
    <col min="3" max="4" width="11.5" style="178" bestFit="1" customWidth="1"/>
    <col min="5" max="5" width="12.6640625" style="178" bestFit="1" customWidth="1"/>
    <col min="6" max="6" width="11.5" style="178" bestFit="1" customWidth="1"/>
    <col min="7" max="7" width="14.1640625" style="178" bestFit="1" customWidth="1"/>
    <col min="8" max="8" width="2.33203125" style="73" customWidth="1"/>
    <col min="9" max="9" width="18.5" style="70" bestFit="1" customWidth="1"/>
    <col min="10" max="10" width="11.1640625" style="99" bestFit="1" customWidth="1"/>
    <col min="11" max="11" width="7.5" style="94" bestFit="1" customWidth="1"/>
    <col min="12" max="15" width="10.5" style="94" bestFit="1" customWidth="1"/>
    <col min="16" max="16" width="20.6640625" style="94" customWidth="1"/>
    <col min="17" max="17" width="14.83203125" style="94" bestFit="1" customWidth="1"/>
    <col min="18" max="18" width="15.1640625" style="94" bestFit="1" customWidth="1"/>
    <col min="19" max="21" width="15.5" style="94" bestFit="1" customWidth="1"/>
    <col min="22" max="22" width="14.1640625" style="94" bestFit="1" customWidth="1"/>
    <col min="23" max="23" width="13.6640625" style="94" bestFit="1" customWidth="1"/>
    <col min="24" max="16384" width="11.5" style="94"/>
  </cols>
  <sheetData>
    <row r="1" spans="1:24" ht="20" x14ac:dyDescent="0.2">
      <c r="A1" s="270" t="s">
        <v>147</v>
      </c>
      <c r="B1" s="270"/>
      <c r="C1" s="270"/>
      <c r="D1" s="270"/>
      <c r="E1" s="270"/>
      <c r="F1" s="270"/>
      <c r="G1" s="270"/>
      <c r="H1" s="181"/>
      <c r="I1" s="179"/>
      <c r="J1" s="179"/>
      <c r="K1" s="179"/>
      <c r="L1" s="179"/>
      <c r="M1" s="179"/>
      <c r="N1" s="179"/>
      <c r="O1" s="179"/>
      <c r="P1" s="94" t="s">
        <v>202</v>
      </c>
    </row>
    <row r="2" spans="1:24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5" t="s">
        <v>144</v>
      </c>
      <c r="G2" s="176" t="s">
        <v>210</v>
      </c>
      <c r="H2" s="141"/>
      <c r="I2" s="137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06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4" s="70" customFormat="1" x14ac:dyDescent="0.15">
      <c r="A3" s="68">
        <v>2019</v>
      </c>
      <c r="B3" s="69" t="s">
        <v>102</v>
      </c>
      <c r="C3" s="177">
        <v>950</v>
      </c>
      <c r="D3" s="177">
        <v>4534</v>
      </c>
      <c r="E3" s="89">
        <v>9291</v>
      </c>
      <c r="F3" s="89">
        <v>3248</v>
      </c>
      <c r="G3" s="180">
        <v>18023</v>
      </c>
      <c r="H3" s="142"/>
      <c r="I3" s="138" t="s">
        <v>102</v>
      </c>
      <c r="J3" s="81">
        <v>28.5</v>
      </c>
      <c r="K3" s="81">
        <v>1</v>
      </c>
      <c r="L3" s="80">
        <f t="shared" ref="L3:L28" si="0">+K3*J3</f>
        <v>28.5</v>
      </c>
      <c r="M3" s="80">
        <f t="shared" ref="M3:M28" si="1">+K3*J3</f>
        <v>28.5</v>
      </c>
      <c r="N3" s="80">
        <f t="shared" ref="N3:N28" si="2">+K3*J3</f>
        <v>28.5</v>
      </c>
      <c r="O3" s="80">
        <f t="shared" ref="O3:O28" si="3">+K3*J3</f>
        <v>28.5</v>
      </c>
      <c r="P3" s="89">
        <v>4161000</v>
      </c>
      <c r="Q3" s="89">
        <f>G3</f>
        <v>18023</v>
      </c>
      <c r="R3" s="112">
        <f>Q3*L3</f>
        <v>513655.5</v>
      </c>
      <c r="S3" s="112">
        <f>L3*C3</f>
        <v>27075</v>
      </c>
      <c r="T3" s="112">
        <f>M3*D3</f>
        <v>129219</v>
      </c>
      <c r="U3" s="112">
        <f>N3*E3</f>
        <v>264793.5</v>
      </c>
      <c r="V3" s="112">
        <f>O3*F3</f>
        <v>92568</v>
      </c>
      <c r="W3" s="113">
        <f t="shared" ref="W3:W28" si="4">+R3/P3</f>
        <v>0.12344520547945205</v>
      </c>
      <c r="X3" s="136"/>
    </row>
    <row r="4" spans="1:24" s="70" customFormat="1" x14ac:dyDescent="0.15">
      <c r="A4" s="68">
        <v>2019</v>
      </c>
      <c r="B4" s="69" t="s">
        <v>115</v>
      </c>
      <c r="C4" s="177">
        <v>1650</v>
      </c>
      <c r="D4" s="177">
        <v>952</v>
      </c>
      <c r="E4" s="89">
        <v>3675</v>
      </c>
      <c r="F4" s="89">
        <v>2180</v>
      </c>
      <c r="G4" s="180">
        <v>8457</v>
      </c>
      <c r="H4" s="142"/>
      <c r="I4" s="138" t="s">
        <v>115</v>
      </c>
      <c r="J4" s="80">
        <v>195</v>
      </c>
      <c r="K4" s="80">
        <v>1</v>
      </c>
      <c r="L4" s="80">
        <f t="shared" si="0"/>
        <v>195</v>
      </c>
      <c r="M4" s="80">
        <f t="shared" si="1"/>
        <v>195</v>
      </c>
      <c r="N4" s="80">
        <f t="shared" si="2"/>
        <v>195</v>
      </c>
      <c r="O4" s="80">
        <f t="shared" si="3"/>
        <v>195</v>
      </c>
      <c r="P4" s="89">
        <v>43356829.519999996</v>
      </c>
      <c r="Q4" s="89">
        <f t="shared" ref="Q4:Q28" si="5">G4</f>
        <v>8457</v>
      </c>
      <c r="R4" s="112">
        <f t="shared" ref="R4:R28" si="6">Q4*L4</f>
        <v>1649115</v>
      </c>
      <c r="S4" s="112">
        <f t="shared" ref="S4:S28" si="7">L4*C4</f>
        <v>321750</v>
      </c>
      <c r="T4" s="112">
        <f t="shared" ref="T4:T18" si="8">M4*D4</f>
        <v>185640</v>
      </c>
      <c r="U4" s="112">
        <f t="shared" ref="U4:U18" si="9">N4*E4</f>
        <v>716625</v>
      </c>
      <c r="V4" s="112">
        <f t="shared" ref="V4:V18" si="10">O4*F4</f>
        <v>425100</v>
      </c>
      <c r="W4" s="113">
        <f t="shared" si="4"/>
        <v>3.803587619891078E-2</v>
      </c>
    </row>
    <row r="5" spans="1:24" s="70" customFormat="1" x14ac:dyDescent="0.15">
      <c r="A5" s="68">
        <v>2019</v>
      </c>
      <c r="B5" s="69" t="s">
        <v>157</v>
      </c>
      <c r="C5" s="177">
        <v>909</v>
      </c>
      <c r="D5" s="177">
        <v>158</v>
      </c>
      <c r="E5" s="89">
        <v>0</v>
      </c>
      <c r="F5" s="89">
        <v>0</v>
      </c>
      <c r="G5" s="180">
        <v>1067</v>
      </c>
      <c r="H5" s="142"/>
      <c r="I5" s="138" t="s">
        <v>97</v>
      </c>
      <c r="J5" s="80">
        <v>5325.57</v>
      </c>
      <c r="K5" s="114">
        <v>5.0000000000000001E-3</v>
      </c>
      <c r="L5" s="80">
        <f t="shared" si="0"/>
        <v>26.627849999999999</v>
      </c>
      <c r="M5" s="80">
        <f t="shared" si="1"/>
        <v>26.627849999999999</v>
      </c>
      <c r="N5" s="80">
        <f t="shared" si="2"/>
        <v>26.627849999999999</v>
      </c>
      <c r="O5" s="80">
        <f t="shared" si="3"/>
        <v>26.627849999999999</v>
      </c>
      <c r="P5" s="89">
        <v>361079656.33000004</v>
      </c>
      <c r="Q5" s="89">
        <f t="shared" si="5"/>
        <v>1067</v>
      </c>
      <c r="R5" s="112">
        <f t="shared" si="6"/>
        <v>28411.915949999999</v>
      </c>
      <c r="S5" s="112">
        <f t="shared" si="7"/>
        <v>24204.715649999998</v>
      </c>
      <c r="T5" s="112">
        <f t="shared" si="8"/>
        <v>4207.2002999999995</v>
      </c>
      <c r="U5" s="112">
        <f t="shared" si="9"/>
        <v>0</v>
      </c>
      <c r="V5" s="112">
        <f t="shared" si="10"/>
        <v>0</v>
      </c>
      <c r="W5" s="113">
        <f t="shared" si="4"/>
        <v>7.8686005849173656E-5</v>
      </c>
    </row>
    <row r="6" spans="1:24" s="70" customFormat="1" x14ac:dyDescent="0.15">
      <c r="A6" s="68">
        <v>2019</v>
      </c>
      <c r="B6" s="69" t="s">
        <v>196</v>
      </c>
      <c r="C6" s="177">
        <v>795</v>
      </c>
      <c r="D6" s="177">
        <v>6321</v>
      </c>
      <c r="E6" s="89">
        <v>0</v>
      </c>
      <c r="F6" s="89">
        <v>330</v>
      </c>
      <c r="G6" s="180">
        <v>7446</v>
      </c>
      <c r="H6" s="142"/>
      <c r="I6" s="138" t="s">
        <v>196</v>
      </c>
      <c r="J6" s="80">
        <v>832</v>
      </c>
      <c r="K6" s="80">
        <v>0.47</v>
      </c>
      <c r="L6" s="80">
        <f t="shared" si="0"/>
        <v>391.03999999999996</v>
      </c>
      <c r="M6" s="80">
        <f t="shared" si="1"/>
        <v>391.03999999999996</v>
      </c>
      <c r="N6" s="80">
        <f t="shared" si="2"/>
        <v>391.03999999999996</v>
      </c>
      <c r="O6" s="80">
        <f t="shared" si="3"/>
        <v>391.03999999999996</v>
      </c>
      <c r="P6" s="89">
        <v>57593204.43999999</v>
      </c>
      <c r="Q6" s="89">
        <f t="shared" si="5"/>
        <v>7446</v>
      </c>
      <c r="R6" s="112">
        <f t="shared" si="6"/>
        <v>2911683.84</v>
      </c>
      <c r="S6" s="112">
        <f t="shared" si="7"/>
        <v>310876.79999999999</v>
      </c>
      <c r="T6" s="112">
        <f t="shared" si="8"/>
        <v>2471763.84</v>
      </c>
      <c r="U6" s="112">
        <f t="shared" si="9"/>
        <v>0</v>
      </c>
      <c r="V6" s="112">
        <f t="shared" si="10"/>
        <v>129043.19999999998</v>
      </c>
      <c r="W6" s="113">
        <f t="shared" si="4"/>
        <v>5.0556031189988089E-2</v>
      </c>
    </row>
    <row r="7" spans="1:24" s="70" customFormat="1" x14ac:dyDescent="0.15">
      <c r="A7" s="68">
        <v>2019</v>
      </c>
      <c r="B7" s="69" t="s">
        <v>118</v>
      </c>
      <c r="C7" s="177">
        <v>545</v>
      </c>
      <c r="D7" s="177">
        <v>0</v>
      </c>
      <c r="E7" s="89">
        <v>0</v>
      </c>
      <c r="F7" s="89">
        <v>0</v>
      </c>
      <c r="G7" s="180">
        <v>545</v>
      </c>
      <c r="H7" s="142"/>
      <c r="I7" s="138" t="s">
        <v>118</v>
      </c>
      <c r="J7" s="80">
        <v>3</v>
      </c>
      <c r="K7" s="80">
        <v>1</v>
      </c>
      <c r="L7" s="80">
        <f t="shared" si="0"/>
        <v>3</v>
      </c>
      <c r="M7" s="80">
        <f t="shared" si="1"/>
        <v>3</v>
      </c>
      <c r="N7" s="80">
        <f t="shared" si="2"/>
        <v>3</v>
      </c>
      <c r="O7" s="80">
        <f t="shared" si="3"/>
        <v>3</v>
      </c>
      <c r="P7" s="89">
        <v>107950</v>
      </c>
      <c r="Q7" s="89">
        <f t="shared" si="5"/>
        <v>545</v>
      </c>
      <c r="R7" s="112">
        <f t="shared" si="6"/>
        <v>1635</v>
      </c>
      <c r="S7" s="112">
        <f t="shared" si="7"/>
        <v>1635</v>
      </c>
      <c r="T7" s="112">
        <f t="shared" si="8"/>
        <v>0</v>
      </c>
      <c r="U7" s="112">
        <f t="shared" si="9"/>
        <v>0</v>
      </c>
      <c r="V7" s="112">
        <f t="shared" si="10"/>
        <v>0</v>
      </c>
      <c r="W7" s="113">
        <f t="shared" si="4"/>
        <v>1.5145900880037054E-2</v>
      </c>
    </row>
    <row r="8" spans="1:24" s="70" customFormat="1" x14ac:dyDescent="0.15">
      <c r="A8" s="68">
        <v>2019</v>
      </c>
      <c r="B8" s="69" t="s">
        <v>148</v>
      </c>
      <c r="C8" s="177">
        <v>200</v>
      </c>
      <c r="D8" s="177">
        <v>1975</v>
      </c>
      <c r="E8" s="89">
        <v>4820</v>
      </c>
      <c r="F8" s="89">
        <v>450</v>
      </c>
      <c r="G8" s="180">
        <v>7445</v>
      </c>
      <c r="H8" s="142"/>
      <c r="I8" s="138" t="s">
        <v>148</v>
      </c>
      <c r="J8" s="80">
        <v>202</v>
      </c>
      <c r="K8" s="80">
        <v>0.98</v>
      </c>
      <c r="L8" s="80">
        <f t="shared" si="0"/>
        <v>197.96</v>
      </c>
      <c r="M8" s="80">
        <f t="shared" si="1"/>
        <v>197.96</v>
      </c>
      <c r="N8" s="80">
        <f t="shared" si="2"/>
        <v>197.96</v>
      </c>
      <c r="O8" s="80">
        <f t="shared" si="3"/>
        <v>197.96</v>
      </c>
      <c r="P8" s="89">
        <v>18343498.539999999</v>
      </c>
      <c r="Q8" s="89">
        <f t="shared" si="5"/>
        <v>7445</v>
      </c>
      <c r="R8" s="112">
        <f t="shared" si="6"/>
        <v>1473812.2</v>
      </c>
      <c r="S8" s="112">
        <f t="shared" si="7"/>
        <v>39592</v>
      </c>
      <c r="T8" s="112">
        <f t="shared" si="8"/>
        <v>390971</v>
      </c>
      <c r="U8" s="112">
        <f t="shared" si="9"/>
        <v>954167.20000000007</v>
      </c>
      <c r="V8" s="112">
        <f t="shared" si="10"/>
        <v>89082</v>
      </c>
      <c r="W8" s="113">
        <f t="shared" si="4"/>
        <v>8.0345207692316262E-2</v>
      </c>
    </row>
    <row r="9" spans="1:24" s="70" customFormat="1" x14ac:dyDescent="0.15">
      <c r="A9" s="68">
        <v>2019</v>
      </c>
      <c r="B9" s="69" t="s">
        <v>124</v>
      </c>
      <c r="C9" s="177">
        <v>2357</v>
      </c>
      <c r="D9" s="177">
        <v>1360</v>
      </c>
      <c r="E9" s="89">
        <v>5250</v>
      </c>
      <c r="F9" s="89">
        <v>3114</v>
      </c>
      <c r="G9" s="180">
        <v>12081</v>
      </c>
      <c r="H9" s="142"/>
      <c r="I9" s="138" t="s">
        <v>124</v>
      </c>
      <c r="J9" s="80">
        <v>367</v>
      </c>
      <c r="K9" s="80">
        <v>0.64</v>
      </c>
      <c r="L9" s="80">
        <f t="shared" si="0"/>
        <v>234.88</v>
      </c>
      <c r="M9" s="80">
        <f t="shared" si="1"/>
        <v>234.88</v>
      </c>
      <c r="N9" s="80">
        <f t="shared" si="2"/>
        <v>234.88</v>
      </c>
      <c r="O9" s="80">
        <f t="shared" si="3"/>
        <v>234.88</v>
      </c>
      <c r="P9" s="89">
        <v>32256614.990000002</v>
      </c>
      <c r="Q9" s="89">
        <f t="shared" si="5"/>
        <v>12081</v>
      </c>
      <c r="R9" s="112">
        <f t="shared" si="6"/>
        <v>2837585.28</v>
      </c>
      <c r="S9" s="112">
        <f t="shared" si="7"/>
        <v>553612.16</v>
      </c>
      <c r="T9" s="112">
        <f t="shared" si="8"/>
        <v>319436.79999999999</v>
      </c>
      <c r="U9" s="112">
        <f t="shared" si="9"/>
        <v>1233120</v>
      </c>
      <c r="V9" s="112">
        <f t="shared" si="10"/>
        <v>731416.32</v>
      </c>
      <c r="W9" s="113">
        <f t="shared" si="4"/>
        <v>8.7969096598626062E-2</v>
      </c>
    </row>
    <row r="10" spans="1:24" s="70" customFormat="1" x14ac:dyDescent="0.15">
      <c r="A10" s="68">
        <v>2019</v>
      </c>
      <c r="B10" s="69" t="s">
        <v>109</v>
      </c>
      <c r="C10" s="177">
        <v>515.57142857142856</v>
      </c>
      <c r="D10" s="177">
        <v>692.28571428571433</v>
      </c>
      <c r="E10" s="89">
        <v>285</v>
      </c>
      <c r="F10" s="89">
        <v>17.142857142857142</v>
      </c>
      <c r="G10" s="180">
        <v>1510</v>
      </c>
      <c r="H10" s="142"/>
      <c r="I10" s="138" t="s">
        <v>109</v>
      </c>
      <c r="J10" s="80">
        <v>31</v>
      </c>
      <c r="K10" s="80">
        <v>1</v>
      </c>
      <c r="L10" s="80">
        <f t="shared" si="0"/>
        <v>31</v>
      </c>
      <c r="M10" s="80">
        <f t="shared" si="1"/>
        <v>31</v>
      </c>
      <c r="N10" s="80">
        <f t="shared" si="2"/>
        <v>31</v>
      </c>
      <c r="O10" s="80">
        <f t="shared" si="3"/>
        <v>31</v>
      </c>
      <c r="P10" s="89">
        <v>1154749.8799999999</v>
      </c>
      <c r="Q10" s="89">
        <f t="shared" si="5"/>
        <v>1510</v>
      </c>
      <c r="R10" s="112">
        <f t="shared" si="6"/>
        <v>46810</v>
      </c>
      <c r="S10" s="112">
        <f t="shared" si="7"/>
        <v>15982.714285714284</v>
      </c>
      <c r="T10" s="112">
        <f t="shared" si="8"/>
        <v>21460.857142857145</v>
      </c>
      <c r="U10" s="112">
        <f t="shared" si="9"/>
        <v>8835</v>
      </c>
      <c r="V10" s="112">
        <f t="shared" si="10"/>
        <v>531.42857142857144</v>
      </c>
      <c r="W10" s="113">
        <f t="shared" si="4"/>
        <v>4.05369169642174E-2</v>
      </c>
    </row>
    <row r="11" spans="1:24" s="70" customFormat="1" x14ac:dyDescent="0.15">
      <c r="A11" s="68">
        <v>2019</v>
      </c>
      <c r="B11" s="69" t="s">
        <v>128</v>
      </c>
      <c r="C11" s="177">
        <v>0</v>
      </c>
      <c r="D11" s="177">
        <v>9322</v>
      </c>
      <c r="E11" s="89">
        <v>4145</v>
      </c>
      <c r="F11" s="89">
        <v>105</v>
      </c>
      <c r="G11" s="180">
        <v>13572</v>
      </c>
      <c r="H11" s="142"/>
      <c r="I11" s="138" t="s">
        <v>128</v>
      </c>
      <c r="J11" s="80">
        <v>833.82999999999993</v>
      </c>
      <c r="K11" s="80">
        <v>1</v>
      </c>
      <c r="L11" s="80">
        <f t="shared" si="0"/>
        <v>833.82999999999993</v>
      </c>
      <c r="M11" s="80">
        <f t="shared" si="1"/>
        <v>833.82999999999993</v>
      </c>
      <c r="N11" s="80">
        <f t="shared" si="2"/>
        <v>833.82999999999993</v>
      </c>
      <c r="O11" s="80">
        <f t="shared" si="3"/>
        <v>833.82999999999993</v>
      </c>
      <c r="P11" s="89">
        <v>101770962.81999999</v>
      </c>
      <c r="Q11" s="89">
        <f t="shared" si="5"/>
        <v>13572</v>
      </c>
      <c r="R11" s="112">
        <f t="shared" si="6"/>
        <v>11316740.76</v>
      </c>
      <c r="S11" s="112">
        <f t="shared" si="7"/>
        <v>0</v>
      </c>
      <c r="T11" s="112">
        <f t="shared" si="8"/>
        <v>7772963.2599999998</v>
      </c>
      <c r="U11" s="112">
        <f t="shared" si="9"/>
        <v>3456225.3499999996</v>
      </c>
      <c r="V11" s="112">
        <f t="shared" si="10"/>
        <v>87552.15</v>
      </c>
      <c r="W11" s="113">
        <f t="shared" si="4"/>
        <v>0.11119813006010039</v>
      </c>
    </row>
    <row r="12" spans="1:24" s="70" customFormat="1" x14ac:dyDescent="0.15">
      <c r="A12" s="68">
        <v>2019</v>
      </c>
      <c r="B12" s="69" t="s">
        <v>182</v>
      </c>
      <c r="C12" s="177">
        <v>397.5</v>
      </c>
      <c r="D12" s="177">
        <v>3160.5</v>
      </c>
      <c r="E12" s="89">
        <v>0</v>
      </c>
      <c r="F12" s="89">
        <v>165</v>
      </c>
      <c r="G12" s="180">
        <v>3723</v>
      </c>
      <c r="H12" s="142"/>
      <c r="I12" s="139" t="s">
        <v>182</v>
      </c>
      <c r="J12" s="80">
        <v>208</v>
      </c>
      <c r="K12" s="80">
        <v>0.97</v>
      </c>
      <c r="L12" s="80">
        <f t="shared" si="0"/>
        <v>201.76</v>
      </c>
      <c r="M12" s="80">
        <f t="shared" si="1"/>
        <v>201.76</v>
      </c>
      <c r="N12" s="80">
        <f t="shared" si="2"/>
        <v>201.76</v>
      </c>
      <c r="O12" s="80">
        <f t="shared" si="3"/>
        <v>201.76</v>
      </c>
      <c r="P12" s="89">
        <v>19045388.120000001</v>
      </c>
      <c r="Q12" s="89">
        <f t="shared" si="5"/>
        <v>3723</v>
      </c>
      <c r="R12" s="112">
        <f t="shared" si="6"/>
        <v>751152.48</v>
      </c>
      <c r="S12" s="112">
        <f t="shared" si="7"/>
        <v>80199.599999999991</v>
      </c>
      <c r="T12" s="112">
        <f t="shared" si="8"/>
        <v>637662.48</v>
      </c>
      <c r="U12" s="112">
        <f t="shared" si="9"/>
        <v>0</v>
      </c>
      <c r="V12" s="112">
        <f t="shared" si="10"/>
        <v>33290.400000000001</v>
      </c>
      <c r="W12" s="113">
        <f t="shared" si="4"/>
        <v>3.9440124573318483E-2</v>
      </c>
    </row>
    <row r="13" spans="1:24" s="70" customFormat="1" x14ac:dyDescent="0.15">
      <c r="A13" s="68">
        <v>2019</v>
      </c>
      <c r="B13" s="69" t="s">
        <v>127</v>
      </c>
      <c r="C13" s="177">
        <v>252</v>
      </c>
      <c r="D13" s="177">
        <v>868.66666666666663</v>
      </c>
      <c r="E13" s="89">
        <v>170</v>
      </c>
      <c r="F13" s="89">
        <v>0</v>
      </c>
      <c r="G13" s="180">
        <v>1290.6666666666665</v>
      </c>
      <c r="H13" s="142"/>
      <c r="I13" s="138" t="s">
        <v>127</v>
      </c>
      <c r="J13" s="80">
        <v>369.9</v>
      </c>
      <c r="K13" s="80">
        <v>1</v>
      </c>
      <c r="L13" s="80">
        <f t="shared" si="0"/>
        <v>369.9</v>
      </c>
      <c r="M13" s="80">
        <f t="shared" si="1"/>
        <v>369.9</v>
      </c>
      <c r="N13" s="80">
        <f t="shared" si="2"/>
        <v>369.9</v>
      </c>
      <c r="O13" s="80">
        <f t="shared" si="3"/>
        <v>369.9</v>
      </c>
      <c r="P13" s="89">
        <v>94403254.629999995</v>
      </c>
      <c r="Q13" s="89">
        <f t="shared" si="5"/>
        <v>1290.6666666666665</v>
      </c>
      <c r="R13" s="112">
        <f t="shared" si="6"/>
        <v>477417.59999999992</v>
      </c>
      <c r="S13" s="112">
        <f t="shared" si="7"/>
        <v>93214.799999999988</v>
      </c>
      <c r="T13" s="112">
        <f t="shared" si="8"/>
        <v>321319.8</v>
      </c>
      <c r="U13" s="112">
        <f t="shared" si="9"/>
        <v>62882.999999999993</v>
      </c>
      <c r="V13" s="112">
        <f t="shared" si="10"/>
        <v>0</v>
      </c>
      <c r="W13" s="113">
        <f t="shared" si="4"/>
        <v>5.0572154728263305E-3</v>
      </c>
    </row>
    <row r="14" spans="1:24" s="70" customFormat="1" x14ac:dyDescent="0.15">
      <c r="A14" s="68">
        <v>2019</v>
      </c>
      <c r="B14" s="69" t="s">
        <v>101</v>
      </c>
      <c r="C14" s="177">
        <v>959.2</v>
      </c>
      <c r="D14" s="177">
        <v>6340.6</v>
      </c>
      <c r="E14" s="89">
        <v>3495.4</v>
      </c>
      <c r="F14" s="89">
        <v>0</v>
      </c>
      <c r="G14" s="180">
        <v>10795.2</v>
      </c>
      <c r="H14" s="142"/>
      <c r="I14" s="138" t="s">
        <v>101</v>
      </c>
      <c r="J14" s="80">
        <v>63.5</v>
      </c>
      <c r="K14" s="80">
        <v>1</v>
      </c>
      <c r="L14" s="80">
        <f t="shared" si="0"/>
        <v>63.5</v>
      </c>
      <c r="M14" s="80">
        <f t="shared" si="1"/>
        <v>63.5</v>
      </c>
      <c r="N14" s="80">
        <f t="shared" si="2"/>
        <v>63.5</v>
      </c>
      <c r="O14" s="80">
        <f t="shared" si="3"/>
        <v>63.5</v>
      </c>
      <c r="P14" s="89">
        <v>15871687</v>
      </c>
      <c r="Q14" s="89">
        <f t="shared" si="5"/>
        <v>10795.2</v>
      </c>
      <c r="R14" s="112">
        <f t="shared" si="6"/>
        <v>685495.20000000007</v>
      </c>
      <c r="S14" s="112">
        <f t="shared" si="7"/>
        <v>60909.200000000004</v>
      </c>
      <c r="T14" s="112">
        <f t="shared" si="8"/>
        <v>402628.10000000003</v>
      </c>
      <c r="U14" s="112">
        <f t="shared" si="9"/>
        <v>221957.9</v>
      </c>
      <c r="V14" s="112">
        <f t="shared" si="10"/>
        <v>0</v>
      </c>
      <c r="W14" s="113">
        <f t="shared" si="4"/>
        <v>4.3189813407988706E-2</v>
      </c>
    </row>
    <row r="15" spans="1:24" s="70" customFormat="1" x14ac:dyDescent="0.15">
      <c r="A15" s="68">
        <v>2019</v>
      </c>
      <c r="B15" s="69" t="s">
        <v>133</v>
      </c>
      <c r="C15" s="177">
        <v>187.5</v>
      </c>
      <c r="D15" s="177">
        <v>4380</v>
      </c>
      <c r="E15" s="89">
        <v>15226</v>
      </c>
      <c r="F15" s="89">
        <v>50</v>
      </c>
      <c r="G15" s="180">
        <v>19843.5</v>
      </c>
      <c r="H15" s="142"/>
      <c r="I15" s="138" t="s">
        <v>133</v>
      </c>
      <c r="J15" s="80">
        <v>60.3</v>
      </c>
      <c r="K15" s="80">
        <v>1</v>
      </c>
      <c r="L15" s="80">
        <f t="shared" si="0"/>
        <v>60.3</v>
      </c>
      <c r="M15" s="80">
        <f t="shared" si="1"/>
        <v>60.3</v>
      </c>
      <c r="N15" s="80">
        <f t="shared" si="2"/>
        <v>60.3</v>
      </c>
      <c r="O15" s="80">
        <f t="shared" si="3"/>
        <v>60.3</v>
      </c>
      <c r="P15" s="89">
        <v>54179130.5</v>
      </c>
      <c r="Q15" s="89">
        <f t="shared" si="5"/>
        <v>19843.5</v>
      </c>
      <c r="R15" s="112">
        <f t="shared" si="6"/>
        <v>1196563.05</v>
      </c>
      <c r="S15" s="112">
        <f t="shared" si="7"/>
        <v>11306.25</v>
      </c>
      <c r="T15" s="112">
        <f t="shared" si="8"/>
        <v>264114</v>
      </c>
      <c r="U15" s="112">
        <f t="shared" si="9"/>
        <v>918127.79999999993</v>
      </c>
      <c r="V15" s="112">
        <f t="shared" si="10"/>
        <v>3015</v>
      </c>
      <c r="W15" s="113">
        <f t="shared" si="4"/>
        <v>2.2085312904753983E-2</v>
      </c>
    </row>
    <row r="16" spans="1:24" s="70" customFormat="1" x14ac:dyDescent="0.15">
      <c r="A16" s="68">
        <v>2019</v>
      </c>
      <c r="B16" s="69" t="s">
        <v>104</v>
      </c>
      <c r="C16" s="177">
        <v>515.57142857142856</v>
      </c>
      <c r="D16" s="177">
        <v>346.14285714285717</v>
      </c>
      <c r="E16" s="89">
        <v>68.857142857142861</v>
      </c>
      <c r="F16" s="89">
        <v>8.5714285714285712</v>
      </c>
      <c r="G16" s="180">
        <v>939.14285714285722</v>
      </c>
      <c r="H16" s="142"/>
      <c r="I16" s="138" t="s">
        <v>104</v>
      </c>
      <c r="J16" s="80">
        <v>5577</v>
      </c>
      <c r="K16" s="80">
        <v>0.28999999999999998</v>
      </c>
      <c r="L16" s="80">
        <f t="shared" si="0"/>
        <v>1617.33</v>
      </c>
      <c r="M16" s="80">
        <f t="shared" si="1"/>
        <v>1617.33</v>
      </c>
      <c r="N16" s="80">
        <f t="shared" si="2"/>
        <v>1617.33</v>
      </c>
      <c r="O16" s="80">
        <f t="shared" si="3"/>
        <v>1617.33</v>
      </c>
      <c r="P16" s="89">
        <v>32185787.57</v>
      </c>
      <c r="Q16" s="89">
        <f t="shared" si="5"/>
        <v>939.14285714285722</v>
      </c>
      <c r="R16" s="112">
        <f t="shared" si="6"/>
        <v>1518903.9171428571</v>
      </c>
      <c r="S16" s="112">
        <f t="shared" si="7"/>
        <v>833849.13857142848</v>
      </c>
      <c r="T16" s="112">
        <f t="shared" si="8"/>
        <v>559827.22714285715</v>
      </c>
      <c r="U16" s="112">
        <f t="shared" si="9"/>
        <v>111364.72285714286</v>
      </c>
      <c r="V16" s="112">
        <f t="shared" si="10"/>
        <v>13862.82857142857</v>
      </c>
      <c r="W16" s="113">
        <f t="shared" si="4"/>
        <v>4.719175859342991E-2</v>
      </c>
    </row>
    <row r="17" spans="1:23" s="70" customFormat="1" x14ac:dyDescent="0.15">
      <c r="A17" s="68">
        <v>2019</v>
      </c>
      <c r="B17" s="69" t="s">
        <v>120</v>
      </c>
      <c r="C17" s="177">
        <v>375</v>
      </c>
      <c r="D17" s="177">
        <v>665</v>
      </c>
      <c r="E17" s="89">
        <v>865</v>
      </c>
      <c r="F17" s="89">
        <v>250</v>
      </c>
      <c r="G17" s="180">
        <v>2155</v>
      </c>
      <c r="H17" s="142"/>
      <c r="I17" s="138" t="s">
        <v>120</v>
      </c>
      <c r="J17" s="80">
        <v>1385</v>
      </c>
      <c r="K17" s="80">
        <v>0.98</v>
      </c>
      <c r="L17" s="80">
        <f t="shared" si="0"/>
        <v>1357.3</v>
      </c>
      <c r="M17" s="80">
        <f t="shared" si="1"/>
        <v>1357.3</v>
      </c>
      <c r="N17" s="80">
        <f t="shared" si="2"/>
        <v>1357.3</v>
      </c>
      <c r="O17" s="80">
        <f t="shared" si="3"/>
        <v>1357.3</v>
      </c>
      <c r="P17" s="89">
        <v>113847822.5</v>
      </c>
      <c r="Q17" s="89">
        <f t="shared" si="5"/>
        <v>2155</v>
      </c>
      <c r="R17" s="112">
        <f t="shared" si="6"/>
        <v>2924981.5</v>
      </c>
      <c r="S17" s="112">
        <f t="shared" si="7"/>
        <v>508987.5</v>
      </c>
      <c r="T17" s="112">
        <f t="shared" si="8"/>
        <v>902604.5</v>
      </c>
      <c r="U17" s="112">
        <f t="shared" si="9"/>
        <v>1174064.5</v>
      </c>
      <c r="V17" s="112">
        <f t="shared" si="10"/>
        <v>339325</v>
      </c>
      <c r="W17" s="113">
        <f t="shared" si="4"/>
        <v>2.569202849707556E-2</v>
      </c>
    </row>
    <row r="18" spans="1:23" s="70" customFormat="1" x14ac:dyDescent="0.15">
      <c r="A18" s="68">
        <v>2019</v>
      </c>
      <c r="B18" s="69" t="s">
        <v>119</v>
      </c>
      <c r="C18" s="177">
        <v>978.4</v>
      </c>
      <c r="D18" s="177">
        <v>4110.6000000000004</v>
      </c>
      <c r="E18" s="89">
        <v>3803.6</v>
      </c>
      <c r="F18" s="89">
        <v>392.6</v>
      </c>
      <c r="G18" s="180">
        <v>9285.2000000000007</v>
      </c>
      <c r="H18" s="142"/>
      <c r="I18" s="138" t="s">
        <v>119</v>
      </c>
      <c r="J18" s="80">
        <v>57.2</v>
      </c>
      <c r="K18" s="80">
        <v>1</v>
      </c>
      <c r="L18" s="80">
        <f t="shared" si="0"/>
        <v>57.2</v>
      </c>
      <c r="M18" s="80">
        <f t="shared" si="1"/>
        <v>57.2</v>
      </c>
      <c r="N18" s="80">
        <f t="shared" si="2"/>
        <v>57.2</v>
      </c>
      <c r="O18" s="80">
        <f t="shared" si="3"/>
        <v>57.2</v>
      </c>
      <c r="P18" s="89">
        <v>1137032.1100000001</v>
      </c>
      <c r="Q18" s="89">
        <f t="shared" si="5"/>
        <v>9285.2000000000007</v>
      </c>
      <c r="R18" s="112">
        <f t="shared" si="6"/>
        <v>531113.44000000006</v>
      </c>
      <c r="S18" s="112">
        <f t="shared" si="7"/>
        <v>55964.480000000003</v>
      </c>
      <c r="T18" s="112">
        <f t="shared" si="8"/>
        <v>235126.32000000004</v>
      </c>
      <c r="U18" s="112">
        <f t="shared" si="9"/>
        <v>217565.92</v>
      </c>
      <c r="V18" s="112">
        <f t="shared" si="10"/>
        <v>22456.720000000001</v>
      </c>
      <c r="W18" s="113">
        <f t="shared" si="4"/>
        <v>0.46710504947833004</v>
      </c>
    </row>
    <row r="19" spans="1:23" s="70" customFormat="1" x14ac:dyDescent="0.15">
      <c r="A19" s="68">
        <v>2019</v>
      </c>
      <c r="B19" s="69" t="s">
        <v>151</v>
      </c>
      <c r="C19" s="177">
        <v>988</v>
      </c>
      <c r="D19" s="177">
        <v>1000</v>
      </c>
      <c r="E19" s="89">
        <v>152</v>
      </c>
      <c r="F19" s="89">
        <v>19</v>
      </c>
      <c r="G19" s="180">
        <v>2159</v>
      </c>
      <c r="H19" s="142"/>
      <c r="I19" s="138" t="s">
        <v>151</v>
      </c>
      <c r="J19" s="80">
        <v>32071</v>
      </c>
      <c r="K19" s="80">
        <v>0.36</v>
      </c>
      <c r="L19" s="80">
        <f t="shared" si="0"/>
        <v>11545.56</v>
      </c>
      <c r="M19" s="80">
        <f t="shared" si="1"/>
        <v>11545.56</v>
      </c>
      <c r="N19" s="80">
        <f t="shared" si="2"/>
        <v>11545.56</v>
      </c>
      <c r="O19" s="80">
        <f t="shared" si="3"/>
        <v>11545.56</v>
      </c>
      <c r="P19" s="89">
        <v>276926168.15000004</v>
      </c>
      <c r="Q19" s="89">
        <f t="shared" si="5"/>
        <v>2159</v>
      </c>
      <c r="R19" s="112">
        <f t="shared" si="6"/>
        <v>24926864.039999999</v>
      </c>
      <c r="S19" s="112">
        <f t="shared" si="7"/>
        <v>11407013.279999999</v>
      </c>
      <c r="T19" s="112">
        <f t="shared" ref="T19:T28" si="11">M19*D19</f>
        <v>11545560</v>
      </c>
      <c r="U19" s="112">
        <f t="shared" ref="U19:U28" si="12">N19*E19</f>
        <v>1754925.1199999999</v>
      </c>
      <c r="V19" s="112">
        <f t="shared" ref="V19:V28" si="13">O19*F19</f>
        <v>219365.63999999998</v>
      </c>
      <c r="W19" s="113">
        <f t="shared" si="4"/>
        <v>9.0012670909807607E-2</v>
      </c>
    </row>
    <row r="20" spans="1:23" s="70" customFormat="1" x14ac:dyDescent="0.15">
      <c r="A20" s="68">
        <v>2019</v>
      </c>
      <c r="B20" s="69" t="s">
        <v>100</v>
      </c>
      <c r="C20" s="177">
        <v>1561.8</v>
      </c>
      <c r="D20" s="177">
        <v>5141.833333333333</v>
      </c>
      <c r="E20" s="89">
        <v>820.57142857142856</v>
      </c>
      <c r="F20" s="89">
        <v>2186.4</v>
      </c>
      <c r="G20" s="180">
        <v>9710.6047619047622</v>
      </c>
      <c r="H20" s="142"/>
      <c r="I20" s="138" t="s">
        <v>100</v>
      </c>
      <c r="J20" s="80">
        <v>44</v>
      </c>
      <c r="K20" s="80">
        <v>1</v>
      </c>
      <c r="L20" s="80">
        <f t="shared" si="0"/>
        <v>44</v>
      </c>
      <c r="M20" s="80">
        <f t="shared" si="1"/>
        <v>44</v>
      </c>
      <c r="N20" s="80">
        <f t="shared" si="2"/>
        <v>44</v>
      </c>
      <c r="O20" s="80">
        <f t="shared" si="3"/>
        <v>44</v>
      </c>
      <c r="P20" s="89">
        <v>6422850</v>
      </c>
      <c r="Q20" s="89">
        <f t="shared" si="5"/>
        <v>9710.6047619047622</v>
      </c>
      <c r="R20" s="112">
        <f t="shared" si="6"/>
        <v>427266.60952380951</v>
      </c>
      <c r="S20" s="112">
        <f t="shared" si="7"/>
        <v>68719.199999999997</v>
      </c>
      <c r="T20" s="112">
        <f t="shared" si="11"/>
        <v>226240.66666666666</v>
      </c>
      <c r="U20" s="112">
        <f t="shared" si="12"/>
        <v>36105.142857142855</v>
      </c>
      <c r="V20" s="112">
        <f t="shared" si="13"/>
        <v>96201.600000000006</v>
      </c>
      <c r="W20" s="113">
        <f t="shared" si="4"/>
        <v>6.6522900195989249E-2</v>
      </c>
    </row>
    <row r="21" spans="1:23" s="70" customFormat="1" x14ac:dyDescent="0.15">
      <c r="A21" s="68">
        <v>2019</v>
      </c>
      <c r="B21" s="69" t="s">
        <v>125</v>
      </c>
      <c r="C21" s="177">
        <v>212</v>
      </c>
      <c r="D21" s="177">
        <v>436</v>
      </c>
      <c r="E21" s="89">
        <v>331</v>
      </c>
      <c r="F21" s="89">
        <v>70</v>
      </c>
      <c r="G21" s="180">
        <v>1049</v>
      </c>
      <c r="H21" s="142"/>
      <c r="I21" s="138" t="s">
        <v>125</v>
      </c>
      <c r="J21" s="80">
        <v>3</v>
      </c>
      <c r="K21" s="80">
        <v>1</v>
      </c>
      <c r="L21" s="80">
        <f t="shared" si="0"/>
        <v>3</v>
      </c>
      <c r="M21" s="80">
        <f t="shared" si="1"/>
        <v>3</v>
      </c>
      <c r="N21" s="80">
        <f t="shared" si="2"/>
        <v>3</v>
      </c>
      <c r="O21" s="80">
        <f t="shared" si="3"/>
        <v>3</v>
      </c>
      <c r="P21" s="89">
        <v>29903.4</v>
      </c>
      <c r="Q21" s="89">
        <f t="shared" si="5"/>
        <v>1049</v>
      </c>
      <c r="R21" s="112">
        <f t="shared" si="6"/>
        <v>3147</v>
      </c>
      <c r="S21" s="112">
        <f t="shared" si="7"/>
        <v>636</v>
      </c>
      <c r="T21" s="112">
        <f t="shared" si="11"/>
        <v>1308</v>
      </c>
      <c r="U21" s="112">
        <f t="shared" si="12"/>
        <v>993</v>
      </c>
      <c r="V21" s="112">
        <f t="shared" si="13"/>
        <v>210</v>
      </c>
      <c r="W21" s="113">
        <f t="shared" si="4"/>
        <v>0.10523886915869098</v>
      </c>
    </row>
    <row r="22" spans="1:23" s="70" customFormat="1" x14ac:dyDescent="0.15">
      <c r="A22" s="68">
        <v>2019</v>
      </c>
      <c r="B22" s="69" t="s">
        <v>153</v>
      </c>
      <c r="C22" s="177">
        <v>1164</v>
      </c>
      <c r="D22" s="177">
        <v>1806.3333333333333</v>
      </c>
      <c r="E22" s="89">
        <v>153.33333333333334</v>
      </c>
      <c r="F22" s="89">
        <v>1866</v>
      </c>
      <c r="G22" s="180">
        <v>4989.6666666666661</v>
      </c>
      <c r="H22" s="142"/>
      <c r="I22" s="138" t="s">
        <v>153</v>
      </c>
      <c r="J22" s="80">
        <v>355.6</v>
      </c>
      <c r="K22" s="80">
        <v>1</v>
      </c>
      <c r="L22" s="80">
        <f t="shared" si="0"/>
        <v>355.6</v>
      </c>
      <c r="M22" s="80">
        <f t="shared" si="1"/>
        <v>355.6</v>
      </c>
      <c r="N22" s="80">
        <f t="shared" si="2"/>
        <v>355.6</v>
      </c>
      <c r="O22" s="80">
        <f t="shared" si="3"/>
        <v>355.6</v>
      </c>
      <c r="P22" s="89">
        <v>33859751.210000001</v>
      </c>
      <c r="Q22" s="89">
        <f t="shared" si="5"/>
        <v>4989.6666666666661</v>
      </c>
      <c r="R22" s="112">
        <f t="shared" si="6"/>
        <v>1774325.4666666666</v>
      </c>
      <c r="S22" s="112">
        <f t="shared" si="7"/>
        <v>413918.4</v>
      </c>
      <c r="T22" s="112">
        <f t="shared" si="11"/>
        <v>642332.1333333333</v>
      </c>
      <c r="U22" s="112">
        <f t="shared" si="12"/>
        <v>54525.333333333343</v>
      </c>
      <c r="V22" s="112">
        <f t="shared" si="13"/>
        <v>663549.60000000009</v>
      </c>
      <c r="W22" s="113">
        <f t="shared" si="4"/>
        <v>5.2402200348791825E-2</v>
      </c>
    </row>
    <row r="23" spans="1:23" s="70" customFormat="1" x14ac:dyDescent="0.15">
      <c r="A23" s="68">
        <v>2019</v>
      </c>
      <c r="B23" s="69" t="s">
        <v>154</v>
      </c>
      <c r="C23" s="177">
        <v>442.06</v>
      </c>
      <c r="D23" s="177">
        <v>541.88</v>
      </c>
      <c r="E23" s="89">
        <v>285.2</v>
      </c>
      <c r="F23" s="89">
        <v>156.85999999999999</v>
      </c>
      <c r="G23" s="180">
        <v>1426</v>
      </c>
      <c r="H23" s="142"/>
      <c r="I23" s="138" t="s">
        <v>154</v>
      </c>
      <c r="J23" s="80">
        <v>4440</v>
      </c>
      <c r="K23" s="80">
        <v>0.16</v>
      </c>
      <c r="L23" s="80">
        <f t="shared" si="0"/>
        <v>710.4</v>
      </c>
      <c r="M23" s="80">
        <f t="shared" si="1"/>
        <v>710.4</v>
      </c>
      <c r="N23" s="80">
        <f t="shared" si="2"/>
        <v>710.4</v>
      </c>
      <c r="O23" s="80">
        <f t="shared" si="3"/>
        <v>710.4</v>
      </c>
      <c r="P23" s="89">
        <v>71977246.699999988</v>
      </c>
      <c r="Q23" s="89">
        <f t="shared" si="5"/>
        <v>1426</v>
      </c>
      <c r="R23" s="112">
        <f t="shared" si="6"/>
        <v>1013030.4</v>
      </c>
      <c r="S23" s="112">
        <f t="shared" si="7"/>
        <v>314039.424</v>
      </c>
      <c r="T23" s="112">
        <f t="shared" si="11"/>
        <v>384951.55199999997</v>
      </c>
      <c r="U23" s="112">
        <f t="shared" si="12"/>
        <v>202606.07999999999</v>
      </c>
      <c r="V23" s="112">
        <f t="shared" si="13"/>
        <v>111433.34399999998</v>
      </c>
      <c r="W23" s="113">
        <f t="shared" si="4"/>
        <v>1.4074314404137943E-2</v>
      </c>
    </row>
    <row r="24" spans="1:23" s="70" customFormat="1" x14ac:dyDescent="0.15">
      <c r="A24" s="68">
        <v>2019</v>
      </c>
      <c r="B24" s="69" t="s">
        <v>114</v>
      </c>
      <c r="C24" s="177">
        <v>300</v>
      </c>
      <c r="D24" s="177">
        <v>3950</v>
      </c>
      <c r="E24" s="89">
        <v>9640</v>
      </c>
      <c r="F24" s="89">
        <v>900</v>
      </c>
      <c r="G24" s="180">
        <v>14790</v>
      </c>
      <c r="H24" s="142"/>
      <c r="I24" s="138" t="s">
        <v>114</v>
      </c>
      <c r="J24" s="80">
        <v>127</v>
      </c>
      <c r="K24" s="80">
        <v>1</v>
      </c>
      <c r="L24" s="80">
        <f t="shared" si="0"/>
        <v>127</v>
      </c>
      <c r="M24" s="80">
        <f t="shared" si="1"/>
        <v>127</v>
      </c>
      <c r="N24" s="80">
        <f t="shared" si="2"/>
        <v>127</v>
      </c>
      <c r="O24" s="80">
        <f t="shared" si="3"/>
        <v>127</v>
      </c>
      <c r="P24" s="89">
        <v>13858696.84</v>
      </c>
      <c r="Q24" s="89">
        <f t="shared" si="5"/>
        <v>14790</v>
      </c>
      <c r="R24" s="112">
        <f t="shared" si="6"/>
        <v>1878330</v>
      </c>
      <c r="S24" s="112">
        <f t="shared" si="7"/>
        <v>38100</v>
      </c>
      <c r="T24" s="112">
        <f t="shared" si="11"/>
        <v>501650</v>
      </c>
      <c r="U24" s="112">
        <f t="shared" si="12"/>
        <v>1224280</v>
      </c>
      <c r="V24" s="112">
        <f t="shared" si="13"/>
        <v>114300</v>
      </c>
      <c r="W24" s="113">
        <f t="shared" si="4"/>
        <v>0.13553438838337414</v>
      </c>
    </row>
    <row r="25" spans="1:23" s="70" customFormat="1" x14ac:dyDescent="0.15">
      <c r="A25" s="68">
        <v>2019</v>
      </c>
      <c r="B25" s="69" t="s">
        <v>136</v>
      </c>
      <c r="C25" s="177">
        <v>0</v>
      </c>
      <c r="D25" s="177">
        <v>7900</v>
      </c>
      <c r="E25" s="89">
        <v>19280</v>
      </c>
      <c r="F25" s="89">
        <v>1800</v>
      </c>
      <c r="G25" s="180">
        <v>28980</v>
      </c>
      <c r="H25" s="142"/>
      <c r="I25" s="138" t="s">
        <v>136</v>
      </c>
      <c r="J25" s="80">
        <v>651.19000000000005</v>
      </c>
      <c r="K25" s="80">
        <v>1</v>
      </c>
      <c r="L25" s="80">
        <f t="shared" si="0"/>
        <v>651.19000000000005</v>
      </c>
      <c r="M25" s="80">
        <f t="shared" si="1"/>
        <v>651.19000000000005</v>
      </c>
      <c r="N25" s="80">
        <f t="shared" si="2"/>
        <v>651.19000000000005</v>
      </c>
      <c r="O25" s="80">
        <f t="shared" si="3"/>
        <v>651.19000000000005</v>
      </c>
      <c r="P25" s="89">
        <v>388046428.88999999</v>
      </c>
      <c r="Q25" s="89">
        <f t="shared" si="5"/>
        <v>28980</v>
      </c>
      <c r="R25" s="112">
        <f t="shared" si="6"/>
        <v>18871486.200000003</v>
      </c>
      <c r="S25" s="112">
        <f t="shared" si="7"/>
        <v>0</v>
      </c>
      <c r="T25" s="112">
        <f t="shared" si="11"/>
        <v>5144401</v>
      </c>
      <c r="U25" s="112">
        <f t="shared" si="12"/>
        <v>12554943.200000001</v>
      </c>
      <c r="V25" s="112">
        <f t="shared" si="13"/>
        <v>1172142</v>
      </c>
      <c r="W25" s="113">
        <f t="shared" si="4"/>
        <v>4.8632031620498506E-2</v>
      </c>
    </row>
    <row r="26" spans="1:23" s="70" customFormat="1" x14ac:dyDescent="0.15">
      <c r="A26" s="68">
        <v>2019</v>
      </c>
      <c r="B26" s="69" t="s">
        <v>150</v>
      </c>
      <c r="C26" s="177">
        <v>0</v>
      </c>
      <c r="D26" s="177">
        <v>3950</v>
      </c>
      <c r="E26" s="89">
        <v>9640</v>
      </c>
      <c r="F26" s="89">
        <v>900</v>
      </c>
      <c r="G26" s="180">
        <v>14490</v>
      </c>
      <c r="H26" s="142"/>
      <c r="I26" s="140" t="s">
        <v>150</v>
      </c>
      <c r="J26" s="80">
        <v>621</v>
      </c>
      <c r="K26" s="80">
        <v>1</v>
      </c>
      <c r="L26" s="80">
        <f t="shared" si="0"/>
        <v>621</v>
      </c>
      <c r="M26" s="80">
        <f t="shared" si="1"/>
        <v>621</v>
      </c>
      <c r="N26" s="80">
        <f t="shared" si="2"/>
        <v>621</v>
      </c>
      <c r="O26" s="80">
        <f t="shared" si="3"/>
        <v>621</v>
      </c>
      <c r="P26" s="89">
        <v>30083291.759999998</v>
      </c>
      <c r="Q26" s="89">
        <f t="shared" si="5"/>
        <v>14490</v>
      </c>
      <c r="R26" s="112">
        <f t="shared" si="6"/>
        <v>8998290</v>
      </c>
      <c r="S26" s="112">
        <f t="shared" si="7"/>
        <v>0</v>
      </c>
      <c r="T26" s="112">
        <f t="shared" si="11"/>
        <v>2452950</v>
      </c>
      <c r="U26" s="112">
        <f t="shared" si="12"/>
        <v>5986440</v>
      </c>
      <c r="V26" s="112">
        <f t="shared" si="13"/>
        <v>558900</v>
      </c>
      <c r="W26" s="113">
        <f t="shared" si="4"/>
        <v>0.29911254631929951</v>
      </c>
    </row>
    <row r="27" spans="1:23" s="70" customFormat="1" x14ac:dyDescent="0.15">
      <c r="A27" s="68">
        <v>2019</v>
      </c>
      <c r="B27" s="69" t="s">
        <v>117</v>
      </c>
      <c r="C27" s="177">
        <v>364.42857142857144</v>
      </c>
      <c r="D27" s="177">
        <v>1897.2857142857142</v>
      </c>
      <c r="E27" s="89">
        <v>2754.8571428571427</v>
      </c>
      <c r="F27" s="89">
        <v>1345.1428571428571</v>
      </c>
      <c r="G27" s="180">
        <v>6361.7142857142853</v>
      </c>
      <c r="H27" s="142"/>
      <c r="I27" s="138" t="s">
        <v>117</v>
      </c>
      <c r="J27" s="80">
        <v>1061.31</v>
      </c>
      <c r="K27" s="80">
        <v>1</v>
      </c>
      <c r="L27" s="80">
        <f t="shared" si="0"/>
        <v>1061.31</v>
      </c>
      <c r="M27" s="80">
        <f t="shared" si="1"/>
        <v>1061.31</v>
      </c>
      <c r="N27" s="80">
        <f t="shared" si="2"/>
        <v>1061.31</v>
      </c>
      <c r="O27" s="80">
        <f t="shared" si="3"/>
        <v>1061.31</v>
      </c>
      <c r="P27" s="89">
        <v>137345957.25</v>
      </c>
      <c r="Q27" s="89">
        <f t="shared" si="5"/>
        <v>6361.7142857142853</v>
      </c>
      <c r="R27" s="112">
        <f t="shared" si="6"/>
        <v>6751750.9885714278</v>
      </c>
      <c r="S27" s="112">
        <f t="shared" si="7"/>
        <v>386771.68714285712</v>
      </c>
      <c r="T27" s="112">
        <f t="shared" si="11"/>
        <v>2013608.3014285713</v>
      </c>
      <c r="U27" s="112">
        <f t="shared" si="12"/>
        <v>2923757.4342857138</v>
      </c>
      <c r="V27" s="112">
        <f t="shared" si="13"/>
        <v>1427613.5657142857</v>
      </c>
      <c r="W27" s="113">
        <f t="shared" si="4"/>
        <v>4.9158716599730333E-2</v>
      </c>
    </row>
    <row r="28" spans="1:23" s="70" customFormat="1" x14ac:dyDescent="0.15">
      <c r="A28" s="68">
        <v>2019</v>
      </c>
      <c r="B28" s="69" t="s">
        <v>108</v>
      </c>
      <c r="C28" s="177">
        <v>840</v>
      </c>
      <c r="D28" s="177">
        <v>1860</v>
      </c>
      <c r="E28" s="89">
        <v>3150</v>
      </c>
      <c r="F28" s="89">
        <v>420</v>
      </c>
      <c r="G28" s="180">
        <v>6270</v>
      </c>
      <c r="H28" s="142"/>
      <c r="I28" s="138" t="s">
        <v>108</v>
      </c>
      <c r="J28" s="80">
        <v>249</v>
      </c>
      <c r="K28" s="80">
        <v>0.47</v>
      </c>
      <c r="L28" s="80">
        <f t="shared" si="0"/>
        <v>117.02999999999999</v>
      </c>
      <c r="M28" s="80">
        <f t="shared" si="1"/>
        <v>117.02999999999999</v>
      </c>
      <c r="N28" s="80">
        <f t="shared" si="2"/>
        <v>117.02999999999999</v>
      </c>
      <c r="O28" s="80">
        <f t="shared" si="3"/>
        <v>117.02999999999999</v>
      </c>
      <c r="P28" s="89">
        <v>24962593.900000002</v>
      </c>
      <c r="Q28" s="89">
        <f t="shared" si="5"/>
        <v>6270</v>
      </c>
      <c r="R28" s="112">
        <f t="shared" si="6"/>
        <v>733778.09999999986</v>
      </c>
      <c r="S28" s="112">
        <f t="shared" si="7"/>
        <v>98305.199999999983</v>
      </c>
      <c r="T28" s="112">
        <f t="shared" si="11"/>
        <v>217675.8</v>
      </c>
      <c r="U28" s="112">
        <f t="shared" si="12"/>
        <v>368644.49999999994</v>
      </c>
      <c r="V28" s="112">
        <f t="shared" si="13"/>
        <v>49152.599999999991</v>
      </c>
      <c r="W28" s="113">
        <f t="shared" si="4"/>
        <v>2.9395106251357949E-2</v>
      </c>
    </row>
    <row r="29" spans="1:23" x14ac:dyDescent="0.15">
      <c r="I29" s="127"/>
      <c r="Q29" s="117"/>
      <c r="R29" s="118">
        <f>SUM(R3:R28)</f>
        <v>94243345.487854749</v>
      </c>
      <c r="S29" s="118">
        <f t="shared" ref="S29:V29" si="14">SUM(S3:S28)</f>
        <v>15666662.549649999</v>
      </c>
      <c r="T29" s="118">
        <f t="shared" si="14"/>
        <v>37749621.83801429</v>
      </c>
      <c r="U29" s="118">
        <f t="shared" si="14"/>
        <v>34446949.703333333</v>
      </c>
      <c r="V29" s="118">
        <f t="shared" si="14"/>
        <v>6380111.3968571424</v>
      </c>
    </row>
  </sheetData>
  <mergeCells count="1">
    <mergeCell ref="A1:G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A6B3-709B-5044-B7BA-C022E58278A5}">
  <dimension ref="A1:W39"/>
  <sheetViews>
    <sheetView topLeftCell="F15" zoomScaleNormal="100" workbookViewId="0">
      <selection activeCell="A2" sqref="A2"/>
    </sheetView>
  </sheetViews>
  <sheetFormatPr baseColWidth="10" defaultRowHeight="14" x14ac:dyDescent="0.15"/>
  <cols>
    <col min="1" max="1" width="5.5" style="73" bestFit="1" customWidth="1"/>
    <col min="2" max="2" width="18.5" style="73" bestFit="1" customWidth="1"/>
    <col min="3" max="3" width="11.5" style="178" bestFit="1" customWidth="1"/>
    <col min="4" max="5" width="12.6640625" style="178" bestFit="1" customWidth="1"/>
    <col min="6" max="6" width="11.5" style="178" bestFit="1" customWidth="1"/>
    <col min="7" max="7" width="14.1640625" style="178" bestFit="1" customWidth="1"/>
    <col min="8" max="8" width="2.1640625" style="73" customWidth="1"/>
    <col min="9" max="9" width="18.5" style="70" bestFit="1" customWidth="1"/>
    <col min="10" max="10" width="11.1640625" style="77" bestFit="1" customWidth="1"/>
    <col min="11" max="11" width="7.5" bestFit="1" customWidth="1"/>
    <col min="12" max="15" width="10.1640625" bestFit="1" customWidth="1"/>
    <col min="16" max="16" width="19.6640625" bestFit="1" customWidth="1"/>
    <col min="17" max="17" width="14.6640625" bestFit="1" customWidth="1"/>
    <col min="18" max="18" width="15.1640625" bestFit="1" customWidth="1"/>
    <col min="19" max="21" width="15" bestFit="1" customWidth="1"/>
    <col min="22" max="22" width="13.83203125" bestFit="1" customWidth="1"/>
    <col min="23" max="23" width="13.6640625" bestFit="1" customWidth="1"/>
  </cols>
  <sheetData>
    <row r="1" spans="1:23" ht="20" x14ac:dyDescent="0.2">
      <c r="A1" s="270" t="s">
        <v>156</v>
      </c>
      <c r="B1" s="270"/>
      <c r="C1" s="270"/>
      <c r="D1" s="270"/>
      <c r="E1" s="270"/>
      <c r="F1" s="270"/>
      <c r="G1" s="270"/>
      <c r="H1" s="181"/>
      <c r="I1" s="179"/>
      <c r="J1" s="179"/>
      <c r="K1" s="179"/>
      <c r="L1" s="179"/>
      <c r="M1" s="179"/>
      <c r="N1" s="179"/>
      <c r="O1" s="179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5" t="s">
        <v>144</v>
      </c>
      <c r="G2" s="176" t="s">
        <v>210</v>
      </c>
      <c r="H2" s="141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06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3" s="70" customFormat="1" x14ac:dyDescent="0.15">
      <c r="A3" s="68">
        <v>2019</v>
      </c>
      <c r="B3" s="69" t="s">
        <v>102</v>
      </c>
      <c r="C3" s="177">
        <v>950</v>
      </c>
      <c r="D3" s="177">
        <v>4534</v>
      </c>
      <c r="E3" s="89">
        <v>9291</v>
      </c>
      <c r="F3" s="89">
        <v>3248</v>
      </c>
      <c r="G3" s="89">
        <v>18023</v>
      </c>
      <c r="H3" s="141"/>
      <c r="I3" s="69" t="s">
        <v>102</v>
      </c>
      <c r="J3" s="81">
        <v>82.75</v>
      </c>
      <c r="K3" s="81">
        <v>1</v>
      </c>
      <c r="L3" s="80">
        <f>+K3*J3</f>
        <v>82.75</v>
      </c>
      <c r="M3" s="80">
        <f>+K3*J3</f>
        <v>82.75</v>
      </c>
      <c r="N3" s="80">
        <f>+K3*J3</f>
        <v>82.75</v>
      </c>
      <c r="O3" s="80">
        <f>+K3*J3</f>
        <v>82.75</v>
      </c>
      <c r="P3" s="89">
        <v>5564670</v>
      </c>
      <c r="Q3" s="89">
        <f t="shared" ref="Q3:Q36" si="0">G3</f>
        <v>18023</v>
      </c>
      <c r="R3" s="112">
        <f t="shared" ref="R3:R36" si="1">Q3*L3</f>
        <v>1491403.25</v>
      </c>
      <c r="S3" s="112">
        <f t="shared" ref="S3:S36" si="2">L3*C3</f>
        <v>78612.5</v>
      </c>
      <c r="T3" s="112">
        <f t="shared" ref="T3:T36" si="3">M3*D3</f>
        <v>375188.5</v>
      </c>
      <c r="U3" s="112">
        <f t="shared" ref="U3:U36" si="4">N3*E3</f>
        <v>768830.25</v>
      </c>
      <c r="V3" s="112">
        <f t="shared" ref="V3:V36" si="5">O3*F3</f>
        <v>268772</v>
      </c>
      <c r="W3" s="113">
        <f t="shared" ref="W3:W36" si="6">+R3/P3</f>
        <v>0.26801288306404514</v>
      </c>
    </row>
    <row r="4" spans="1:23" s="70" customFormat="1" x14ac:dyDescent="0.15">
      <c r="A4" s="68">
        <v>2019</v>
      </c>
      <c r="B4" s="69" t="s">
        <v>115</v>
      </c>
      <c r="C4" s="177">
        <v>1650</v>
      </c>
      <c r="D4" s="177">
        <v>952</v>
      </c>
      <c r="E4" s="89">
        <v>3675</v>
      </c>
      <c r="F4" s="89">
        <v>2180</v>
      </c>
      <c r="G4" s="89">
        <v>8457</v>
      </c>
      <c r="H4" s="141"/>
      <c r="I4" s="69" t="s">
        <v>115</v>
      </c>
      <c r="J4" s="80">
        <v>370</v>
      </c>
      <c r="K4" s="80">
        <v>0</v>
      </c>
      <c r="L4" s="80">
        <f>+K4*J4</f>
        <v>0</v>
      </c>
      <c r="M4" s="80">
        <f>+K4*J4</f>
        <v>0</v>
      </c>
      <c r="N4" s="80">
        <f>+K4*J4</f>
        <v>0</v>
      </c>
      <c r="O4" s="80">
        <f>+K4*J4</f>
        <v>0</v>
      </c>
      <c r="P4" s="89">
        <v>122442760.06</v>
      </c>
      <c r="Q4" s="89">
        <f t="shared" si="0"/>
        <v>8457</v>
      </c>
      <c r="R4" s="112">
        <f t="shared" si="1"/>
        <v>0</v>
      </c>
      <c r="S4" s="112">
        <f t="shared" si="2"/>
        <v>0</v>
      </c>
      <c r="T4" s="112">
        <f t="shared" si="3"/>
        <v>0</v>
      </c>
      <c r="U4" s="112">
        <f t="shared" si="4"/>
        <v>0</v>
      </c>
      <c r="V4" s="112">
        <f t="shared" si="5"/>
        <v>0</v>
      </c>
      <c r="W4" s="113">
        <f t="shared" si="6"/>
        <v>0</v>
      </c>
    </row>
    <row r="5" spans="1:23" s="70" customFormat="1" x14ac:dyDescent="0.15">
      <c r="A5" s="68">
        <v>2019</v>
      </c>
      <c r="B5" s="69" t="s">
        <v>157</v>
      </c>
      <c r="C5" s="177">
        <v>909</v>
      </c>
      <c r="D5" s="177">
        <v>158</v>
      </c>
      <c r="E5" s="89">
        <v>0</v>
      </c>
      <c r="F5" s="89">
        <v>0</v>
      </c>
      <c r="G5" s="89">
        <v>1067</v>
      </c>
      <c r="H5" s="141"/>
      <c r="I5" s="69" t="s">
        <v>97</v>
      </c>
      <c r="J5" s="80">
        <v>31066.5</v>
      </c>
      <c r="K5" s="80">
        <v>0.04</v>
      </c>
      <c r="L5" s="80">
        <f>+K5*J5</f>
        <v>1242.6600000000001</v>
      </c>
      <c r="M5" s="80">
        <f>+K5*J5</f>
        <v>1242.6600000000001</v>
      </c>
      <c r="N5" s="80">
        <f>+K5*J5</f>
        <v>1242.6600000000001</v>
      </c>
      <c r="O5" s="80">
        <f>+K5*J5</f>
        <v>1242.6600000000001</v>
      </c>
      <c r="P5" s="89">
        <v>1655393495.5599999</v>
      </c>
      <c r="Q5" s="89">
        <f t="shared" si="0"/>
        <v>1067</v>
      </c>
      <c r="R5" s="112">
        <f t="shared" si="1"/>
        <v>1325918.22</v>
      </c>
      <c r="S5" s="112">
        <f t="shared" si="2"/>
        <v>1129577.9400000002</v>
      </c>
      <c r="T5" s="112">
        <f t="shared" si="3"/>
        <v>196340.28</v>
      </c>
      <c r="U5" s="112">
        <f t="shared" si="4"/>
        <v>0</v>
      </c>
      <c r="V5" s="112">
        <f t="shared" si="5"/>
        <v>0</v>
      </c>
      <c r="W5" s="113">
        <f t="shared" si="6"/>
        <v>8.0096860568577843E-4</v>
      </c>
    </row>
    <row r="6" spans="1:23" s="70" customFormat="1" x14ac:dyDescent="0.15">
      <c r="A6" s="68">
        <v>2019</v>
      </c>
      <c r="B6" s="69" t="s">
        <v>113</v>
      </c>
      <c r="C6" s="177">
        <v>1111.8331049799999</v>
      </c>
      <c r="D6" s="177">
        <v>1416.0374461099998</v>
      </c>
      <c r="E6" s="89">
        <v>139.97897940999999</v>
      </c>
      <c r="F6" s="89">
        <v>663.15046949999987</v>
      </c>
      <c r="G6" s="89">
        <v>663.15046949999987</v>
      </c>
      <c r="H6" s="141"/>
      <c r="I6" s="69" t="s">
        <v>113</v>
      </c>
      <c r="J6" s="80">
        <v>31079.15</v>
      </c>
      <c r="K6" s="80">
        <v>1</v>
      </c>
      <c r="L6" s="80">
        <f>+K6*J6</f>
        <v>31079.15</v>
      </c>
      <c r="M6" s="80">
        <f>+K6*J6</f>
        <v>31079.15</v>
      </c>
      <c r="N6" s="80">
        <f>+K6*J6</f>
        <v>31079.15</v>
      </c>
      <c r="O6" s="80">
        <f>+K6*J6</f>
        <v>31079.15</v>
      </c>
      <c r="P6" s="89">
        <v>1257974173.5799999</v>
      </c>
      <c r="Q6" s="89">
        <f t="shared" si="0"/>
        <v>663.15046949999987</v>
      </c>
      <c r="R6" s="112">
        <f t="shared" si="1"/>
        <v>20610152.914160922</v>
      </c>
      <c r="S6" s="112">
        <f t="shared" si="2"/>
        <v>34554827.844639167</v>
      </c>
      <c r="T6" s="112">
        <f t="shared" si="3"/>
        <v>44009240.193269603</v>
      </c>
      <c r="U6" s="112">
        <f t="shared" si="4"/>
        <v>4350427.6979303015</v>
      </c>
      <c r="V6" s="112">
        <f t="shared" si="5"/>
        <v>20610152.914160922</v>
      </c>
      <c r="W6" s="113">
        <f t="shared" si="6"/>
        <v>1.6383605758381839E-2</v>
      </c>
    </row>
    <row r="7" spans="1:23" s="70" customFormat="1" x14ac:dyDescent="0.15">
      <c r="A7" s="68">
        <v>2019</v>
      </c>
      <c r="B7" s="69" t="s">
        <v>183</v>
      </c>
      <c r="C7" s="177">
        <v>187.5</v>
      </c>
      <c r="D7" s="177">
        <v>4380</v>
      </c>
      <c r="E7" s="89">
        <v>15226</v>
      </c>
      <c r="F7" s="89">
        <v>50</v>
      </c>
      <c r="G7" s="89">
        <v>19843.5</v>
      </c>
      <c r="H7" s="141"/>
      <c r="I7" s="69" t="s">
        <v>183</v>
      </c>
      <c r="J7" s="80">
        <v>282</v>
      </c>
      <c r="K7" s="80">
        <v>1</v>
      </c>
      <c r="L7" s="80">
        <f>+K7*J7</f>
        <v>282</v>
      </c>
      <c r="M7" s="80">
        <f>+K7*J7</f>
        <v>282</v>
      </c>
      <c r="N7" s="80">
        <f>+K7*J7</f>
        <v>282</v>
      </c>
      <c r="O7" s="80">
        <f>+K7*J7</f>
        <v>282</v>
      </c>
      <c r="P7" s="89">
        <v>705606280.13</v>
      </c>
      <c r="Q7" s="89">
        <f t="shared" si="0"/>
        <v>19843.5</v>
      </c>
      <c r="R7" s="112">
        <f t="shared" si="1"/>
        <v>5595867</v>
      </c>
      <c r="S7" s="112">
        <f t="shared" si="2"/>
        <v>52875</v>
      </c>
      <c r="T7" s="112">
        <f t="shared" si="3"/>
        <v>1235160</v>
      </c>
      <c r="U7" s="112">
        <f t="shared" si="4"/>
        <v>4293732</v>
      </c>
      <c r="V7" s="112">
        <f t="shared" si="5"/>
        <v>14100</v>
      </c>
      <c r="W7" s="113">
        <f t="shared" si="6"/>
        <v>7.9305799247833004E-3</v>
      </c>
    </row>
    <row r="8" spans="1:23" s="70" customFormat="1" x14ac:dyDescent="0.15">
      <c r="A8" s="68">
        <v>2019</v>
      </c>
      <c r="B8" s="69" t="s">
        <v>158</v>
      </c>
      <c r="C8" s="177">
        <v>171</v>
      </c>
      <c r="D8" s="177">
        <v>0</v>
      </c>
      <c r="E8" s="89">
        <v>609</v>
      </c>
      <c r="F8" s="89">
        <v>0</v>
      </c>
      <c r="G8" s="89">
        <v>780</v>
      </c>
      <c r="H8" s="141"/>
      <c r="I8" s="69" t="s">
        <v>158</v>
      </c>
      <c r="J8" s="80">
        <v>2796</v>
      </c>
      <c r="K8" s="80">
        <v>0</v>
      </c>
      <c r="L8" s="80">
        <v>0</v>
      </c>
      <c r="M8" s="80">
        <v>0</v>
      </c>
      <c r="N8" s="80">
        <v>0</v>
      </c>
      <c r="O8" s="80">
        <v>0</v>
      </c>
      <c r="P8" s="89">
        <v>24756140.809999999</v>
      </c>
      <c r="Q8" s="89">
        <f t="shared" si="0"/>
        <v>780</v>
      </c>
      <c r="R8" s="112">
        <f t="shared" si="1"/>
        <v>0</v>
      </c>
      <c r="S8" s="112">
        <f t="shared" si="2"/>
        <v>0</v>
      </c>
      <c r="T8" s="112">
        <f t="shared" si="3"/>
        <v>0</v>
      </c>
      <c r="U8" s="112">
        <f t="shared" si="4"/>
        <v>0</v>
      </c>
      <c r="V8" s="112">
        <f t="shared" si="5"/>
        <v>0</v>
      </c>
      <c r="W8" s="113">
        <f t="shared" si="6"/>
        <v>0</v>
      </c>
    </row>
    <row r="9" spans="1:23" s="70" customFormat="1" x14ac:dyDescent="0.15">
      <c r="A9" s="68">
        <v>2019</v>
      </c>
      <c r="B9" s="69" t="s">
        <v>196</v>
      </c>
      <c r="C9" s="177">
        <v>795</v>
      </c>
      <c r="D9" s="177">
        <v>6321</v>
      </c>
      <c r="E9" s="89">
        <v>0</v>
      </c>
      <c r="F9" s="89">
        <v>330</v>
      </c>
      <c r="G9" s="89">
        <v>7446</v>
      </c>
      <c r="H9" s="141"/>
      <c r="I9" s="69" t="s">
        <v>196</v>
      </c>
      <c r="J9" s="80">
        <v>654.38</v>
      </c>
      <c r="K9" s="80">
        <v>7.0000000000000007E-2</v>
      </c>
      <c r="L9" s="80">
        <f t="shared" ref="L9:L36" si="7">+K9*J9</f>
        <v>45.806600000000003</v>
      </c>
      <c r="M9" s="80">
        <f t="shared" ref="M9:M36" si="8">+K9*J9</f>
        <v>45.806600000000003</v>
      </c>
      <c r="N9" s="80">
        <f t="shared" ref="N9:N36" si="9">+K9*J9</f>
        <v>45.806600000000003</v>
      </c>
      <c r="O9" s="80">
        <f t="shared" ref="O9:O36" si="10">+K9*J9</f>
        <v>45.806600000000003</v>
      </c>
      <c r="P9" s="89">
        <v>149721742.71000001</v>
      </c>
      <c r="Q9" s="89">
        <f t="shared" si="0"/>
        <v>7446</v>
      </c>
      <c r="R9" s="112">
        <f t="shared" si="1"/>
        <v>341075.9436</v>
      </c>
      <c r="S9" s="112">
        <f t="shared" si="2"/>
        <v>36416.247000000003</v>
      </c>
      <c r="T9" s="112">
        <f t="shared" si="3"/>
        <v>289543.51860000001</v>
      </c>
      <c r="U9" s="112">
        <f t="shared" si="4"/>
        <v>0</v>
      </c>
      <c r="V9" s="112">
        <f t="shared" si="5"/>
        <v>15116.178000000002</v>
      </c>
      <c r="W9" s="113">
        <f t="shared" si="6"/>
        <v>2.2780655463023763E-3</v>
      </c>
    </row>
    <row r="10" spans="1:23" s="70" customFormat="1" x14ac:dyDescent="0.15">
      <c r="A10" s="68">
        <v>2019</v>
      </c>
      <c r="B10" s="69" t="s">
        <v>148</v>
      </c>
      <c r="C10" s="177">
        <v>200</v>
      </c>
      <c r="D10" s="177">
        <v>1975</v>
      </c>
      <c r="E10" s="89">
        <v>4820</v>
      </c>
      <c r="F10" s="89">
        <v>450</v>
      </c>
      <c r="G10" s="89">
        <v>7445</v>
      </c>
      <c r="H10" s="141"/>
      <c r="I10" s="69" t="s">
        <v>148</v>
      </c>
      <c r="J10" s="80">
        <v>370</v>
      </c>
      <c r="K10" s="80">
        <v>0.96</v>
      </c>
      <c r="L10" s="80">
        <f t="shared" si="7"/>
        <v>355.2</v>
      </c>
      <c r="M10" s="80">
        <f t="shared" si="8"/>
        <v>355.2</v>
      </c>
      <c r="N10" s="80">
        <f t="shared" si="9"/>
        <v>355.2</v>
      </c>
      <c r="O10" s="80">
        <f t="shared" si="10"/>
        <v>355.2</v>
      </c>
      <c r="P10" s="89">
        <v>49252876.620000005</v>
      </c>
      <c r="Q10" s="89">
        <f t="shared" si="0"/>
        <v>7445</v>
      </c>
      <c r="R10" s="112">
        <f t="shared" si="1"/>
        <v>2644464</v>
      </c>
      <c r="S10" s="112">
        <f t="shared" si="2"/>
        <v>71040</v>
      </c>
      <c r="T10" s="112">
        <f t="shared" si="3"/>
        <v>701520</v>
      </c>
      <c r="U10" s="112">
        <f t="shared" si="4"/>
        <v>1712064</v>
      </c>
      <c r="V10" s="112">
        <f t="shared" si="5"/>
        <v>159840</v>
      </c>
      <c r="W10" s="113">
        <f t="shared" si="6"/>
        <v>5.3691564462372304E-2</v>
      </c>
    </row>
    <row r="11" spans="1:23" s="70" customFormat="1" x14ac:dyDescent="0.15">
      <c r="A11" s="68">
        <v>2019</v>
      </c>
      <c r="B11" s="69" t="s">
        <v>124</v>
      </c>
      <c r="C11" s="177">
        <v>2357</v>
      </c>
      <c r="D11" s="177">
        <v>1360</v>
      </c>
      <c r="E11" s="89">
        <v>5250</v>
      </c>
      <c r="F11" s="89">
        <v>3114</v>
      </c>
      <c r="G11" s="89">
        <v>12081</v>
      </c>
      <c r="H11" s="141"/>
      <c r="I11" s="69" t="s">
        <v>124</v>
      </c>
      <c r="J11" s="80">
        <v>5868</v>
      </c>
      <c r="K11" s="80">
        <v>0.51</v>
      </c>
      <c r="L11" s="80">
        <f t="shared" si="7"/>
        <v>2992.68</v>
      </c>
      <c r="M11" s="80">
        <f t="shared" si="8"/>
        <v>2992.68</v>
      </c>
      <c r="N11" s="80">
        <f t="shared" si="9"/>
        <v>2992.68</v>
      </c>
      <c r="O11" s="80">
        <f t="shared" si="10"/>
        <v>2992.68</v>
      </c>
      <c r="P11" s="89">
        <v>1438309105</v>
      </c>
      <c r="Q11" s="89">
        <f t="shared" si="0"/>
        <v>12081</v>
      </c>
      <c r="R11" s="112">
        <f t="shared" si="1"/>
        <v>36154567.079999998</v>
      </c>
      <c r="S11" s="112">
        <f t="shared" si="2"/>
        <v>7053746.7599999998</v>
      </c>
      <c r="T11" s="112">
        <f t="shared" si="3"/>
        <v>4070044.8</v>
      </c>
      <c r="U11" s="112">
        <f t="shared" si="4"/>
        <v>15711570</v>
      </c>
      <c r="V11" s="112">
        <f t="shared" si="5"/>
        <v>9319205.5199999996</v>
      </c>
      <c r="W11" s="113">
        <f t="shared" si="6"/>
        <v>2.5136854765304428E-2</v>
      </c>
    </row>
    <row r="12" spans="1:23" s="70" customFormat="1" x14ac:dyDescent="0.15">
      <c r="A12" s="68">
        <v>2019</v>
      </c>
      <c r="B12" s="69" t="s">
        <v>109</v>
      </c>
      <c r="C12" s="177">
        <v>515.57142857142856</v>
      </c>
      <c r="D12" s="177">
        <v>692.28571428571433</v>
      </c>
      <c r="E12" s="89">
        <v>285</v>
      </c>
      <c r="F12" s="89">
        <v>17.142857142857142</v>
      </c>
      <c r="G12" s="89">
        <v>1510</v>
      </c>
      <c r="H12" s="141"/>
      <c r="I12" s="69" t="s">
        <v>109</v>
      </c>
      <c r="J12" s="80">
        <v>342</v>
      </c>
      <c r="K12" s="80">
        <v>1</v>
      </c>
      <c r="L12" s="80">
        <f t="shared" si="7"/>
        <v>342</v>
      </c>
      <c r="M12" s="80">
        <f t="shared" si="8"/>
        <v>342</v>
      </c>
      <c r="N12" s="80">
        <f t="shared" si="9"/>
        <v>342</v>
      </c>
      <c r="O12" s="80">
        <f t="shared" si="10"/>
        <v>342</v>
      </c>
      <c r="P12" s="89">
        <v>42028491.829999998</v>
      </c>
      <c r="Q12" s="89">
        <f t="shared" si="0"/>
        <v>1510</v>
      </c>
      <c r="R12" s="112">
        <f t="shared" si="1"/>
        <v>516420</v>
      </c>
      <c r="S12" s="112">
        <f t="shared" si="2"/>
        <v>176325.42857142858</v>
      </c>
      <c r="T12" s="112">
        <f t="shared" si="3"/>
        <v>236761.71428571429</v>
      </c>
      <c r="U12" s="112">
        <f t="shared" si="4"/>
        <v>97470</v>
      </c>
      <c r="V12" s="112">
        <f t="shared" si="5"/>
        <v>5862.8571428571431</v>
      </c>
      <c r="W12" s="113">
        <f t="shared" si="6"/>
        <v>1.2287378811708362E-2</v>
      </c>
    </row>
    <row r="13" spans="1:23" s="70" customFormat="1" x14ac:dyDescent="0.15">
      <c r="A13" s="68">
        <v>2019</v>
      </c>
      <c r="B13" s="69" t="s">
        <v>128</v>
      </c>
      <c r="C13" s="177">
        <v>0</v>
      </c>
      <c r="D13" s="177">
        <v>9322</v>
      </c>
      <c r="E13" s="89">
        <v>4145</v>
      </c>
      <c r="F13" s="89">
        <v>105</v>
      </c>
      <c r="G13" s="89">
        <v>13572</v>
      </c>
      <c r="H13" s="141"/>
      <c r="I13" s="69" t="s">
        <v>128</v>
      </c>
      <c r="J13" s="80">
        <v>226.2</v>
      </c>
      <c r="K13" s="80">
        <v>0.96</v>
      </c>
      <c r="L13" s="80">
        <f t="shared" si="7"/>
        <v>217.15199999999999</v>
      </c>
      <c r="M13" s="80">
        <f t="shared" si="8"/>
        <v>217.15199999999999</v>
      </c>
      <c r="N13" s="80">
        <f t="shared" si="9"/>
        <v>217.15199999999999</v>
      </c>
      <c r="O13" s="80">
        <f t="shared" si="10"/>
        <v>217.15199999999999</v>
      </c>
      <c r="P13" s="89">
        <v>87126623.600000009</v>
      </c>
      <c r="Q13" s="89">
        <f t="shared" si="0"/>
        <v>13572</v>
      </c>
      <c r="R13" s="112">
        <f t="shared" si="1"/>
        <v>2947186.9439999997</v>
      </c>
      <c r="S13" s="112">
        <f t="shared" si="2"/>
        <v>0</v>
      </c>
      <c r="T13" s="112">
        <f t="shared" si="3"/>
        <v>2024290.9439999999</v>
      </c>
      <c r="U13" s="112">
        <f t="shared" si="4"/>
        <v>900095.03999999992</v>
      </c>
      <c r="V13" s="112">
        <f t="shared" si="5"/>
        <v>22800.959999999999</v>
      </c>
      <c r="W13" s="113">
        <f t="shared" si="6"/>
        <v>3.3826479464309223E-2</v>
      </c>
    </row>
    <row r="14" spans="1:23" s="70" customFormat="1" x14ac:dyDescent="0.15">
      <c r="A14" s="68">
        <v>2019</v>
      </c>
      <c r="B14" s="69" t="s">
        <v>107</v>
      </c>
      <c r="C14" s="177">
        <v>137.5</v>
      </c>
      <c r="D14" s="177">
        <v>2846</v>
      </c>
      <c r="E14" s="89">
        <v>5087.5</v>
      </c>
      <c r="F14" s="89">
        <v>545</v>
      </c>
      <c r="G14" s="89">
        <v>8616</v>
      </c>
      <c r="H14" s="141"/>
      <c r="I14" s="69" t="s">
        <v>107</v>
      </c>
      <c r="J14" s="80">
        <v>70</v>
      </c>
      <c r="K14" s="80">
        <v>1</v>
      </c>
      <c r="L14" s="80">
        <f t="shared" si="7"/>
        <v>70</v>
      </c>
      <c r="M14" s="80">
        <f t="shared" si="8"/>
        <v>70</v>
      </c>
      <c r="N14" s="80">
        <f t="shared" si="9"/>
        <v>70</v>
      </c>
      <c r="O14" s="80">
        <f t="shared" si="10"/>
        <v>70</v>
      </c>
      <c r="P14" s="89">
        <v>20968880</v>
      </c>
      <c r="Q14" s="89">
        <f t="shared" si="0"/>
        <v>8616</v>
      </c>
      <c r="R14" s="112">
        <f t="shared" si="1"/>
        <v>603120</v>
      </c>
      <c r="S14" s="112">
        <f t="shared" si="2"/>
        <v>9625</v>
      </c>
      <c r="T14" s="112">
        <f t="shared" si="3"/>
        <v>199220</v>
      </c>
      <c r="U14" s="112">
        <f t="shared" si="4"/>
        <v>356125</v>
      </c>
      <c r="V14" s="112">
        <f t="shared" si="5"/>
        <v>38150</v>
      </c>
      <c r="W14" s="113">
        <f t="shared" si="6"/>
        <v>2.8762623468683114E-2</v>
      </c>
    </row>
    <row r="15" spans="1:23" s="70" customFormat="1" x14ac:dyDescent="0.15">
      <c r="A15" s="68">
        <v>2019</v>
      </c>
      <c r="B15" s="69" t="s">
        <v>182</v>
      </c>
      <c r="C15" s="177">
        <v>397.5</v>
      </c>
      <c r="D15" s="177">
        <v>3160.5</v>
      </c>
      <c r="E15" s="89">
        <v>0</v>
      </c>
      <c r="F15" s="89">
        <v>165</v>
      </c>
      <c r="G15" s="89">
        <v>3723</v>
      </c>
      <c r="H15" s="141"/>
      <c r="I15" s="78" t="s">
        <v>182</v>
      </c>
      <c r="J15" s="80">
        <v>215.5</v>
      </c>
      <c r="K15" s="84">
        <v>0.16</v>
      </c>
      <c r="L15" s="80">
        <f t="shared" si="7"/>
        <v>34.480000000000004</v>
      </c>
      <c r="M15" s="80">
        <f t="shared" si="8"/>
        <v>34.480000000000004</v>
      </c>
      <c r="N15" s="80">
        <f t="shared" si="9"/>
        <v>34.480000000000004</v>
      </c>
      <c r="O15" s="80">
        <f t="shared" si="10"/>
        <v>34.480000000000004</v>
      </c>
      <c r="P15" s="89">
        <v>27123945.879999999</v>
      </c>
      <c r="Q15" s="89">
        <f t="shared" si="0"/>
        <v>3723</v>
      </c>
      <c r="R15" s="112">
        <f t="shared" si="1"/>
        <v>128369.04000000001</v>
      </c>
      <c r="S15" s="112">
        <f t="shared" si="2"/>
        <v>13705.800000000001</v>
      </c>
      <c r="T15" s="112">
        <f t="shared" si="3"/>
        <v>108974.04000000001</v>
      </c>
      <c r="U15" s="112">
        <f t="shared" si="4"/>
        <v>0</v>
      </c>
      <c r="V15" s="112">
        <f t="shared" si="5"/>
        <v>5689.2000000000007</v>
      </c>
      <c r="W15" s="113">
        <f t="shared" si="6"/>
        <v>4.7326830899870539E-3</v>
      </c>
    </row>
    <row r="16" spans="1:23" s="70" customFormat="1" x14ac:dyDescent="0.15">
      <c r="A16" s="68">
        <v>2019</v>
      </c>
      <c r="B16" s="69" t="s">
        <v>101</v>
      </c>
      <c r="C16" s="177">
        <v>959.2</v>
      </c>
      <c r="D16" s="177">
        <v>6340.6</v>
      </c>
      <c r="E16" s="89">
        <v>3495.4</v>
      </c>
      <c r="F16" s="89">
        <v>0</v>
      </c>
      <c r="G16" s="89">
        <v>10795.2</v>
      </c>
      <c r="H16" s="141"/>
      <c r="I16" s="69" t="s">
        <v>101</v>
      </c>
      <c r="J16" s="80">
        <v>4036</v>
      </c>
      <c r="K16" s="80">
        <v>1</v>
      </c>
      <c r="L16" s="80">
        <f t="shared" si="7"/>
        <v>4036</v>
      </c>
      <c r="M16" s="80">
        <f t="shared" si="8"/>
        <v>4036</v>
      </c>
      <c r="N16" s="80">
        <f t="shared" si="9"/>
        <v>4036</v>
      </c>
      <c r="O16" s="80">
        <f t="shared" si="10"/>
        <v>4036</v>
      </c>
      <c r="P16" s="89">
        <v>1152692934.5</v>
      </c>
      <c r="Q16" s="89">
        <f t="shared" si="0"/>
        <v>10795.2</v>
      </c>
      <c r="R16" s="112">
        <f t="shared" si="1"/>
        <v>43569427.200000003</v>
      </c>
      <c r="S16" s="112">
        <f t="shared" si="2"/>
        <v>3871331.2</v>
      </c>
      <c r="T16" s="112">
        <f t="shared" si="3"/>
        <v>25590661.600000001</v>
      </c>
      <c r="U16" s="112">
        <f t="shared" si="4"/>
        <v>14107434.4</v>
      </c>
      <c r="V16" s="112">
        <f t="shared" si="5"/>
        <v>0</v>
      </c>
      <c r="W16" s="113">
        <f t="shared" si="6"/>
        <v>3.7797947654549455E-2</v>
      </c>
    </row>
    <row r="17" spans="1:23" s="70" customFormat="1" x14ac:dyDescent="0.15">
      <c r="A17" s="68">
        <v>2019</v>
      </c>
      <c r="B17" s="69" t="s">
        <v>179</v>
      </c>
      <c r="C17" s="177">
        <v>0</v>
      </c>
      <c r="D17" s="177">
        <v>12927.599999999999</v>
      </c>
      <c r="E17" s="89">
        <v>13007.4</v>
      </c>
      <c r="F17" s="89">
        <v>0</v>
      </c>
      <c r="G17" s="89">
        <v>25935</v>
      </c>
      <c r="H17" s="141"/>
      <c r="I17" s="79" t="s">
        <v>179</v>
      </c>
      <c r="J17" s="80">
        <v>773</v>
      </c>
      <c r="K17" s="83">
        <v>1</v>
      </c>
      <c r="L17" s="80">
        <f t="shared" si="7"/>
        <v>773</v>
      </c>
      <c r="M17" s="80">
        <f t="shared" si="8"/>
        <v>773</v>
      </c>
      <c r="N17" s="80">
        <f t="shared" si="9"/>
        <v>773</v>
      </c>
      <c r="O17" s="80">
        <f t="shared" si="10"/>
        <v>773</v>
      </c>
      <c r="P17" s="89">
        <v>985904695.80999994</v>
      </c>
      <c r="Q17" s="89">
        <f t="shared" si="0"/>
        <v>25935</v>
      </c>
      <c r="R17" s="112">
        <f t="shared" si="1"/>
        <v>20047755</v>
      </c>
      <c r="S17" s="112">
        <f t="shared" si="2"/>
        <v>0</v>
      </c>
      <c r="T17" s="112">
        <f t="shared" si="3"/>
        <v>9993034.7999999989</v>
      </c>
      <c r="U17" s="112">
        <f t="shared" si="4"/>
        <v>10054720.199999999</v>
      </c>
      <c r="V17" s="112">
        <f t="shared" si="5"/>
        <v>0</v>
      </c>
      <c r="W17" s="113">
        <f t="shared" si="6"/>
        <v>2.0334374189717352E-2</v>
      </c>
    </row>
    <row r="18" spans="1:23" s="70" customFormat="1" x14ac:dyDescent="0.15">
      <c r="A18" s="68">
        <v>2019</v>
      </c>
      <c r="B18" s="69" t="s">
        <v>133</v>
      </c>
      <c r="C18" s="177">
        <v>187.5</v>
      </c>
      <c r="D18" s="177">
        <v>4380</v>
      </c>
      <c r="E18" s="89">
        <v>15226</v>
      </c>
      <c r="F18" s="89">
        <v>50</v>
      </c>
      <c r="G18" s="89">
        <v>19843.5</v>
      </c>
      <c r="H18" s="141"/>
      <c r="I18" s="69" t="s">
        <v>133</v>
      </c>
      <c r="J18" s="80">
        <v>2704.6</v>
      </c>
      <c r="K18" s="80">
        <v>1</v>
      </c>
      <c r="L18" s="80">
        <f t="shared" si="7"/>
        <v>2704.6</v>
      </c>
      <c r="M18" s="80">
        <f t="shared" si="8"/>
        <v>2704.6</v>
      </c>
      <c r="N18" s="80">
        <f t="shared" si="9"/>
        <v>2704.6</v>
      </c>
      <c r="O18" s="80">
        <f t="shared" si="10"/>
        <v>2704.6</v>
      </c>
      <c r="P18" s="89">
        <v>7672858191.3400002</v>
      </c>
      <c r="Q18" s="89">
        <f t="shared" si="0"/>
        <v>19843.5</v>
      </c>
      <c r="R18" s="112">
        <f t="shared" si="1"/>
        <v>53668730.100000001</v>
      </c>
      <c r="S18" s="112">
        <f t="shared" si="2"/>
        <v>507112.5</v>
      </c>
      <c r="T18" s="112">
        <f t="shared" si="3"/>
        <v>11846148</v>
      </c>
      <c r="U18" s="112">
        <f t="shared" si="4"/>
        <v>41180239.600000001</v>
      </c>
      <c r="V18" s="112">
        <f t="shared" si="5"/>
        <v>135230</v>
      </c>
      <c r="W18" s="113">
        <f t="shared" si="6"/>
        <v>6.994620356801773E-3</v>
      </c>
    </row>
    <row r="19" spans="1:23" s="70" customFormat="1" x14ac:dyDescent="0.15">
      <c r="A19" s="68">
        <v>2019</v>
      </c>
      <c r="B19" s="69" t="s">
        <v>120</v>
      </c>
      <c r="C19" s="177">
        <v>375</v>
      </c>
      <c r="D19" s="177">
        <v>665</v>
      </c>
      <c r="E19" s="89">
        <v>865</v>
      </c>
      <c r="F19" s="89">
        <v>250</v>
      </c>
      <c r="G19" s="89">
        <v>2155</v>
      </c>
      <c r="H19" s="141"/>
      <c r="I19" s="69" t="s">
        <v>120</v>
      </c>
      <c r="J19" s="80">
        <v>1471.15</v>
      </c>
      <c r="K19" s="80">
        <v>1</v>
      </c>
      <c r="L19" s="80">
        <f t="shared" si="7"/>
        <v>1471.15</v>
      </c>
      <c r="M19" s="80">
        <f t="shared" si="8"/>
        <v>1471.15</v>
      </c>
      <c r="N19" s="80">
        <f t="shared" si="9"/>
        <v>1471.15</v>
      </c>
      <c r="O19" s="80">
        <f t="shared" si="10"/>
        <v>1471.15</v>
      </c>
      <c r="P19" s="89">
        <v>296598085.63000005</v>
      </c>
      <c r="Q19" s="89">
        <f t="shared" si="0"/>
        <v>2155</v>
      </c>
      <c r="R19" s="112">
        <f t="shared" si="1"/>
        <v>3170328.25</v>
      </c>
      <c r="S19" s="112">
        <f t="shared" si="2"/>
        <v>551681.25</v>
      </c>
      <c r="T19" s="112">
        <f t="shared" si="3"/>
        <v>978314.75000000012</v>
      </c>
      <c r="U19" s="112">
        <f t="shared" si="4"/>
        <v>1272544.75</v>
      </c>
      <c r="V19" s="112">
        <f t="shared" si="5"/>
        <v>367787.5</v>
      </c>
      <c r="W19" s="113">
        <f t="shared" si="6"/>
        <v>1.0688970710198442E-2</v>
      </c>
    </row>
    <row r="20" spans="1:23" s="70" customFormat="1" x14ac:dyDescent="0.15">
      <c r="A20" s="68">
        <v>2019</v>
      </c>
      <c r="B20" s="69" t="s">
        <v>119</v>
      </c>
      <c r="C20" s="177">
        <v>978.4</v>
      </c>
      <c r="D20" s="177">
        <v>4110.6000000000004</v>
      </c>
      <c r="E20" s="89">
        <v>3803.6</v>
      </c>
      <c r="F20" s="89">
        <v>392.6</v>
      </c>
      <c r="G20" s="89">
        <v>9285.2000000000007</v>
      </c>
      <c r="H20" s="141"/>
      <c r="I20" s="69" t="s">
        <v>119</v>
      </c>
      <c r="J20" s="80">
        <v>126.55</v>
      </c>
      <c r="K20" s="80">
        <v>1</v>
      </c>
      <c r="L20" s="80">
        <f t="shared" si="7"/>
        <v>126.55</v>
      </c>
      <c r="M20" s="80">
        <f t="shared" si="8"/>
        <v>126.55</v>
      </c>
      <c r="N20" s="80">
        <f t="shared" si="9"/>
        <v>126.55</v>
      </c>
      <c r="O20" s="80">
        <f t="shared" si="10"/>
        <v>126.55</v>
      </c>
      <c r="P20" s="89">
        <v>6289334.7699999996</v>
      </c>
      <c r="Q20" s="89">
        <f t="shared" si="0"/>
        <v>9285.2000000000007</v>
      </c>
      <c r="R20" s="112">
        <f t="shared" si="1"/>
        <v>1175042.06</v>
      </c>
      <c r="S20" s="112">
        <f t="shared" si="2"/>
        <v>123816.51999999999</v>
      </c>
      <c r="T20" s="112">
        <f t="shared" si="3"/>
        <v>520196.43000000005</v>
      </c>
      <c r="U20" s="112">
        <f t="shared" si="4"/>
        <v>481345.57999999996</v>
      </c>
      <c r="V20" s="112">
        <f t="shared" si="5"/>
        <v>49683.53</v>
      </c>
      <c r="W20" s="113">
        <f t="shared" si="6"/>
        <v>0.18683089753862794</v>
      </c>
    </row>
    <row r="21" spans="1:23" s="70" customFormat="1" x14ac:dyDescent="0.15">
      <c r="A21" s="68">
        <v>2019</v>
      </c>
      <c r="B21" s="69" t="s">
        <v>151</v>
      </c>
      <c r="C21" s="177">
        <v>988</v>
      </c>
      <c r="D21" s="177">
        <v>1000</v>
      </c>
      <c r="E21" s="89">
        <v>152</v>
      </c>
      <c r="F21" s="89">
        <v>19</v>
      </c>
      <c r="G21" s="89">
        <v>2159</v>
      </c>
      <c r="H21" s="141"/>
      <c r="I21" s="69" t="s">
        <v>151</v>
      </c>
      <c r="J21" s="80">
        <v>719.41</v>
      </c>
      <c r="K21" s="80">
        <v>0.71</v>
      </c>
      <c r="L21" s="80">
        <f t="shared" si="7"/>
        <v>510.78109999999992</v>
      </c>
      <c r="M21" s="80">
        <f t="shared" si="8"/>
        <v>510.78109999999992</v>
      </c>
      <c r="N21" s="80">
        <f t="shared" si="9"/>
        <v>510.78109999999992</v>
      </c>
      <c r="O21" s="80">
        <f t="shared" si="10"/>
        <v>510.78109999999992</v>
      </c>
      <c r="P21" s="89">
        <v>37190505.5</v>
      </c>
      <c r="Q21" s="89">
        <f t="shared" si="0"/>
        <v>2159</v>
      </c>
      <c r="R21" s="112">
        <f t="shared" si="1"/>
        <v>1102776.3948999997</v>
      </c>
      <c r="S21" s="112">
        <f t="shared" si="2"/>
        <v>504651.72679999995</v>
      </c>
      <c r="T21" s="112">
        <f t="shared" si="3"/>
        <v>510781.09999999992</v>
      </c>
      <c r="U21" s="112">
        <f t="shared" si="4"/>
        <v>77638.727199999994</v>
      </c>
      <c r="V21" s="112">
        <f t="shared" si="5"/>
        <v>9704.8408999999992</v>
      </c>
      <c r="W21" s="113">
        <f t="shared" si="6"/>
        <v>2.9652094804142947E-2</v>
      </c>
    </row>
    <row r="22" spans="1:23" s="70" customFormat="1" x14ac:dyDescent="0.15">
      <c r="A22" s="68">
        <v>2019</v>
      </c>
      <c r="B22" s="69" t="s">
        <v>100</v>
      </c>
      <c r="C22" s="177">
        <v>1561.8</v>
      </c>
      <c r="D22" s="177">
        <v>5141.833333333333</v>
      </c>
      <c r="E22" s="89">
        <v>820.57142857142856</v>
      </c>
      <c r="F22" s="89">
        <v>2186.4</v>
      </c>
      <c r="G22" s="89">
        <v>9710.6047619047622</v>
      </c>
      <c r="H22" s="141"/>
      <c r="I22" s="69" t="s">
        <v>100</v>
      </c>
      <c r="J22" s="80">
        <v>16.5</v>
      </c>
      <c r="K22" s="80">
        <v>1</v>
      </c>
      <c r="L22" s="80">
        <f t="shared" si="7"/>
        <v>16.5</v>
      </c>
      <c r="M22" s="80">
        <f t="shared" si="8"/>
        <v>16.5</v>
      </c>
      <c r="N22" s="80">
        <f t="shared" si="9"/>
        <v>16.5</v>
      </c>
      <c r="O22" s="80">
        <f t="shared" si="10"/>
        <v>16.5</v>
      </c>
      <c r="P22" s="89">
        <v>681765.8</v>
      </c>
      <c r="Q22" s="89">
        <f t="shared" si="0"/>
        <v>9710.6047619047622</v>
      </c>
      <c r="R22" s="112">
        <f t="shared" si="1"/>
        <v>160224.97857142857</v>
      </c>
      <c r="S22" s="112">
        <f t="shared" si="2"/>
        <v>25769.7</v>
      </c>
      <c r="T22" s="112">
        <f t="shared" si="3"/>
        <v>84840.25</v>
      </c>
      <c r="U22" s="112">
        <f t="shared" si="4"/>
        <v>13539.428571428571</v>
      </c>
      <c r="V22" s="112">
        <f t="shared" si="5"/>
        <v>36075.599999999999</v>
      </c>
      <c r="W22" s="113">
        <f t="shared" si="6"/>
        <v>0.23501469063339428</v>
      </c>
    </row>
    <row r="23" spans="1:23" s="70" customFormat="1" x14ac:dyDescent="0.15">
      <c r="A23" s="68">
        <v>2019</v>
      </c>
      <c r="B23" s="69" t="s">
        <v>122</v>
      </c>
      <c r="C23" s="177">
        <v>0</v>
      </c>
      <c r="D23" s="177">
        <v>1130</v>
      </c>
      <c r="E23" s="89">
        <v>1650</v>
      </c>
      <c r="F23" s="89">
        <v>0</v>
      </c>
      <c r="G23" s="89">
        <v>2780</v>
      </c>
      <c r="H23" s="141"/>
      <c r="I23" s="69" t="s">
        <v>122</v>
      </c>
      <c r="J23" s="80">
        <v>46</v>
      </c>
      <c r="K23" s="80">
        <v>1</v>
      </c>
      <c r="L23" s="80">
        <f t="shared" si="7"/>
        <v>46</v>
      </c>
      <c r="M23" s="80">
        <f t="shared" si="8"/>
        <v>46</v>
      </c>
      <c r="N23" s="80">
        <f t="shared" si="9"/>
        <v>46</v>
      </c>
      <c r="O23" s="80">
        <f t="shared" si="10"/>
        <v>46</v>
      </c>
      <c r="P23" s="89">
        <v>6205299.7999999998</v>
      </c>
      <c r="Q23" s="89">
        <f t="shared" si="0"/>
        <v>2780</v>
      </c>
      <c r="R23" s="112">
        <f t="shared" si="1"/>
        <v>127880</v>
      </c>
      <c r="S23" s="112">
        <f t="shared" si="2"/>
        <v>0</v>
      </c>
      <c r="T23" s="112">
        <f t="shared" si="3"/>
        <v>51980</v>
      </c>
      <c r="U23" s="112">
        <f t="shared" si="4"/>
        <v>75900</v>
      </c>
      <c r="V23" s="112">
        <f t="shared" si="5"/>
        <v>0</v>
      </c>
      <c r="W23" s="113">
        <f t="shared" si="6"/>
        <v>2.0608190437470888E-2</v>
      </c>
    </row>
    <row r="24" spans="1:23" s="70" customFormat="1" x14ac:dyDescent="0.15">
      <c r="A24" s="68">
        <v>2019</v>
      </c>
      <c r="B24" s="69" t="s">
        <v>125</v>
      </c>
      <c r="C24" s="177">
        <v>212</v>
      </c>
      <c r="D24" s="177">
        <v>436</v>
      </c>
      <c r="E24" s="89">
        <v>331</v>
      </c>
      <c r="F24" s="89">
        <v>70</v>
      </c>
      <c r="G24" s="89">
        <v>1049</v>
      </c>
      <c r="H24" s="141"/>
      <c r="I24" s="69" t="s">
        <v>125</v>
      </c>
      <c r="J24" s="80">
        <v>274</v>
      </c>
      <c r="K24" s="80">
        <v>1</v>
      </c>
      <c r="L24" s="80">
        <f t="shared" si="7"/>
        <v>274</v>
      </c>
      <c r="M24" s="80">
        <f t="shared" si="8"/>
        <v>274</v>
      </c>
      <c r="N24" s="80">
        <f t="shared" si="9"/>
        <v>274</v>
      </c>
      <c r="O24" s="80">
        <f t="shared" si="10"/>
        <v>274</v>
      </c>
      <c r="P24" s="89">
        <v>14802218.25</v>
      </c>
      <c r="Q24" s="89">
        <f t="shared" si="0"/>
        <v>1049</v>
      </c>
      <c r="R24" s="112">
        <f t="shared" si="1"/>
        <v>287426</v>
      </c>
      <c r="S24" s="112">
        <f t="shared" si="2"/>
        <v>58088</v>
      </c>
      <c r="T24" s="112">
        <f t="shared" si="3"/>
        <v>119464</v>
      </c>
      <c r="U24" s="112">
        <f t="shared" si="4"/>
        <v>90694</v>
      </c>
      <c r="V24" s="112">
        <f t="shared" si="5"/>
        <v>19180</v>
      </c>
      <c r="W24" s="113">
        <f t="shared" si="6"/>
        <v>1.9417765306899187E-2</v>
      </c>
    </row>
    <row r="25" spans="1:23" s="70" customFormat="1" x14ac:dyDescent="0.15">
      <c r="A25" s="68">
        <v>2019</v>
      </c>
      <c r="B25" s="69" t="s">
        <v>153</v>
      </c>
      <c r="C25" s="177">
        <v>1164</v>
      </c>
      <c r="D25" s="177">
        <v>1806.3333333333333</v>
      </c>
      <c r="E25" s="89">
        <v>153.33333333333334</v>
      </c>
      <c r="F25" s="89">
        <v>1866</v>
      </c>
      <c r="G25" s="89">
        <v>4989.6666666666661</v>
      </c>
      <c r="H25" s="141"/>
      <c r="I25" s="69" t="s">
        <v>153</v>
      </c>
      <c r="J25" s="80">
        <v>18</v>
      </c>
      <c r="K25" s="80">
        <v>1</v>
      </c>
      <c r="L25" s="80">
        <f t="shared" si="7"/>
        <v>18</v>
      </c>
      <c r="M25" s="80">
        <f t="shared" si="8"/>
        <v>18</v>
      </c>
      <c r="N25" s="80">
        <f t="shared" si="9"/>
        <v>18</v>
      </c>
      <c r="O25" s="80">
        <f t="shared" si="10"/>
        <v>18</v>
      </c>
      <c r="P25" s="89">
        <v>1114500</v>
      </c>
      <c r="Q25" s="89">
        <f t="shared" si="0"/>
        <v>4989.6666666666661</v>
      </c>
      <c r="R25" s="112">
        <f t="shared" si="1"/>
        <v>89813.999999999985</v>
      </c>
      <c r="S25" s="112">
        <f t="shared" si="2"/>
        <v>20952</v>
      </c>
      <c r="T25" s="112">
        <f t="shared" si="3"/>
        <v>32514</v>
      </c>
      <c r="U25" s="112">
        <f t="shared" si="4"/>
        <v>2760</v>
      </c>
      <c r="V25" s="112">
        <f t="shared" si="5"/>
        <v>33588</v>
      </c>
      <c r="W25" s="113">
        <f t="shared" si="6"/>
        <v>8.0586810228802139E-2</v>
      </c>
    </row>
    <row r="26" spans="1:23" s="70" customFormat="1" x14ac:dyDescent="0.15">
      <c r="A26" s="68">
        <v>2019</v>
      </c>
      <c r="B26" s="69" t="s">
        <v>154</v>
      </c>
      <c r="C26" s="177">
        <v>442.06</v>
      </c>
      <c r="D26" s="177">
        <v>541.88</v>
      </c>
      <c r="E26" s="89">
        <v>285.2</v>
      </c>
      <c r="F26" s="89">
        <v>156.85999999999999</v>
      </c>
      <c r="G26" s="89">
        <v>1426</v>
      </c>
      <c r="H26" s="141"/>
      <c r="I26" s="69" t="s">
        <v>154</v>
      </c>
      <c r="J26" s="80">
        <v>3266.1</v>
      </c>
      <c r="K26" s="80">
        <v>0.39</v>
      </c>
      <c r="L26" s="80">
        <f t="shared" si="7"/>
        <v>1273.779</v>
      </c>
      <c r="M26" s="80">
        <f t="shared" si="8"/>
        <v>1273.779</v>
      </c>
      <c r="N26" s="80">
        <f t="shared" si="9"/>
        <v>1273.779</v>
      </c>
      <c r="O26" s="80">
        <f t="shared" si="10"/>
        <v>1273.779</v>
      </c>
      <c r="P26" s="89">
        <v>45419802.75</v>
      </c>
      <c r="Q26" s="89">
        <f t="shared" si="0"/>
        <v>1426</v>
      </c>
      <c r="R26" s="112">
        <f t="shared" si="1"/>
        <v>1816408.8540000001</v>
      </c>
      <c r="S26" s="112">
        <f t="shared" si="2"/>
        <v>563086.74473999999</v>
      </c>
      <c r="T26" s="112">
        <f t="shared" si="3"/>
        <v>690235.36451999994</v>
      </c>
      <c r="U26" s="112">
        <f t="shared" si="4"/>
        <v>363281.7708</v>
      </c>
      <c r="V26" s="112">
        <f t="shared" si="5"/>
        <v>199804.97393999997</v>
      </c>
      <c r="W26" s="113">
        <f t="shared" si="6"/>
        <v>3.9991561918440964E-2</v>
      </c>
    </row>
    <row r="27" spans="1:23" s="70" customFormat="1" x14ac:dyDescent="0.15">
      <c r="A27" s="68">
        <v>2019</v>
      </c>
      <c r="B27" s="69" t="s">
        <v>114</v>
      </c>
      <c r="C27" s="177">
        <v>300</v>
      </c>
      <c r="D27" s="177">
        <v>3950</v>
      </c>
      <c r="E27" s="89">
        <v>9640</v>
      </c>
      <c r="F27" s="89">
        <v>900</v>
      </c>
      <c r="G27" s="89">
        <v>14790</v>
      </c>
      <c r="H27" s="141"/>
      <c r="I27" s="69" t="s">
        <v>114</v>
      </c>
      <c r="J27" s="80">
        <v>436.2</v>
      </c>
      <c r="K27" s="80">
        <v>1</v>
      </c>
      <c r="L27" s="80">
        <f t="shared" si="7"/>
        <v>436.2</v>
      </c>
      <c r="M27" s="80">
        <f t="shared" si="8"/>
        <v>436.2</v>
      </c>
      <c r="N27" s="80">
        <f t="shared" si="9"/>
        <v>436.2</v>
      </c>
      <c r="O27" s="80">
        <f t="shared" si="10"/>
        <v>436.2</v>
      </c>
      <c r="P27" s="89">
        <v>295347959.51999998</v>
      </c>
      <c r="Q27" s="89">
        <f t="shared" si="0"/>
        <v>14790</v>
      </c>
      <c r="R27" s="112">
        <f t="shared" si="1"/>
        <v>6451398</v>
      </c>
      <c r="S27" s="112">
        <f t="shared" si="2"/>
        <v>130860</v>
      </c>
      <c r="T27" s="112">
        <f t="shared" si="3"/>
        <v>1722990</v>
      </c>
      <c r="U27" s="112">
        <f t="shared" si="4"/>
        <v>4204968</v>
      </c>
      <c r="V27" s="112">
        <f t="shared" si="5"/>
        <v>392580</v>
      </c>
      <c r="W27" s="113">
        <f t="shared" si="6"/>
        <v>2.1843380975053367E-2</v>
      </c>
    </row>
    <row r="28" spans="1:23" s="70" customFormat="1" x14ac:dyDescent="0.15">
      <c r="A28" s="68">
        <v>2019</v>
      </c>
      <c r="B28" s="69" t="s">
        <v>137</v>
      </c>
      <c r="C28" s="177">
        <v>0</v>
      </c>
      <c r="D28" s="177">
        <v>808</v>
      </c>
      <c r="E28" s="89">
        <v>2315</v>
      </c>
      <c r="F28" s="89">
        <v>0</v>
      </c>
      <c r="G28" s="89">
        <v>3123</v>
      </c>
      <c r="H28" s="141"/>
      <c r="I28" s="69" t="s">
        <v>137</v>
      </c>
      <c r="J28" s="80">
        <v>115</v>
      </c>
      <c r="K28" s="80">
        <v>1</v>
      </c>
      <c r="L28" s="80">
        <f t="shared" si="7"/>
        <v>115</v>
      </c>
      <c r="M28" s="80">
        <f t="shared" si="8"/>
        <v>115</v>
      </c>
      <c r="N28" s="80">
        <f t="shared" si="9"/>
        <v>115</v>
      </c>
      <c r="O28" s="80">
        <f t="shared" si="10"/>
        <v>115</v>
      </c>
      <c r="P28" s="89">
        <v>25921694.199999999</v>
      </c>
      <c r="Q28" s="89">
        <f t="shared" si="0"/>
        <v>3123</v>
      </c>
      <c r="R28" s="112">
        <f t="shared" si="1"/>
        <v>359145</v>
      </c>
      <c r="S28" s="112">
        <f t="shared" si="2"/>
        <v>0</v>
      </c>
      <c r="T28" s="112">
        <f t="shared" si="3"/>
        <v>92920</v>
      </c>
      <c r="U28" s="112">
        <f t="shared" si="4"/>
        <v>266225</v>
      </c>
      <c r="V28" s="112">
        <f t="shared" si="5"/>
        <v>0</v>
      </c>
      <c r="W28" s="113">
        <f t="shared" si="6"/>
        <v>1.3854997178386589E-2</v>
      </c>
    </row>
    <row r="29" spans="1:23" s="70" customFormat="1" x14ac:dyDescent="0.15">
      <c r="A29" s="68">
        <v>2019</v>
      </c>
      <c r="B29" s="69" t="s">
        <v>152</v>
      </c>
      <c r="C29" s="177">
        <v>471.83333333333331</v>
      </c>
      <c r="D29" s="177">
        <v>679.41666666666663</v>
      </c>
      <c r="E29" s="89">
        <v>0</v>
      </c>
      <c r="F29" s="89">
        <v>28.333333333333332</v>
      </c>
      <c r="G29" s="89">
        <v>1179.5833333333333</v>
      </c>
      <c r="H29" s="141"/>
      <c r="I29" s="69" t="s">
        <v>152</v>
      </c>
      <c r="J29" s="80">
        <v>510</v>
      </c>
      <c r="K29" s="80">
        <v>1</v>
      </c>
      <c r="L29" s="80">
        <f t="shared" si="7"/>
        <v>510</v>
      </c>
      <c r="M29" s="80">
        <f t="shared" si="8"/>
        <v>510</v>
      </c>
      <c r="N29" s="80">
        <f t="shared" si="9"/>
        <v>510</v>
      </c>
      <c r="O29" s="80">
        <f t="shared" si="10"/>
        <v>510</v>
      </c>
      <c r="P29" s="89">
        <v>7152381.3300000001</v>
      </c>
      <c r="Q29" s="89">
        <f t="shared" si="0"/>
        <v>1179.5833333333333</v>
      </c>
      <c r="R29" s="112">
        <f t="shared" si="1"/>
        <v>601587.5</v>
      </c>
      <c r="S29" s="112">
        <f t="shared" si="2"/>
        <v>240635</v>
      </c>
      <c r="T29" s="112">
        <f t="shared" si="3"/>
        <v>346502.5</v>
      </c>
      <c r="U29" s="112">
        <f t="shared" si="4"/>
        <v>0</v>
      </c>
      <c r="V29" s="112">
        <f t="shared" si="5"/>
        <v>14450</v>
      </c>
      <c r="W29" s="113">
        <f t="shared" si="6"/>
        <v>8.4110098755039386E-2</v>
      </c>
    </row>
    <row r="30" spans="1:23" s="70" customFormat="1" x14ac:dyDescent="0.15">
      <c r="A30" s="68">
        <v>2019</v>
      </c>
      <c r="B30" s="69" t="s">
        <v>136</v>
      </c>
      <c r="C30" s="177">
        <v>0</v>
      </c>
      <c r="D30" s="177">
        <v>7900</v>
      </c>
      <c r="E30" s="89">
        <v>19280</v>
      </c>
      <c r="F30" s="89">
        <v>1800</v>
      </c>
      <c r="G30" s="89">
        <v>28980</v>
      </c>
      <c r="H30" s="141"/>
      <c r="I30" s="69" t="s">
        <v>136</v>
      </c>
      <c r="J30" s="80">
        <v>1915.4</v>
      </c>
      <c r="K30" s="80">
        <v>1</v>
      </c>
      <c r="L30" s="80">
        <f t="shared" si="7"/>
        <v>1915.4</v>
      </c>
      <c r="M30" s="80">
        <f t="shared" si="8"/>
        <v>1915.4</v>
      </c>
      <c r="N30" s="80">
        <f t="shared" si="9"/>
        <v>1915.4</v>
      </c>
      <c r="O30" s="80">
        <f t="shared" si="10"/>
        <v>1915.4</v>
      </c>
      <c r="P30" s="89">
        <v>2261805460.0799999</v>
      </c>
      <c r="Q30" s="89">
        <f t="shared" si="0"/>
        <v>28980</v>
      </c>
      <c r="R30" s="112">
        <f t="shared" si="1"/>
        <v>55508292</v>
      </c>
      <c r="S30" s="112">
        <f t="shared" si="2"/>
        <v>0</v>
      </c>
      <c r="T30" s="112">
        <f t="shared" si="3"/>
        <v>15131660</v>
      </c>
      <c r="U30" s="112">
        <f t="shared" si="4"/>
        <v>36928912</v>
      </c>
      <c r="V30" s="112">
        <f t="shared" si="5"/>
        <v>3447720</v>
      </c>
      <c r="W30" s="113">
        <f t="shared" si="6"/>
        <v>2.4541585463338955E-2</v>
      </c>
    </row>
    <row r="31" spans="1:23" s="70" customFormat="1" x14ac:dyDescent="0.15">
      <c r="A31" s="68">
        <v>2019</v>
      </c>
      <c r="B31" s="69" t="s">
        <v>150</v>
      </c>
      <c r="C31" s="177">
        <v>0</v>
      </c>
      <c r="D31" s="177">
        <v>3950</v>
      </c>
      <c r="E31" s="89">
        <v>9640</v>
      </c>
      <c r="F31" s="89">
        <v>900</v>
      </c>
      <c r="G31" s="89">
        <v>14490</v>
      </c>
      <c r="H31" s="141"/>
      <c r="I31" s="72" t="s">
        <v>150</v>
      </c>
      <c r="J31" s="80">
        <v>702.92</v>
      </c>
      <c r="K31" s="80">
        <v>0.72</v>
      </c>
      <c r="L31" s="80">
        <f t="shared" si="7"/>
        <v>506.10239999999993</v>
      </c>
      <c r="M31" s="80">
        <f t="shared" si="8"/>
        <v>506.10239999999993</v>
      </c>
      <c r="N31" s="80">
        <f t="shared" si="9"/>
        <v>506.10239999999993</v>
      </c>
      <c r="O31" s="80">
        <f t="shared" si="10"/>
        <v>506.10239999999993</v>
      </c>
      <c r="P31" s="89">
        <v>56845422</v>
      </c>
      <c r="Q31" s="89">
        <f t="shared" si="0"/>
        <v>14490</v>
      </c>
      <c r="R31" s="112">
        <f t="shared" si="1"/>
        <v>7333423.7759999987</v>
      </c>
      <c r="S31" s="112">
        <f t="shared" si="2"/>
        <v>0</v>
      </c>
      <c r="T31" s="112">
        <f t="shared" si="3"/>
        <v>1999104.4799999997</v>
      </c>
      <c r="U31" s="112">
        <f t="shared" si="4"/>
        <v>4878827.135999999</v>
      </c>
      <c r="V31" s="112">
        <f t="shared" si="5"/>
        <v>455492.15999999992</v>
      </c>
      <c r="W31" s="113">
        <f t="shared" si="6"/>
        <v>0.12900640927601872</v>
      </c>
    </row>
    <row r="32" spans="1:23" s="70" customFormat="1" x14ac:dyDescent="0.15">
      <c r="A32" s="68">
        <v>2019</v>
      </c>
      <c r="B32" s="69" t="s">
        <v>181</v>
      </c>
      <c r="C32" s="177">
        <v>200</v>
      </c>
      <c r="D32" s="177">
        <v>345</v>
      </c>
      <c r="E32" s="89">
        <v>350</v>
      </c>
      <c r="F32" s="89">
        <v>90</v>
      </c>
      <c r="G32" s="89">
        <v>985</v>
      </c>
      <c r="H32" s="141"/>
      <c r="I32" s="78" t="s">
        <v>181</v>
      </c>
      <c r="J32" s="80">
        <v>13.2</v>
      </c>
      <c r="K32" s="83">
        <v>1</v>
      </c>
      <c r="L32" s="80">
        <f t="shared" si="7"/>
        <v>13.2</v>
      </c>
      <c r="M32" s="80">
        <f t="shared" si="8"/>
        <v>13.2</v>
      </c>
      <c r="N32" s="80">
        <f t="shared" si="9"/>
        <v>13.2</v>
      </c>
      <c r="O32" s="80">
        <f t="shared" si="10"/>
        <v>13.2</v>
      </c>
      <c r="P32" s="89">
        <v>918068.2</v>
      </c>
      <c r="Q32" s="89">
        <f t="shared" si="0"/>
        <v>985</v>
      </c>
      <c r="R32" s="112">
        <f t="shared" si="1"/>
        <v>13002</v>
      </c>
      <c r="S32" s="112">
        <f t="shared" si="2"/>
        <v>2640</v>
      </c>
      <c r="T32" s="112">
        <f t="shared" si="3"/>
        <v>4554</v>
      </c>
      <c r="U32" s="112">
        <f t="shared" si="4"/>
        <v>4620</v>
      </c>
      <c r="V32" s="112">
        <f t="shared" si="5"/>
        <v>1188</v>
      </c>
      <c r="W32" s="113">
        <f t="shared" si="6"/>
        <v>1.4162346544624898E-2</v>
      </c>
    </row>
    <row r="33" spans="1:23" s="70" customFormat="1" x14ac:dyDescent="0.15">
      <c r="A33" s="68">
        <v>2019</v>
      </c>
      <c r="B33" s="69" t="s">
        <v>159</v>
      </c>
      <c r="C33" s="177">
        <v>1387.6</v>
      </c>
      <c r="D33" s="177">
        <v>218</v>
      </c>
      <c r="E33" s="89">
        <v>189.6</v>
      </c>
      <c r="F33" s="89">
        <v>8</v>
      </c>
      <c r="G33" s="89">
        <v>1803.1999999999998</v>
      </c>
      <c r="H33" s="141"/>
      <c r="I33" s="69" t="s">
        <v>159</v>
      </c>
      <c r="J33" s="80">
        <v>50864.160000000003</v>
      </c>
      <c r="K33" s="80">
        <v>0.95</v>
      </c>
      <c r="L33" s="80">
        <f t="shared" si="7"/>
        <v>48320.951999999997</v>
      </c>
      <c r="M33" s="80">
        <f t="shared" si="8"/>
        <v>48320.951999999997</v>
      </c>
      <c r="N33" s="80">
        <f t="shared" si="9"/>
        <v>48320.951999999997</v>
      </c>
      <c r="O33" s="80">
        <f t="shared" si="10"/>
        <v>48320.951999999997</v>
      </c>
      <c r="P33" s="89">
        <v>1041275754.01</v>
      </c>
      <c r="Q33" s="89">
        <f t="shared" si="0"/>
        <v>1803.1999999999998</v>
      </c>
      <c r="R33" s="112">
        <f t="shared" si="1"/>
        <v>87132340.64639999</v>
      </c>
      <c r="S33" s="112">
        <f t="shared" si="2"/>
        <v>67050152.995199993</v>
      </c>
      <c r="T33" s="112">
        <f t="shared" si="3"/>
        <v>10533967.536</v>
      </c>
      <c r="U33" s="112">
        <f t="shared" si="4"/>
        <v>9161652.4991999995</v>
      </c>
      <c r="V33" s="112">
        <f t="shared" si="5"/>
        <v>386567.61599999998</v>
      </c>
      <c r="W33" s="113">
        <f t="shared" si="6"/>
        <v>8.3678449546961409E-2</v>
      </c>
    </row>
    <row r="34" spans="1:23" s="70" customFormat="1" x14ac:dyDescent="0.15">
      <c r="A34" s="68">
        <v>2019</v>
      </c>
      <c r="B34" s="69" t="s">
        <v>117</v>
      </c>
      <c r="C34" s="177">
        <v>364.42857142857144</v>
      </c>
      <c r="D34" s="177">
        <v>1897.2857142857142</v>
      </c>
      <c r="E34" s="89">
        <v>2754.8571428571427</v>
      </c>
      <c r="F34" s="89">
        <v>1345.1428571428571</v>
      </c>
      <c r="G34" s="89">
        <v>6361.7142857142853</v>
      </c>
      <c r="H34" s="141"/>
      <c r="I34" s="69" t="s">
        <v>117</v>
      </c>
      <c r="J34" s="80">
        <v>4270.1100000000006</v>
      </c>
      <c r="K34" s="80">
        <v>0.92</v>
      </c>
      <c r="L34" s="80">
        <f t="shared" si="7"/>
        <v>3928.5012000000006</v>
      </c>
      <c r="M34" s="80">
        <f t="shared" si="8"/>
        <v>3928.5012000000006</v>
      </c>
      <c r="N34" s="80">
        <f t="shared" si="9"/>
        <v>3928.5012000000006</v>
      </c>
      <c r="O34" s="80">
        <f t="shared" si="10"/>
        <v>3928.5012000000006</v>
      </c>
      <c r="P34" s="89">
        <v>410772576.35999995</v>
      </c>
      <c r="Q34" s="89">
        <f t="shared" si="0"/>
        <v>6361.7142857142853</v>
      </c>
      <c r="R34" s="112">
        <f t="shared" si="1"/>
        <v>24992002.205485716</v>
      </c>
      <c r="S34" s="112">
        <f t="shared" si="2"/>
        <v>1431658.0801714289</v>
      </c>
      <c r="T34" s="112">
        <f t="shared" si="3"/>
        <v>7453489.205314287</v>
      </c>
      <c r="U34" s="112">
        <f t="shared" si="4"/>
        <v>10822459.591542859</v>
      </c>
      <c r="V34" s="112">
        <f t="shared" si="5"/>
        <v>5284395.3284571432</v>
      </c>
      <c r="W34" s="113">
        <f t="shared" si="6"/>
        <v>6.0841457399490061E-2</v>
      </c>
    </row>
    <row r="35" spans="1:23" s="70" customFormat="1" x14ac:dyDescent="0.15">
      <c r="A35" s="68">
        <v>2019</v>
      </c>
      <c r="B35" s="69" t="s">
        <v>108</v>
      </c>
      <c r="C35" s="177">
        <v>840</v>
      </c>
      <c r="D35" s="177">
        <v>1860</v>
      </c>
      <c r="E35" s="89">
        <v>3150</v>
      </c>
      <c r="F35" s="89">
        <v>420</v>
      </c>
      <c r="G35" s="89">
        <v>6270</v>
      </c>
      <c r="H35" s="141"/>
      <c r="I35" s="69" t="s">
        <v>108</v>
      </c>
      <c r="J35" s="80">
        <v>180</v>
      </c>
      <c r="K35" s="80">
        <v>0.82</v>
      </c>
      <c r="L35" s="80">
        <f t="shared" si="7"/>
        <v>147.6</v>
      </c>
      <c r="M35" s="80">
        <f t="shared" si="8"/>
        <v>147.6</v>
      </c>
      <c r="N35" s="80">
        <f t="shared" si="9"/>
        <v>147.6</v>
      </c>
      <c r="O35" s="80">
        <f t="shared" si="10"/>
        <v>147.6</v>
      </c>
      <c r="P35" s="89">
        <v>30788239.459999997</v>
      </c>
      <c r="Q35" s="89">
        <f t="shared" si="0"/>
        <v>6270</v>
      </c>
      <c r="R35" s="112">
        <f t="shared" si="1"/>
        <v>925452</v>
      </c>
      <c r="S35" s="112">
        <f t="shared" si="2"/>
        <v>123984</v>
      </c>
      <c r="T35" s="112">
        <f t="shared" si="3"/>
        <v>274536</v>
      </c>
      <c r="U35" s="112">
        <f t="shared" si="4"/>
        <v>464940</v>
      </c>
      <c r="V35" s="112">
        <f t="shared" si="5"/>
        <v>61992</v>
      </c>
      <c r="W35" s="113">
        <f t="shared" si="6"/>
        <v>3.0058620311900097E-2</v>
      </c>
    </row>
    <row r="36" spans="1:23" s="70" customFormat="1" x14ac:dyDescent="0.15">
      <c r="A36" s="68">
        <v>2019</v>
      </c>
      <c r="B36" s="69" t="s">
        <v>105</v>
      </c>
      <c r="C36" s="177">
        <v>924</v>
      </c>
      <c r="D36" s="177">
        <v>9372</v>
      </c>
      <c r="E36" s="89">
        <v>11805</v>
      </c>
      <c r="F36" s="89">
        <v>2231</v>
      </c>
      <c r="G36" s="89">
        <v>24332</v>
      </c>
      <c r="H36" s="141"/>
      <c r="I36" s="69" t="s">
        <v>105</v>
      </c>
      <c r="J36" s="80">
        <v>56</v>
      </c>
      <c r="K36" s="80">
        <v>1</v>
      </c>
      <c r="L36" s="80">
        <f t="shared" si="7"/>
        <v>56</v>
      </c>
      <c r="M36" s="80">
        <f t="shared" si="8"/>
        <v>56</v>
      </c>
      <c r="N36" s="80">
        <f t="shared" si="9"/>
        <v>56</v>
      </c>
      <c r="O36" s="80">
        <f t="shared" si="10"/>
        <v>56</v>
      </c>
      <c r="P36" s="89">
        <v>91715888</v>
      </c>
      <c r="Q36" s="89">
        <f t="shared" si="0"/>
        <v>24332</v>
      </c>
      <c r="R36" s="112">
        <f t="shared" si="1"/>
        <v>1362592</v>
      </c>
      <c r="S36" s="112">
        <f t="shared" si="2"/>
        <v>51744</v>
      </c>
      <c r="T36" s="112">
        <f t="shared" si="3"/>
        <v>524832</v>
      </c>
      <c r="U36" s="112">
        <f t="shared" si="4"/>
        <v>661080</v>
      </c>
      <c r="V36" s="112">
        <f t="shared" si="5"/>
        <v>124936</v>
      </c>
      <c r="W36" s="113">
        <f t="shared" si="6"/>
        <v>1.4856662566468309E-2</v>
      </c>
    </row>
    <row r="37" spans="1:23" s="70" customFormat="1" x14ac:dyDescent="0.15">
      <c r="C37" s="152"/>
      <c r="D37" s="152"/>
      <c r="E37" s="152"/>
      <c r="F37" s="152"/>
      <c r="G37" s="152"/>
      <c r="R37" s="118">
        <f>SUM(R3:R36)</f>
        <v>382253592.35711801</v>
      </c>
      <c r="S37" s="118">
        <f t="shared" ref="S37:V37" si="11">SUM(S3:S36)</f>
        <v>118434916.23712203</v>
      </c>
      <c r="T37" s="118">
        <f t="shared" si="11"/>
        <v>141949010.00598961</v>
      </c>
      <c r="U37" s="118">
        <f t="shared" si="11"/>
        <v>163304096.67124462</v>
      </c>
      <c r="V37" s="118">
        <f t="shared" si="11"/>
        <v>41480065.178600922</v>
      </c>
    </row>
    <row r="38" spans="1:23" s="70" customFormat="1" x14ac:dyDescent="0.15">
      <c r="C38" s="152"/>
      <c r="D38" s="152"/>
      <c r="E38" s="152"/>
      <c r="F38" s="152"/>
      <c r="G38" s="152"/>
    </row>
    <row r="39" spans="1:23" s="70" customFormat="1" x14ac:dyDescent="0.15">
      <c r="C39" s="152"/>
      <c r="D39" s="152"/>
      <c r="E39" s="152"/>
      <c r="F39" s="152"/>
      <c r="G39" s="152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F268-19F6-604C-B8E6-703544DF0522}">
  <dimension ref="A1:W35"/>
  <sheetViews>
    <sheetView topLeftCell="E19" zoomScaleNormal="100" workbookViewId="0">
      <selection activeCell="A2" sqref="A2"/>
    </sheetView>
  </sheetViews>
  <sheetFormatPr baseColWidth="10" defaultColWidth="11.5" defaultRowHeight="13" x14ac:dyDescent="0.15"/>
  <cols>
    <col min="1" max="1" width="5.5" style="94" bestFit="1" customWidth="1"/>
    <col min="2" max="2" width="18.5" style="94" bestFit="1" customWidth="1"/>
    <col min="3" max="3" width="11.5" style="116" bestFit="1" customWidth="1"/>
    <col min="4" max="5" width="12.6640625" style="116" bestFit="1" customWidth="1"/>
    <col min="6" max="6" width="11.5" style="116" bestFit="1" customWidth="1"/>
    <col min="7" max="7" width="14.1640625" style="116" bestFit="1" customWidth="1"/>
    <col min="8" max="8" width="3.1640625" style="94" customWidth="1"/>
    <col min="9" max="9" width="18.5" style="94" bestFit="1" customWidth="1"/>
    <col min="10" max="10" width="11.1640625" style="99" bestFit="1" customWidth="1"/>
    <col min="11" max="11" width="7.5" style="94" bestFit="1" customWidth="1"/>
    <col min="12" max="15" width="9" style="94" bestFit="1" customWidth="1"/>
    <col min="16" max="16" width="19.6640625" style="94" bestFit="1" customWidth="1"/>
    <col min="17" max="17" width="14.6640625" style="94" bestFit="1" customWidth="1"/>
    <col min="18" max="18" width="15" style="94" bestFit="1" customWidth="1"/>
    <col min="19" max="20" width="13.83203125" style="94" bestFit="1" customWidth="1"/>
    <col min="21" max="21" width="15" style="94" bestFit="1" customWidth="1"/>
    <col min="22" max="22" width="12.6640625" style="94" bestFit="1" customWidth="1"/>
    <col min="23" max="23" width="13.6640625" style="94" bestFit="1" customWidth="1"/>
    <col min="24" max="16384" width="11.5" style="94"/>
  </cols>
  <sheetData>
    <row r="1" spans="1:23" ht="20.25" customHeight="1" x14ac:dyDescent="0.2">
      <c r="A1" s="271" t="s">
        <v>155</v>
      </c>
      <c r="B1" s="271"/>
      <c r="C1" s="271"/>
      <c r="D1" s="271"/>
      <c r="E1" s="271"/>
      <c r="F1" s="271"/>
      <c r="G1" s="271"/>
      <c r="H1" s="182"/>
      <c r="I1" s="144"/>
      <c r="J1" s="144"/>
      <c r="K1" s="144"/>
      <c r="L1" s="144"/>
      <c r="M1" s="144"/>
      <c r="N1" s="144"/>
      <c r="O1" s="144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5" t="s">
        <v>144</v>
      </c>
      <c r="G2" s="176" t="s">
        <v>210</v>
      </c>
      <c r="H2" s="141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06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3" s="70" customFormat="1" ht="14" x14ac:dyDescent="0.15">
      <c r="A3" s="68">
        <v>2019</v>
      </c>
      <c r="B3" s="69" t="s">
        <v>96</v>
      </c>
      <c r="C3" s="177">
        <v>860</v>
      </c>
      <c r="D3" s="89">
        <v>460</v>
      </c>
      <c r="E3" s="89">
        <v>374.99999999999994</v>
      </c>
      <c r="F3" s="89">
        <v>0</v>
      </c>
      <c r="G3" s="89">
        <v>1695</v>
      </c>
      <c r="H3" s="141"/>
      <c r="I3" s="69" t="s">
        <v>96</v>
      </c>
      <c r="J3" s="81">
        <v>3</v>
      </c>
      <c r="K3" s="80">
        <v>1</v>
      </c>
      <c r="L3" s="80">
        <f t="shared" ref="L3:L34" si="0">+K3*J3</f>
        <v>3</v>
      </c>
      <c r="M3" s="80">
        <f t="shared" ref="M3:M34" si="1">+K3*J3</f>
        <v>3</v>
      </c>
      <c r="N3" s="80">
        <f t="shared" ref="N3:N34" si="2">+K3*J3</f>
        <v>3</v>
      </c>
      <c r="O3" s="80">
        <f t="shared" ref="O3:O34" si="3">+K3*J3</f>
        <v>3</v>
      </c>
      <c r="P3" s="89">
        <v>0</v>
      </c>
      <c r="Q3" s="89">
        <f>G3</f>
        <v>1695</v>
      </c>
      <c r="R3" s="112">
        <f>Q3*L3</f>
        <v>5085</v>
      </c>
      <c r="S3" s="112">
        <f>L3*C3</f>
        <v>2580</v>
      </c>
      <c r="T3" s="112">
        <f>M3*D3</f>
        <v>1380</v>
      </c>
      <c r="U3" s="112">
        <f>N3*E3</f>
        <v>1124.9999999999998</v>
      </c>
      <c r="V3" s="112">
        <f>O3*F3</f>
        <v>0</v>
      </c>
      <c r="W3" s="113">
        <v>0</v>
      </c>
    </row>
    <row r="4" spans="1:23" s="70" customFormat="1" ht="14" x14ac:dyDescent="0.15">
      <c r="A4" s="68">
        <v>2019</v>
      </c>
      <c r="B4" s="69" t="s">
        <v>102</v>
      </c>
      <c r="C4" s="177">
        <v>950</v>
      </c>
      <c r="D4" s="89">
        <v>4534</v>
      </c>
      <c r="E4" s="89">
        <v>9291</v>
      </c>
      <c r="F4" s="89">
        <v>3248</v>
      </c>
      <c r="G4" s="89">
        <v>18023</v>
      </c>
      <c r="H4" s="141"/>
      <c r="I4" s="69" t="s">
        <v>102</v>
      </c>
      <c r="J4" s="81">
        <v>109</v>
      </c>
      <c r="K4" s="81">
        <v>0.53</v>
      </c>
      <c r="L4" s="80">
        <f t="shared" si="0"/>
        <v>57.77</v>
      </c>
      <c r="M4" s="80">
        <f t="shared" si="1"/>
        <v>57.77</v>
      </c>
      <c r="N4" s="80">
        <f t="shared" si="2"/>
        <v>57.77</v>
      </c>
      <c r="O4" s="80">
        <f t="shared" si="3"/>
        <v>57.77</v>
      </c>
      <c r="P4" s="89">
        <v>6968942.96</v>
      </c>
      <c r="Q4" s="89">
        <f t="shared" ref="Q4:Q34" si="4">G4</f>
        <v>18023</v>
      </c>
      <c r="R4" s="112">
        <f t="shared" ref="R4:R34" si="5">Q4*L4</f>
        <v>1041188.7100000001</v>
      </c>
      <c r="S4" s="112">
        <f t="shared" ref="S4:S34" si="6">L4*C4</f>
        <v>54881.5</v>
      </c>
      <c r="T4" s="112">
        <f t="shared" ref="T4:T34" si="7">M4*D4</f>
        <v>261929.18000000002</v>
      </c>
      <c r="U4" s="112">
        <f t="shared" ref="U4:U34" si="8">N4*E4</f>
        <v>536741.07000000007</v>
      </c>
      <c r="V4" s="112">
        <f t="shared" ref="V4:V34" si="9">O4*F4</f>
        <v>187636.96000000002</v>
      </c>
      <c r="W4" s="113">
        <f t="shared" ref="W4:W34" si="10">+R4/P4</f>
        <v>0.14940410848189811</v>
      </c>
    </row>
    <row r="5" spans="1:23" s="70" customFormat="1" ht="14" x14ac:dyDescent="0.15">
      <c r="A5" s="68">
        <v>2019</v>
      </c>
      <c r="B5" s="69" t="s">
        <v>115</v>
      </c>
      <c r="C5" s="177">
        <v>1650</v>
      </c>
      <c r="D5" s="89">
        <v>952</v>
      </c>
      <c r="E5" s="89">
        <v>3675</v>
      </c>
      <c r="F5" s="89">
        <v>2180</v>
      </c>
      <c r="G5" s="89">
        <v>8457</v>
      </c>
      <c r="H5" s="141"/>
      <c r="I5" s="69" t="s">
        <v>115</v>
      </c>
      <c r="J5" s="80">
        <v>8</v>
      </c>
      <c r="K5" s="80">
        <v>1</v>
      </c>
      <c r="L5" s="80">
        <f t="shared" si="0"/>
        <v>8</v>
      </c>
      <c r="M5" s="80">
        <f t="shared" si="1"/>
        <v>8</v>
      </c>
      <c r="N5" s="80">
        <f t="shared" si="2"/>
        <v>8</v>
      </c>
      <c r="O5" s="80">
        <f t="shared" si="3"/>
        <v>8</v>
      </c>
      <c r="P5" s="89">
        <v>3266000</v>
      </c>
      <c r="Q5" s="89">
        <f t="shared" si="4"/>
        <v>8457</v>
      </c>
      <c r="R5" s="112">
        <f t="shared" si="5"/>
        <v>67656</v>
      </c>
      <c r="S5" s="112">
        <f t="shared" si="6"/>
        <v>13200</v>
      </c>
      <c r="T5" s="112">
        <f t="shared" si="7"/>
        <v>7616</v>
      </c>
      <c r="U5" s="112">
        <f t="shared" si="8"/>
        <v>29400</v>
      </c>
      <c r="V5" s="112">
        <f t="shared" si="9"/>
        <v>17440</v>
      </c>
      <c r="W5" s="113">
        <f t="shared" si="10"/>
        <v>2.0715248009797918E-2</v>
      </c>
    </row>
    <row r="6" spans="1:23" s="70" customFormat="1" ht="14" x14ac:dyDescent="0.15">
      <c r="A6" s="68">
        <v>2019</v>
      </c>
      <c r="B6" s="69" t="s">
        <v>157</v>
      </c>
      <c r="C6" s="177">
        <v>909</v>
      </c>
      <c r="D6" s="89">
        <v>158</v>
      </c>
      <c r="E6" s="89">
        <v>0</v>
      </c>
      <c r="F6" s="89">
        <v>0</v>
      </c>
      <c r="G6" s="89">
        <v>1067</v>
      </c>
      <c r="H6" s="141"/>
      <c r="I6" s="69" t="s">
        <v>160</v>
      </c>
      <c r="J6" s="80">
        <v>4568</v>
      </c>
      <c r="K6" s="80">
        <v>1</v>
      </c>
      <c r="L6" s="80">
        <f t="shared" si="0"/>
        <v>4568</v>
      </c>
      <c r="M6" s="80">
        <f t="shared" si="1"/>
        <v>4568</v>
      </c>
      <c r="N6" s="80">
        <f t="shared" si="2"/>
        <v>4568</v>
      </c>
      <c r="O6" s="80">
        <f t="shared" si="3"/>
        <v>4568</v>
      </c>
      <c r="P6" s="89">
        <v>280172859.40999997</v>
      </c>
      <c r="Q6" s="89">
        <f t="shared" si="4"/>
        <v>1067</v>
      </c>
      <c r="R6" s="112">
        <f t="shared" si="5"/>
        <v>4874056</v>
      </c>
      <c r="S6" s="112">
        <f t="shared" si="6"/>
        <v>4152312</v>
      </c>
      <c r="T6" s="112">
        <f t="shared" si="7"/>
        <v>721744</v>
      </c>
      <c r="U6" s="112">
        <f t="shared" si="8"/>
        <v>0</v>
      </c>
      <c r="V6" s="112">
        <f t="shared" si="9"/>
        <v>0</v>
      </c>
      <c r="W6" s="113">
        <f t="shared" si="10"/>
        <v>1.7396602976690878E-2</v>
      </c>
    </row>
    <row r="7" spans="1:23" s="70" customFormat="1" ht="14" x14ac:dyDescent="0.15">
      <c r="A7" s="68">
        <v>2019</v>
      </c>
      <c r="B7" s="69" t="s">
        <v>180</v>
      </c>
      <c r="C7" s="177">
        <v>0</v>
      </c>
      <c r="D7" s="89">
        <v>3950</v>
      </c>
      <c r="E7" s="89">
        <v>9640</v>
      </c>
      <c r="F7" s="89">
        <v>900</v>
      </c>
      <c r="G7" s="89">
        <v>14490</v>
      </c>
      <c r="H7" s="141"/>
      <c r="I7" s="78" t="s">
        <v>180</v>
      </c>
      <c r="J7" s="80">
        <v>16.25</v>
      </c>
      <c r="K7" s="83">
        <v>1</v>
      </c>
      <c r="L7" s="80">
        <f t="shared" si="0"/>
        <v>16.25</v>
      </c>
      <c r="M7" s="80">
        <f t="shared" si="1"/>
        <v>16.25</v>
      </c>
      <c r="N7" s="80">
        <f t="shared" si="2"/>
        <v>16.25</v>
      </c>
      <c r="O7" s="80">
        <f t="shared" si="3"/>
        <v>16.25</v>
      </c>
      <c r="P7" s="89">
        <v>4500547.28</v>
      </c>
      <c r="Q7" s="89">
        <f t="shared" si="4"/>
        <v>14490</v>
      </c>
      <c r="R7" s="112">
        <f t="shared" si="5"/>
        <v>235462.5</v>
      </c>
      <c r="S7" s="112">
        <f t="shared" si="6"/>
        <v>0</v>
      </c>
      <c r="T7" s="112">
        <f t="shared" si="7"/>
        <v>64187.5</v>
      </c>
      <c r="U7" s="112">
        <f t="shared" si="8"/>
        <v>156650</v>
      </c>
      <c r="V7" s="112">
        <f t="shared" si="9"/>
        <v>14625</v>
      </c>
      <c r="W7" s="113">
        <f t="shared" si="10"/>
        <v>5.231863712361666E-2</v>
      </c>
    </row>
    <row r="8" spans="1:23" s="70" customFormat="1" ht="14" x14ac:dyDescent="0.15">
      <c r="A8" s="68">
        <v>2019</v>
      </c>
      <c r="B8" s="69" t="s">
        <v>196</v>
      </c>
      <c r="C8" s="177">
        <v>795</v>
      </c>
      <c r="D8" s="89">
        <v>6321</v>
      </c>
      <c r="E8" s="89">
        <v>0</v>
      </c>
      <c r="F8" s="89">
        <v>330</v>
      </c>
      <c r="G8" s="89">
        <v>7446</v>
      </c>
      <c r="H8" s="141"/>
      <c r="I8" s="69" t="s">
        <v>196</v>
      </c>
      <c r="J8" s="80">
        <v>2.4</v>
      </c>
      <c r="K8" s="80">
        <v>1</v>
      </c>
      <c r="L8" s="80">
        <f t="shared" si="0"/>
        <v>2.4</v>
      </c>
      <c r="M8" s="80">
        <f t="shared" si="1"/>
        <v>2.4</v>
      </c>
      <c r="N8" s="80">
        <f t="shared" si="2"/>
        <v>2.4</v>
      </c>
      <c r="O8" s="80">
        <f t="shared" si="3"/>
        <v>2.4</v>
      </c>
      <c r="P8" s="89">
        <v>515939.55</v>
      </c>
      <c r="Q8" s="89">
        <f t="shared" si="4"/>
        <v>7446</v>
      </c>
      <c r="R8" s="112">
        <f t="shared" si="5"/>
        <v>17870.399999999998</v>
      </c>
      <c r="S8" s="112">
        <f t="shared" si="6"/>
        <v>1908</v>
      </c>
      <c r="T8" s="112">
        <f t="shared" si="7"/>
        <v>15170.4</v>
      </c>
      <c r="U8" s="112">
        <f t="shared" si="8"/>
        <v>0</v>
      </c>
      <c r="V8" s="112">
        <f t="shared" si="9"/>
        <v>792</v>
      </c>
      <c r="W8" s="113">
        <f t="shared" si="10"/>
        <v>3.4636615859357942E-2</v>
      </c>
    </row>
    <row r="9" spans="1:23" s="70" customFormat="1" ht="14" x14ac:dyDescent="0.15">
      <c r="A9" s="68">
        <v>2019</v>
      </c>
      <c r="B9" s="69" t="s">
        <v>148</v>
      </c>
      <c r="C9" s="177">
        <v>200</v>
      </c>
      <c r="D9" s="89">
        <v>1975</v>
      </c>
      <c r="E9" s="89">
        <v>4820</v>
      </c>
      <c r="F9" s="89">
        <v>450</v>
      </c>
      <c r="G9" s="89">
        <v>7445</v>
      </c>
      <c r="H9" s="141"/>
      <c r="I9" s="69" t="s">
        <v>148</v>
      </c>
      <c r="J9" s="80">
        <v>353.35</v>
      </c>
      <c r="K9" s="80">
        <v>0.96</v>
      </c>
      <c r="L9" s="80">
        <f t="shared" si="0"/>
        <v>339.21600000000001</v>
      </c>
      <c r="M9" s="80">
        <f t="shared" si="1"/>
        <v>339.21600000000001</v>
      </c>
      <c r="N9" s="80">
        <f t="shared" si="2"/>
        <v>339.21600000000001</v>
      </c>
      <c r="O9" s="80">
        <f t="shared" si="3"/>
        <v>339.21600000000001</v>
      </c>
      <c r="P9" s="89">
        <v>73339173.160000011</v>
      </c>
      <c r="Q9" s="89">
        <f t="shared" si="4"/>
        <v>7445</v>
      </c>
      <c r="R9" s="112">
        <f t="shared" si="5"/>
        <v>2525463.12</v>
      </c>
      <c r="S9" s="112">
        <f t="shared" si="6"/>
        <v>67843.199999999997</v>
      </c>
      <c r="T9" s="112">
        <f t="shared" si="7"/>
        <v>669951.6</v>
      </c>
      <c r="U9" s="112">
        <f t="shared" si="8"/>
        <v>1635021.12</v>
      </c>
      <c r="V9" s="112">
        <f t="shared" si="9"/>
        <v>152647.20000000001</v>
      </c>
      <c r="W9" s="113">
        <f t="shared" si="10"/>
        <v>3.4435391226600512E-2</v>
      </c>
    </row>
    <row r="10" spans="1:23" s="70" customFormat="1" ht="14" x14ac:dyDescent="0.15">
      <c r="A10" s="68">
        <v>2019</v>
      </c>
      <c r="B10" s="69" t="s">
        <v>124</v>
      </c>
      <c r="C10" s="177">
        <v>2357</v>
      </c>
      <c r="D10" s="89">
        <v>1360</v>
      </c>
      <c r="E10" s="89">
        <v>5250</v>
      </c>
      <c r="F10" s="89">
        <v>3114</v>
      </c>
      <c r="G10" s="89">
        <v>12081</v>
      </c>
      <c r="H10" s="141"/>
      <c r="I10" s="69" t="s">
        <v>124</v>
      </c>
      <c r="J10" s="80">
        <v>336.3</v>
      </c>
      <c r="K10" s="80">
        <v>1</v>
      </c>
      <c r="L10" s="80">
        <f t="shared" si="0"/>
        <v>336.3</v>
      </c>
      <c r="M10" s="80">
        <f t="shared" si="1"/>
        <v>336.3</v>
      </c>
      <c r="N10" s="80">
        <f t="shared" si="2"/>
        <v>336.3</v>
      </c>
      <c r="O10" s="80">
        <f t="shared" si="3"/>
        <v>336.3</v>
      </c>
      <c r="P10" s="89">
        <v>88987210.239999995</v>
      </c>
      <c r="Q10" s="89">
        <f t="shared" si="4"/>
        <v>12081</v>
      </c>
      <c r="R10" s="112">
        <f t="shared" si="5"/>
        <v>4062840.3000000003</v>
      </c>
      <c r="S10" s="112">
        <f t="shared" si="6"/>
        <v>792659.1</v>
      </c>
      <c r="T10" s="112">
        <f t="shared" si="7"/>
        <v>457368</v>
      </c>
      <c r="U10" s="112">
        <f t="shared" si="8"/>
        <v>1765575</v>
      </c>
      <c r="V10" s="112">
        <f t="shared" si="9"/>
        <v>1047238.2000000001</v>
      </c>
      <c r="W10" s="113">
        <f t="shared" si="10"/>
        <v>4.5656452079376936E-2</v>
      </c>
    </row>
    <row r="11" spans="1:23" s="70" customFormat="1" ht="14" x14ac:dyDescent="0.15">
      <c r="A11" s="68">
        <v>2019</v>
      </c>
      <c r="B11" s="69" t="s">
        <v>109</v>
      </c>
      <c r="C11" s="177">
        <v>515.57142857142856</v>
      </c>
      <c r="D11" s="89">
        <v>692.28571428571433</v>
      </c>
      <c r="E11" s="89">
        <v>285</v>
      </c>
      <c r="F11" s="89">
        <v>17.142857142857142</v>
      </c>
      <c r="G11" s="89">
        <v>1510</v>
      </c>
      <c r="H11" s="141"/>
      <c r="I11" s="69" t="s">
        <v>109</v>
      </c>
      <c r="J11" s="80">
        <v>659.5</v>
      </c>
      <c r="K11" s="80">
        <v>1</v>
      </c>
      <c r="L11" s="80">
        <f t="shared" si="0"/>
        <v>659.5</v>
      </c>
      <c r="M11" s="80">
        <f t="shared" si="1"/>
        <v>659.5</v>
      </c>
      <c r="N11" s="80">
        <f t="shared" si="2"/>
        <v>659.5</v>
      </c>
      <c r="O11" s="80">
        <f t="shared" si="3"/>
        <v>659.5</v>
      </c>
      <c r="P11" s="89">
        <v>71335950.599999994</v>
      </c>
      <c r="Q11" s="89">
        <f t="shared" si="4"/>
        <v>1510</v>
      </c>
      <c r="R11" s="112">
        <f t="shared" si="5"/>
        <v>995845</v>
      </c>
      <c r="S11" s="112">
        <f t="shared" si="6"/>
        <v>340019.35714285716</v>
      </c>
      <c r="T11" s="112">
        <f t="shared" si="7"/>
        <v>456562.42857142858</v>
      </c>
      <c r="U11" s="112">
        <f t="shared" si="8"/>
        <v>187957.5</v>
      </c>
      <c r="V11" s="112">
        <f t="shared" si="9"/>
        <v>11305.714285714286</v>
      </c>
      <c r="W11" s="113">
        <f t="shared" si="10"/>
        <v>1.3959931726205946E-2</v>
      </c>
    </row>
    <row r="12" spans="1:23" s="70" customFormat="1" ht="14" x14ac:dyDescent="0.15">
      <c r="A12" s="68">
        <v>2019</v>
      </c>
      <c r="B12" s="69" t="s">
        <v>128</v>
      </c>
      <c r="C12" s="177">
        <v>0</v>
      </c>
      <c r="D12" s="89">
        <v>9322</v>
      </c>
      <c r="E12" s="89">
        <v>4145</v>
      </c>
      <c r="F12" s="89">
        <v>105</v>
      </c>
      <c r="G12" s="89">
        <v>13572</v>
      </c>
      <c r="H12" s="141"/>
      <c r="I12" s="69" t="s">
        <v>128</v>
      </c>
      <c r="J12" s="80">
        <v>1529</v>
      </c>
      <c r="K12" s="80">
        <v>1</v>
      </c>
      <c r="L12" s="80">
        <f t="shared" si="0"/>
        <v>1529</v>
      </c>
      <c r="M12" s="80">
        <f t="shared" si="1"/>
        <v>1529</v>
      </c>
      <c r="N12" s="80">
        <f t="shared" si="2"/>
        <v>1529</v>
      </c>
      <c r="O12" s="80">
        <f t="shared" si="3"/>
        <v>1529</v>
      </c>
      <c r="P12" s="89">
        <v>801062733.54000008</v>
      </c>
      <c r="Q12" s="89">
        <f t="shared" si="4"/>
        <v>13572</v>
      </c>
      <c r="R12" s="112">
        <f t="shared" si="5"/>
        <v>20751588</v>
      </c>
      <c r="S12" s="112">
        <f t="shared" si="6"/>
        <v>0</v>
      </c>
      <c r="T12" s="112">
        <f t="shared" si="7"/>
        <v>14253338</v>
      </c>
      <c r="U12" s="112">
        <f t="shared" si="8"/>
        <v>6337705</v>
      </c>
      <c r="V12" s="112">
        <f t="shared" si="9"/>
        <v>160545</v>
      </c>
      <c r="W12" s="113">
        <f t="shared" si="10"/>
        <v>2.5905072263561733E-2</v>
      </c>
    </row>
    <row r="13" spans="1:23" s="70" customFormat="1" ht="14" x14ac:dyDescent="0.15">
      <c r="A13" s="68">
        <v>2019</v>
      </c>
      <c r="B13" s="69" t="s">
        <v>182</v>
      </c>
      <c r="C13" s="177">
        <v>397.5</v>
      </c>
      <c r="D13" s="89">
        <v>3160.5</v>
      </c>
      <c r="E13" s="89">
        <v>0</v>
      </c>
      <c r="F13" s="89">
        <v>165</v>
      </c>
      <c r="G13" s="89">
        <v>3723</v>
      </c>
      <c r="H13" s="141"/>
      <c r="I13" s="78" t="s">
        <v>182</v>
      </c>
      <c r="J13" s="80">
        <v>58.55</v>
      </c>
      <c r="K13" s="83">
        <v>0.97</v>
      </c>
      <c r="L13" s="80">
        <f t="shared" si="0"/>
        <v>56.793499999999995</v>
      </c>
      <c r="M13" s="80">
        <f t="shared" si="1"/>
        <v>56.793499999999995</v>
      </c>
      <c r="N13" s="80">
        <f t="shared" si="2"/>
        <v>56.793499999999995</v>
      </c>
      <c r="O13" s="80">
        <f t="shared" si="3"/>
        <v>56.793499999999995</v>
      </c>
      <c r="P13" s="89">
        <v>5851817.6600000001</v>
      </c>
      <c r="Q13" s="89">
        <f t="shared" si="4"/>
        <v>3723</v>
      </c>
      <c r="R13" s="112">
        <f t="shared" si="5"/>
        <v>211442.20049999998</v>
      </c>
      <c r="S13" s="112">
        <f t="shared" si="6"/>
        <v>22575.416249999998</v>
      </c>
      <c r="T13" s="112">
        <f t="shared" si="7"/>
        <v>179495.85674999998</v>
      </c>
      <c r="U13" s="112">
        <f t="shared" si="8"/>
        <v>0</v>
      </c>
      <c r="V13" s="112">
        <f t="shared" si="9"/>
        <v>9370.9274999999998</v>
      </c>
      <c r="W13" s="113">
        <f t="shared" si="10"/>
        <v>3.6132739053936956E-2</v>
      </c>
    </row>
    <row r="14" spans="1:23" s="70" customFormat="1" ht="14" x14ac:dyDescent="0.15">
      <c r="A14" s="68">
        <v>2019</v>
      </c>
      <c r="B14" s="69" t="s">
        <v>101</v>
      </c>
      <c r="C14" s="177">
        <v>959.2</v>
      </c>
      <c r="D14" s="89">
        <v>6340.6</v>
      </c>
      <c r="E14" s="89">
        <v>3495.4</v>
      </c>
      <c r="F14" s="89">
        <v>0</v>
      </c>
      <c r="G14" s="89">
        <v>10795.2</v>
      </c>
      <c r="H14" s="141"/>
      <c r="I14" s="69" t="s">
        <v>101</v>
      </c>
      <c r="J14" s="80">
        <v>5638.5</v>
      </c>
      <c r="K14" s="80">
        <v>1</v>
      </c>
      <c r="L14" s="80">
        <f t="shared" si="0"/>
        <v>5638.5</v>
      </c>
      <c r="M14" s="80">
        <f t="shared" si="1"/>
        <v>5638.5</v>
      </c>
      <c r="N14" s="80">
        <f t="shared" si="2"/>
        <v>5638.5</v>
      </c>
      <c r="O14" s="80">
        <f t="shared" si="3"/>
        <v>5638.5</v>
      </c>
      <c r="P14" s="89">
        <v>1291408240.6099999</v>
      </c>
      <c r="Q14" s="89">
        <f t="shared" si="4"/>
        <v>10795.2</v>
      </c>
      <c r="R14" s="112">
        <f t="shared" si="5"/>
        <v>60868735.200000003</v>
      </c>
      <c r="S14" s="112">
        <f t="shared" si="6"/>
        <v>5408449.2000000002</v>
      </c>
      <c r="T14" s="112">
        <f t="shared" si="7"/>
        <v>35751473.100000001</v>
      </c>
      <c r="U14" s="112">
        <f t="shared" si="8"/>
        <v>19708812.900000002</v>
      </c>
      <c r="V14" s="112">
        <f t="shared" si="9"/>
        <v>0</v>
      </c>
      <c r="W14" s="113">
        <f t="shared" si="10"/>
        <v>4.7133612196286208E-2</v>
      </c>
    </row>
    <row r="15" spans="1:23" s="70" customFormat="1" ht="14" x14ac:dyDescent="0.15">
      <c r="A15" s="68">
        <v>2019</v>
      </c>
      <c r="B15" s="69" t="s">
        <v>133</v>
      </c>
      <c r="C15" s="177">
        <v>187.5</v>
      </c>
      <c r="D15" s="89">
        <v>4380</v>
      </c>
      <c r="E15" s="89">
        <v>15226</v>
      </c>
      <c r="F15" s="89">
        <v>50</v>
      </c>
      <c r="G15" s="89">
        <v>19843.5</v>
      </c>
      <c r="H15" s="141"/>
      <c r="I15" s="69" t="s">
        <v>133</v>
      </c>
      <c r="J15" s="80">
        <v>56</v>
      </c>
      <c r="K15" s="80">
        <v>1</v>
      </c>
      <c r="L15" s="80">
        <f t="shared" si="0"/>
        <v>56</v>
      </c>
      <c r="M15" s="80">
        <f t="shared" si="1"/>
        <v>56</v>
      </c>
      <c r="N15" s="80">
        <f t="shared" si="2"/>
        <v>56</v>
      </c>
      <c r="O15" s="80">
        <f t="shared" si="3"/>
        <v>56</v>
      </c>
      <c r="P15" s="89">
        <v>63687960</v>
      </c>
      <c r="Q15" s="89">
        <f t="shared" si="4"/>
        <v>19843.5</v>
      </c>
      <c r="R15" s="112">
        <f t="shared" si="5"/>
        <v>1111236</v>
      </c>
      <c r="S15" s="112">
        <f t="shared" si="6"/>
        <v>10500</v>
      </c>
      <c r="T15" s="112">
        <f t="shared" si="7"/>
        <v>245280</v>
      </c>
      <c r="U15" s="112">
        <f t="shared" si="8"/>
        <v>852656</v>
      </c>
      <c r="V15" s="112">
        <f t="shared" si="9"/>
        <v>2800</v>
      </c>
      <c r="W15" s="113">
        <f t="shared" si="10"/>
        <v>1.7448133053720043E-2</v>
      </c>
    </row>
    <row r="16" spans="1:23" s="70" customFormat="1" ht="14" x14ac:dyDescent="0.15">
      <c r="A16" s="68">
        <v>2019</v>
      </c>
      <c r="B16" s="69" t="s">
        <v>104</v>
      </c>
      <c r="C16" s="177">
        <v>515.57142857142856</v>
      </c>
      <c r="D16" s="89">
        <v>346.14285714285717</v>
      </c>
      <c r="E16" s="89">
        <v>68.857142857142861</v>
      </c>
      <c r="F16" s="89">
        <v>8.5714285714285712</v>
      </c>
      <c r="G16" s="89">
        <v>939.14285714285722</v>
      </c>
      <c r="H16" s="141"/>
      <c r="I16" s="69" t="s">
        <v>104</v>
      </c>
      <c r="J16" s="80">
        <v>526.5</v>
      </c>
      <c r="K16" s="80">
        <v>0.98</v>
      </c>
      <c r="L16" s="80">
        <f t="shared" si="0"/>
        <v>515.97</v>
      </c>
      <c r="M16" s="80">
        <f t="shared" si="1"/>
        <v>515.97</v>
      </c>
      <c r="N16" s="80">
        <f t="shared" si="2"/>
        <v>515.97</v>
      </c>
      <c r="O16" s="80">
        <f t="shared" si="3"/>
        <v>515.97</v>
      </c>
      <c r="P16" s="89">
        <v>12115262.440000001</v>
      </c>
      <c r="Q16" s="89">
        <f t="shared" si="4"/>
        <v>939.14285714285722</v>
      </c>
      <c r="R16" s="112">
        <f t="shared" si="5"/>
        <v>484569.5400000001</v>
      </c>
      <c r="S16" s="112">
        <f t="shared" si="6"/>
        <v>266019.39</v>
      </c>
      <c r="T16" s="112">
        <f t="shared" si="7"/>
        <v>178599.33000000002</v>
      </c>
      <c r="U16" s="112">
        <f t="shared" si="8"/>
        <v>35528.22</v>
      </c>
      <c r="V16" s="112">
        <f t="shared" si="9"/>
        <v>4422.6000000000004</v>
      </c>
      <c r="W16" s="113">
        <f t="shared" si="10"/>
        <v>3.9996619338606751E-2</v>
      </c>
    </row>
    <row r="17" spans="1:23" s="70" customFormat="1" ht="14" x14ac:dyDescent="0.15">
      <c r="A17" s="68">
        <v>2019</v>
      </c>
      <c r="B17" s="69" t="s">
        <v>120</v>
      </c>
      <c r="C17" s="177">
        <v>375</v>
      </c>
      <c r="D17" s="89">
        <v>665</v>
      </c>
      <c r="E17" s="89">
        <v>865</v>
      </c>
      <c r="F17" s="89">
        <v>250</v>
      </c>
      <c r="G17" s="89">
        <v>2155</v>
      </c>
      <c r="H17" s="141"/>
      <c r="I17" s="69" t="s">
        <v>120</v>
      </c>
      <c r="J17" s="80">
        <v>18.399999999999999</v>
      </c>
      <c r="K17" s="80">
        <v>0.85</v>
      </c>
      <c r="L17" s="80">
        <f t="shared" si="0"/>
        <v>15.639999999999999</v>
      </c>
      <c r="M17" s="80">
        <f t="shared" si="1"/>
        <v>15.639999999999999</v>
      </c>
      <c r="N17" s="80">
        <f t="shared" si="2"/>
        <v>15.639999999999999</v>
      </c>
      <c r="O17" s="80">
        <f t="shared" si="3"/>
        <v>15.639999999999999</v>
      </c>
      <c r="P17" s="89">
        <v>2482554.8499999996</v>
      </c>
      <c r="Q17" s="89">
        <f t="shared" si="4"/>
        <v>2155</v>
      </c>
      <c r="R17" s="112">
        <f t="shared" si="5"/>
        <v>33704.199999999997</v>
      </c>
      <c r="S17" s="112">
        <f t="shared" si="6"/>
        <v>5865</v>
      </c>
      <c r="T17" s="112">
        <f t="shared" si="7"/>
        <v>10400.599999999999</v>
      </c>
      <c r="U17" s="112">
        <f t="shared" si="8"/>
        <v>13528.599999999999</v>
      </c>
      <c r="V17" s="112">
        <f t="shared" si="9"/>
        <v>3909.9999999999995</v>
      </c>
      <c r="W17" s="113">
        <f t="shared" si="10"/>
        <v>1.3576417052779318E-2</v>
      </c>
    </row>
    <row r="18" spans="1:23" s="70" customFormat="1" ht="14" x14ac:dyDescent="0.15">
      <c r="A18" s="68">
        <v>2019</v>
      </c>
      <c r="B18" s="69" t="s">
        <v>119</v>
      </c>
      <c r="C18" s="177">
        <v>978.4</v>
      </c>
      <c r="D18" s="89">
        <v>4110.6000000000004</v>
      </c>
      <c r="E18" s="89">
        <v>3803.6</v>
      </c>
      <c r="F18" s="89">
        <v>392.6</v>
      </c>
      <c r="G18" s="89">
        <v>9285.2000000000007</v>
      </c>
      <c r="H18" s="141"/>
      <c r="I18" s="69" t="s">
        <v>119</v>
      </c>
      <c r="J18" s="80">
        <v>57</v>
      </c>
      <c r="K18" s="80">
        <v>0.81</v>
      </c>
      <c r="L18" s="80">
        <f t="shared" si="0"/>
        <v>46.17</v>
      </c>
      <c r="M18" s="80">
        <f t="shared" si="1"/>
        <v>46.17</v>
      </c>
      <c r="N18" s="80">
        <f t="shared" si="2"/>
        <v>46.17</v>
      </c>
      <c r="O18" s="80">
        <f t="shared" si="3"/>
        <v>46.17</v>
      </c>
      <c r="P18" s="89">
        <v>2784409.2100000004</v>
      </c>
      <c r="Q18" s="89">
        <f t="shared" si="4"/>
        <v>9285.2000000000007</v>
      </c>
      <c r="R18" s="112">
        <f t="shared" si="5"/>
        <v>428697.68400000007</v>
      </c>
      <c r="S18" s="112">
        <f t="shared" si="6"/>
        <v>45172.728000000003</v>
      </c>
      <c r="T18" s="112">
        <f t="shared" si="7"/>
        <v>189786.40200000003</v>
      </c>
      <c r="U18" s="112">
        <f t="shared" si="8"/>
        <v>175612.212</v>
      </c>
      <c r="V18" s="112">
        <f t="shared" si="9"/>
        <v>18126.342000000001</v>
      </c>
      <c r="W18" s="113">
        <f t="shared" si="10"/>
        <v>0.15396360652032176</v>
      </c>
    </row>
    <row r="19" spans="1:23" s="70" customFormat="1" ht="14" x14ac:dyDescent="0.15">
      <c r="A19" s="68">
        <v>2019</v>
      </c>
      <c r="B19" s="69" t="s">
        <v>151</v>
      </c>
      <c r="C19" s="177">
        <v>988</v>
      </c>
      <c r="D19" s="89">
        <v>1000</v>
      </c>
      <c r="E19" s="89">
        <v>152</v>
      </c>
      <c r="F19" s="89">
        <v>19</v>
      </c>
      <c r="G19" s="89">
        <v>2159</v>
      </c>
      <c r="H19" s="141"/>
      <c r="I19" s="69" t="s">
        <v>151</v>
      </c>
      <c r="J19" s="80">
        <v>6800.75</v>
      </c>
      <c r="K19" s="80">
        <v>1</v>
      </c>
      <c r="L19" s="80">
        <f t="shared" si="0"/>
        <v>6800.75</v>
      </c>
      <c r="M19" s="80">
        <f t="shared" si="1"/>
        <v>6800.75</v>
      </c>
      <c r="N19" s="80">
        <f t="shared" si="2"/>
        <v>6800.75</v>
      </c>
      <c r="O19" s="80">
        <f t="shared" si="3"/>
        <v>6800.75</v>
      </c>
      <c r="P19" s="89">
        <v>250361652.04000002</v>
      </c>
      <c r="Q19" s="89">
        <f t="shared" si="4"/>
        <v>2159</v>
      </c>
      <c r="R19" s="112">
        <f t="shared" si="5"/>
        <v>14682819.25</v>
      </c>
      <c r="S19" s="112">
        <f t="shared" si="6"/>
        <v>6719141</v>
      </c>
      <c r="T19" s="112">
        <f t="shared" si="7"/>
        <v>6800750</v>
      </c>
      <c r="U19" s="112">
        <f t="shared" si="8"/>
        <v>1033714</v>
      </c>
      <c r="V19" s="112">
        <f t="shared" si="9"/>
        <v>129214.25</v>
      </c>
      <c r="W19" s="113">
        <f t="shared" si="10"/>
        <v>5.8646438583390324E-2</v>
      </c>
    </row>
    <row r="20" spans="1:23" s="70" customFormat="1" ht="14" x14ac:dyDescent="0.15">
      <c r="A20" s="68">
        <v>2019</v>
      </c>
      <c r="B20" s="69" t="s">
        <v>121</v>
      </c>
      <c r="C20" s="177">
        <v>73.5</v>
      </c>
      <c r="D20" s="89">
        <v>582.75</v>
      </c>
      <c r="E20" s="89">
        <v>2772</v>
      </c>
      <c r="F20" s="89">
        <v>560</v>
      </c>
      <c r="G20" s="89">
        <v>3988.2499999999995</v>
      </c>
      <c r="H20" s="141"/>
      <c r="I20" s="69" t="s">
        <v>121</v>
      </c>
      <c r="J20" s="80">
        <v>1626.5</v>
      </c>
      <c r="K20" s="80">
        <v>0.16</v>
      </c>
      <c r="L20" s="80">
        <f t="shared" si="0"/>
        <v>260.24</v>
      </c>
      <c r="M20" s="80">
        <f t="shared" si="1"/>
        <v>260.24</v>
      </c>
      <c r="N20" s="80">
        <f t="shared" si="2"/>
        <v>260.24</v>
      </c>
      <c r="O20" s="80">
        <f t="shared" si="3"/>
        <v>260.24</v>
      </c>
      <c r="P20" s="89">
        <v>46606485.669999994</v>
      </c>
      <c r="Q20" s="89">
        <f t="shared" si="4"/>
        <v>3988.2499999999995</v>
      </c>
      <c r="R20" s="112">
        <f t="shared" si="5"/>
        <v>1037902.1799999999</v>
      </c>
      <c r="S20" s="112">
        <f t="shared" si="6"/>
        <v>19127.64</v>
      </c>
      <c r="T20" s="112">
        <f t="shared" si="7"/>
        <v>151654.86000000002</v>
      </c>
      <c r="U20" s="112">
        <f t="shared" si="8"/>
        <v>721385.28</v>
      </c>
      <c r="V20" s="112">
        <f t="shared" si="9"/>
        <v>145734.39999999999</v>
      </c>
      <c r="W20" s="113">
        <f t="shared" si="10"/>
        <v>2.2269479560182423E-2</v>
      </c>
    </row>
    <row r="21" spans="1:23" s="70" customFormat="1" ht="14" x14ac:dyDescent="0.15">
      <c r="A21" s="68">
        <v>2019</v>
      </c>
      <c r="B21" s="69" t="s">
        <v>122</v>
      </c>
      <c r="C21" s="177">
        <v>0</v>
      </c>
      <c r="D21" s="89">
        <v>1130</v>
      </c>
      <c r="E21" s="89">
        <v>1650</v>
      </c>
      <c r="F21" s="89">
        <v>0</v>
      </c>
      <c r="G21" s="89">
        <v>2780</v>
      </c>
      <c r="H21" s="141"/>
      <c r="I21" s="69" t="s">
        <v>122</v>
      </c>
      <c r="J21" s="80">
        <v>143.80000000000001</v>
      </c>
      <c r="K21" s="80">
        <v>0.95</v>
      </c>
      <c r="L21" s="80">
        <f t="shared" si="0"/>
        <v>136.61000000000001</v>
      </c>
      <c r="M21" s="80">
        <f t="shared" si="1"/>
        <v>136.61000000000001</v>
      </c>
      <c r="N21" s="80">
        <f t="shared" si="2"/>
        <v>136.61000000000001</v>
      </c>
      <c r="O21" s="80">
        <f t="shared" si="3"/>
        <v>136.61000000000001</v>
      </c>
      <c r="P21" s="89">
        <v>19522216.299999997</v>
      </c>
      <c r="Q21" s="89">
        <f t="shared" si="4"/>
        <v>2780</v>
      </c>
      <c r="R21" s="112">
        <f t="shared" si="5"/>
        <v>379775.80000000005</v>
      </c>
      <c r="S21" s="112">
        <f t="shared" si="6"/>
        <v>0</v>
      </c>
      <c r="T21" s="112">
        <f t="shared" si="7"/>
        <v>154369.30000000002</v>
      </c>
      <c r="U21" s="112">
        <f t="shared" si="8"/>
        <v>225406.50000000003</v>
      </c>
      <c r="V21" s="112">
        <f t="shared" si="9"/>
        <v>0</v>
      </c>
      <c r="W21" s="113">
        <f t="shared" si="10"/>
        <v>1.9453518707299649E-2</v>
      </c>
    </row>
    <row r="22" spans="1:23" s="70" customFormat="1" ht="14" x14ac:dyDescent="0.15">
      <c r="A22" s="68">
        <v>2019</v>
      </c>
      <c r="B22" s="69" t="s">
        <v>125</v>
      </c>
      <c r="C22" s="177">
        <v>212</v>
      </c>
      <c r="D22" s="89">
        <v>436</v>
      </c>
      <c r="E22" s="89">
        <v>331</v>
      </c>
      <c r="F22" s="89">
        <v>70</v>
      </c>
      <c r="G22" s="89">
        <v>1049</v>
      </c>
      <c r="H22" s="141"/>
      <c r="I22" s="69" t="s">
        <v>125</v>
      </c>
      <c r="J22" s="80">
        <v>2959.55</v>
      </c>
      <c r="K22" s="80">
        <v>1</v>
      </c>
      <c r="L22" s="80">
        <f t="shared" si="0"/>
        <v>2959.55</v>
      </c>
      <c r="M22" s="80">
        <f t="shared" si="1"/>
        <v>2959.55</v>
      </c>
      <c r="N22" s="80">
        <f t="shared" si="2"/>
        <v>2959.55</v>
      </c>
      <c r="O22" s="80">
        <f t="shared" si="3"/>
        <v>2959.55</v>
      </c>
      <c r="P22" s="89">
        <v>165279995.46000001</v>
      </c>
      <c r="Q22" s="89">
        <f t="shared" si="4"/>
        <v>1049</v>
      </c>
      <c r="R22" s="112">
        <f t="shared" si="5"/>
        <v>3104567.95</v>
      </c>
      <c r="S22" s="112">
        <f t="shared" si="6"/>
        <v>627424.60000000009</v>
      </c>
      <c r="T22" s="112">
        <f t="shared" si="7"/>
        <v>1290363.8</v>
      </c>
      <c r="U22" s="112">
        <f t="shared" si="8"/>
        <v>979611.05</v>
      </c>
      <c r="V22" s="112">
        <f t="shared" si="9"/>
        <v>207168.5</v>
      </c>
      <c r="W22" s="113">
        <f t="shared" si="10"/>
        <v>1.8783688499987572E-2</v>
      </c>
    </row>
    <row r="23" spans="1:23" s="70" customFormat="1" ht="14" x14ac:dyDescent="0.15">
      <c r="A23" s="68">
        <v>2019</v>
      </c>
      <c r="B23" s="69" t="s">
        <v>129</v>
      </c>
      <c r="C23" s="177">
        <v>620.98974790748355</v>
      </c>
      <c r="D23" s="89">
        <v>5937.4019777788781</v>
      </c>
      <c r="E23" s="89">
        <v>22635.37630627507</v>
      </c>
      <c r="F23" s="89">
        <v>1092.2319680385651</v>
      </c>
      <c r="G23" s="89">
        <v>30285.999999999996</v>
      </c>
      <c r="H23" s="141"/>
      <c r="I23" s="69" t="s">
        <v>129</v>
      </c>
      <c r="J23" s="80">
        <v>2177</v>
      </c>
      <c r="K23" s="80">
        <v>1</v>
      </c>
      <c r="L23" s="80">
        <f t="shared" si="0"/>
        <v>2177</v>
      </c>
      <c r="M23" s="80">
        <f t="shared" si="1"/>
        <v>2177</v>
      </c>
      <c r="N23" s="80">
        <f t="shared" si="2"/>
        <v>2177</v>
      </c>
      <c r="O23" s="80">
        <f t="shared" si="3"/>
        <v>2177</v>
      </c>
      <c r="P23" s="89">
        <v>386287091.27999997</v>
      </c>
      <c r="Q23" s="89">
        <f t="shared" si="4"/>
        <v>30285.999999999996</v>
      </c>
      <c r="R23" s="112">
        <f t="shared" si="5"/>
        <v>65932621.999999993</v>
      </c>
      <c r="S23" s="112">
        <f t="shared" si="6"/>
        <v>1351894.6811945916</v>
      </c>
      <c r="T23" s="112">
        <f t="shared" si="7"/>
        <v>12925724.105624618</v>
      </c>
      <c r="U23" s="112">
        <f t="shared" si="8"/>
        <v>49277214.218760826</v>
      </c>
      <c r="V23" s="112">
        <f t="shared" si="9"/>
        <v>2377788.9944199561</v>
      </c>
      <c r="W23" s="113">
        <f t="shared" si="10"/>
        <v>0.17068295443558784</v>
      </c>
    </row>
    <row r="24" spans="1:23" s="70" customFormat="1" ht="14" x14ac:dyDescent="0.15">
      <c r="A24" s="68">
        <v>2019</v>
      </c>
      <c r="B24" s="69" t="s">
        <v>126</v>
      </c>
      <c r="C24" s="177">
        <v>5498</v>
      </c>
      <c r="D24" s="89">
        <v>18950</v>
      </c>
      <c r="E24" s="89">
        <v>7536</v>
      </c>
      <c r="F24" s="89">
        <v>5460</v>
      </c>
      <c r="G24" s="89">
        <v>37444</v>
      </c>
      <c r="H24" s="141"/>
      <c r="I24" s="69" t="s">
        <v>126</v>
      </c>
      <c r="J24" s="80">
        <v>25</v>
      </c>
      <c r="K24" s="80">
        <v>1</v>
      </c>
      <c r="L24" s="80">
        <f t="shared" si="0"/>
        <v>25</v>
      </c>
      <c r="M24" s="80">
        <f t="shared" si="1"/>
        <v>25</v>
      </c>
      <c r="N24" s="80">
        <f t="shared" si="2"/>
        <v>25</v>
      </c>
      <c r="O24" s="80">
        <f t="shared" si="3"/>
        <v>25</v>
      </c>
      <c r="P24" s="89">
        <v>2290250.4300000002</v>
      </c>
      <c r="Q24" s="89">
        <f t="shared" si="4"/>
        <v>37444</v>
      </c>
      <c r="R24" s="112">
        <f t="shared" si="5"/>
        <v>936100</v>
      </c>
      <c r="S24" s="112">
        <f t="shared" si="6"/>
        <v>137450</v>
      </c>
      <c r="T24" s="112">
        <f t="shared" si="7"/>
        <v>473750</v>
      </c>
      <c r="U24" s="112">
        <f t="shared" si="8"/>
        <v>188400</v>
      </c>
      <c r="V24" s="112">
        <f t="shared" si="9"/>
        <v>136500</v>
      </c>
      <c r="W24" s="113">
        <f t="shared" si="10"/>
        <v>0.40873259436523712</v>
      </c>
    </row>
    <row r="25" spans="1:23" s="70" customFormat="1" ht="14" x14ac:dyDescent="0.15">
      <c r="A25" s="68">
        <v>2019</v>
      </c>
      <c r="B25" s="69" t="s">
        <v>154</v>
      </c>
      <c r="C25" s="177">
        <v>442.06</v>
      </c>
      <c r="D25" s="89">
        <v>541.88</v>
      </c>
      <c r="E25" s="89">
        <v>285.2</v>
      </c>
      <c r="F25" s="89">
        <v>156.85999999999999</v>
      </c>
      <c r="G25" s="89">
        <v>1426</v>
      </c>
      <c r="H25" s="141"/>
      <c r="I25" s="69" t="s">
        <v>154</v>
      </c>
      <c r="J25" s="80">
        <v>1023</v>
      </c>
      <c r="K25" s="80">
        <v>1</v>
      </c>
      <c r="L25" s="80">
        <f t="shared" si="0"/>
        <v>1023</v>
      </c>
      <c r="M25" s="80">
        <f t="shared" si="1"/>
        <v>1023</v>
      </c>
      <c r="N25" s="80">
        <f t="shared" si="2"/>
        <v>1023</v>
      </c>
      <c r="O25" s="80">
        <f t="shared" si="3"/>
        <v>1023</v>
      </c>
      <c r="P25" s="89">
        <v>14088705</v>
      </c>
      <c r="Q25" s="89">
        <f t="shared" si="4"/>
        <v>1426</v>
      </c>
      <c r="R25" s="112">
        <f t="shared" si="5"/>
        <v>1458798</v>
      </c>
      <c r="S25" s="112">
        <f t="shared" si="6"/>
        <v>452227.38</v>
      </c>
      <c r="T25" s="112">
        <f t="shared" si="7"/>
        <v>554343.24</v>
      </c>
      <c r="U25" s="112">
        <f t="shared" si="8"/>
        <v>291759.59999999998</v>
      </c>
      <c r="V25" s="112">
        <f t="shared" si="9"/>
        <v>160467.78</v>
      </c>
      <c r="W25" s="113">
        <f t="shared" si="10"/>
        <v>0.10354379625380757</v>
      </c>
    </row>
    <row r="26" spans="1:23" s="70" customFormat="1" ht="14" x14ac:dyDescent="0.15">
      <c r="A26" s="68">
        <v>2019</v>
      </c>
      <c r="B26" s="69" t="s">
        <v>114</v>
      </c>
      <c r="C26" s="177">
        <v>300</v>
      </c>
      <c r="D26" s="89">
        <v>3950</v>
      </c>
      <c r="E26" s="89">
        <v>9640</v>
      </c>
      <c r="F26" s="89">
        <v>900</v>
      </c>
      <c r="G26" s="89">
        <v>14790</v>
      </c>
      <c r="H26" s="141"/>
      <c r="I26" s="69" t="s">
        <v>114</v>
      </c>
      <c r="J26" s="80">
        <v>284.25</v>
      </c>
      <c r="K26" s="80">
        <v>1</v>
      </c>
      <c r="L26" s="80">
        <f t="shared" si="0"/>
        <v>284.25</v>
      </c>
      <c r="M26" s="80">
        <f t="shared" si="1"/>
        <v>284.25</v>
      </c>
      <c r="N26" s="80">
        <f t="shared" si="2"/>
        <v>284.25</v>
      </c>
      <c r="O26" s="80">
        <f t="shared" si="3"/>
        <v>284.25</v>
      </c>
      <c r="P26" s="89">
        <v>143678212.06999999</v>
      </c>
      <c r="Q26" s="89">
        <f t="shared" si="4"/>
        <v>14790</v>
      </c>
      <c r="R26" s="112">
        <f t="shared" si="5"/>
        <v>4204057.5</v>
      </c>
      <c r="S26" s="112">
        <f t="shared" si="6"/>
        <v>85275</v>
      </c>
      <c r="T26" s="112">
        <f t="shared" si="7"/>
        <v>1122787.5</v>
      </c>
      <c r="U26" s="112">
        <f t="shared" si="8"/>
        <v>2740170</v>
      </c>
      <c r="V26" s="112">
        <f t="shared" si="9"/>
        <v>255825</v>
      </c>
      <c r="W26" s="113">
        <f t="shared" si="10"/>
        <v>2.9260229783147525E-2</v>
      </c>
    </row>
    <row r="27" spans="1:23" s="70" customFormat="1" ht="14" x14ac:dyDescent="0.15">
      <c r="A27" s="68">
        <v>2019</v>
      </c>
      <c r="B27" s="69" t="s">
        <v>137</v>
      </c>
      <c r="C27" s="177">
        <v>0</v>
      </c>
      <c r="D27" s="89">
        <v>808</v>
      </c>
      <c r="E27" s="89">
        <v>2315</v>
      </c>
      <c r="F27" s="89">
        <v>0</v>
      </c>
      <c r="G27" s="89">
        <v>3123</v>
      </c>
      <c r="H27" s="141"/>
      <c r="I27" s="69" t="s">
        <v>137</v>
      </c>
      <c r="J27" s="80">
        <v>45.449999999999996</v>
      </c>
      <c r="K27" s="80">
        <v>0.97</v>
      </c>
      <c r="L27" s="80">
        <f t="shared" si="0"/>
        <v>44.086499999999994</v>
      </c>
      <c r="M27" s="80">
        <f t="shared" si="1"/>
        <v>44.086499999999994</v>
      </c>
      <c r="N27" s="80">
        <f t="shared" si="2"/>
        <v>44.086499999999994</v>
      </c>
      <c r="O27" s="80">
        <f t="shared" si="3"/>
        <v>44.086499999999994</v>
      </c>
      <c r="P27" s="89">
        <v>6835605.5099999998</v>
      </c>
      <c r="Q27" s="89">
        <f t="shared" si="4"/>
        <v>3123</v>
      </c>
      <c r="R27" s="112">
        <f t="shared" si="5"/>
        <v>137682.13949999999</v>
      </c>
      <c r="S27" s="112">
        <f t="shared" si="6"/>
        <v>0</v>
      </c>
      <c r="T27" s="112">
        <f t="shared" si="7"/>
        <v>35621.891999999993</v>
      </c>
      <c r="U27" s="112">
        <f t="shared" si="8"/>
        <v>102060.24749999998</v>
      </c>
      <c r="V27" s="112">
        <f t="shared" si="9"/>
        <v>0</v>
      </c>
      <c r="W27" s="113">
        <f t="shared" si="10"/>
        <v>2.0141908320862125E-2</v>
      </c>
    </row>
    <row r="28" spans="1:23" s="70" customFormat="1" ht="14" x14ac:dyDescent="0.15">
      <c r="A28" s="68">
        <v>2019</v>
      </c>
      <c r="B28" s="69" t="s">
        <v>152</v>
      </c>
      <c r="C28" s="177">
        <v>471.83333333333331</v>
      </c>
      <c r="D28" s="89">
        <v>679.41666666666663</v>
      </c>
      <c r="E28" s="89">
        <v>0</v>
      </c>
      <c r="F28" s="89">
        <v>28.333333333333332</v>
      </c>
      <c r="G28" s="89">
        <v>1179.5833333333333</v>
      </c>
      <c r="H28" s="141"/>
      <c r="I28" s="69" t="s">
        <v>152</v>
      </c>
      <c r="J28" s="80">
        <v>439</v>
      </c>
      <c r="K28" s="80">
        <v>1</v>
      </c>
      <c r="L28" s="80">
        <f t="shared" si="0"/>
        <v>439</v>
      </c>
      <c r="M28" s="80">
        <f t="shared" si="1"/>
        <v>439</v>
      </c>
      <c r="N28" s="80">
        <f t="shared" si="2"/>
        <v>439</v>
      </c>
      <c r="O28" s="80">
        <f t="shared" si="3"/>
        <v>439</v>
      </c>
      <c r="P28" s="89">
        <v>10060800</v>
      </c>
      <c r="Q28" s="89">
        <f t="shared" si="4"/>
        <v>1179.5833333333333</v>
      </c>
      <c r="R28" s="112">
        <f t="shared" si="5"/>
        <v>517837.08333333331</v>
      </c>
      <c r="S28" s="112">
        <f t="shared" si="6"/>
        <v>207134.83333333331</v>
      </c>
      <c r="T28" s="112">
        <f t="shared" si="7"/>
        <v>298263.91666666663</v>
      </c>
      <c r="U28" s="112">
        <f t="shared" si="8"/>
        <v>0</v>
      </c>
      <c r="V28" s="112">
        <f t="shared" si="9"/>
        <v>12438.333333333332</v>
      </c>
      <c r="W28" s="113">
        <f t="shared" si="10"/>
        <v>5.147076607559372E-2</v>
      </c>
    </row>
    <row r="29" spans="1:23" s="70" customFormat="1" ht="14" x14ac:dyDescent="0.15">
      <c r="A29" s="68">
        <v>2019</v>
      </c>
      <c r="B29" s="69" t="s">
        <v>136</v>
      </c>
      <c r="C29" s="177">
        <v>0</v>
      </c>
      <c r="D29" s="89">
        <v>7900</v>
      </c>
      <c r="E29" s="89">
        <v>19280</v>
      </c>
      <c r="F29" s="89">
        <v>1800</v>
      </c>
      <c r="G29" s="89">
        <v>28980</v>
      </c>
      <c r="H29" s="141"/>
      <c r="I29" s="69" t="s">
        <v>136</v>
      </c>
      <c r="J29" s="80">
        <v>2611.65</v>
      </c>
      <c r="K29" s="80">
        <v>0.96</v>
      </c>
      <c r="L29" s="80">
        <f t="shared" si="0"/>
        <v>2507.1840000000002</v>
      </c>
      <c r="M29" s="80">
        <f t="shared" si="1"/>
        <v>2507.1840000000002</v>
      </c>
      <c r="N29" s="80">
        <f t="shared" si="2"/>
        <v>2507.1840000000002</v>
      </c>
      <c r="O29" s="80">
        <f t="shared" si="3"/>
        <v>2507.1840000000002</v>
      </c>
      <c r="P29" s="89">
        <v>1594837520.8900001</v>
      </c>
      <c r="Q29" s="89">
        <f t="shared" si="4"/>
        <v>28980</v>
      </c>
      <c r="R29" s="112">
        <f t="shared" si="5"/>
        <v>72658192.320000008</v>
      </c>
      <c r="S29" s="112">
        <f t="shared" si="6"/>
        <v>0</v>
      </c>
      <c r="T29" s="112">
        <f t="shared" si="7"/>
        <v>19806753.600000001</v>
      </c>
      <c r="U29" s="112">
        <f t="shared" si="8"/>
        <v>48338507.520000003</v>
      </c>
      <c r="V29" s="112">
        <f t="shared" si="9"/>
        <v>4512931.2</v>
      </c>
      <c r="W29" s="113">
        <f t="shared" si="10"/>
        <v>4.5558366522160235E-2</v>
      </c>
    </row>
    <row r="30" spans="1:23" s="70" customFormat="1" ht="14" x14ac:dyDescent="0.15">
      <c r="A30" s="68">
        <v>2019</v>
      </c>
      <c r="B30" s="69" t="s">
        <v>150</v>
      </c>
      <c r="C30" s="177">
        <v>0</v>
      </c>
      <c r="D30" s="89">
        <v>3950</v>
      </c>
      <c r="E30" s="89">
        <v>9640</v>
      </c>
      <c r="F30" s="89">
        <v>900</v>
      </c>
      <c r="G30" s="89">
        <v>14490</v>
      </c>
      <c r="H30" s="141"/>
      <c r="I30" s="72" t="s">
        <v>150</v>
      </c>
      <c r="J30" s="80">
        <v>173.75</v>
      </c>
      <c r="K30" s="80">
        <v>1</v>
      </c>
      <c r="L30" s="80">
        <f t="shared" si="0"/>
        <v>173.75</v>
      </c>
      <c r="M30" s="80">
        <f t="shared" si="1"/>
        <v>173.75</v>
      </c>
      <c r="N30" s="80">
        <f t="shared" si="2"/>
        <v>173.75</v>
      </c>
      <c r="O30" s="80">
        <f t="shared" si="3"/>
        <v>173.75</v>
      </c>
      <c r="P30" s="89">
        <v>35410948.030000001</v>
      </c>
      <c r="Q30" s="89">
        <f t="shared" si="4"/>
        <v>14490</v>
      </c>
      <c r="R30" s="112">
        <f t="shared" si="5"/>
        <v>2517637.5</v>
      </c>
      <c r="S30" s="112">
        <f t="shared" si="6"/>
        <v>0</v>
      </c>
      <c r="T30" s="112">
        <f t="shared" si="7"/>
        <v>686312.5</v>
      </c>
      <c r="U30" s="112">
        <f t="shared" si="8"/>
        <v>1674950</v>
      </c>
      <c r="V30" s="112">
        <f t="shared" si="9"/>
        <v>156375</v>
      </c>
      <c r="W30" s="113">
        <f t="shared" si="10"/>
        <v>7.1097715256509611E-2</v>
      </c>
    </row>
    <row r="31" spans="1:23" s="70" customFormat="1" ht="14" x14ac:dyDescent="0.15">
      <c r="A31" s="68">
        <v>2019</v>
      </c>
      <c r="B31" s="69" t="s">
        <v>181</v>
      </c>
      <c r="C31" s="177">
        <v>200</v>
      </c>
      <c r="D31" s="89">
        <v>345</v>
      </c>
      <c r="E31" s="89">
        <v>350</v>
      </c>
      <c r="F31" s="89">
        <v>90</v>
      </c>
      <c r="G31" s="89">
        <v>985</v>
      </c>
      <c r="H31" s="141"/>
      <c r="I31" s="78" t="s">
        <v>181</v>
      </c>
      <c r="J31" s="80">
        <v>20.149999999999999</v>
      </c>
      <c r="K31" s="83">
        <v>1</v>
      </c>
      <c r="L31" s="80">
        <f t="shared" si="0"/>
        <v>20.149999999999999</v>
      </c>
      <c r="M31" s="80">
        <f t="shared" si="1"/>
        <v>20.149999999999999</v>
      </c>
      <c r="N31" s="80">
        <f t="shared" si="2"/>
        <v>20.149999999999999</v>
      </c>
      <c r="O31" s="80">
        <f t="shared" si="3"/>
        <v>20.149999999999999</v>
      </c>
      <c r="P31" s="89">
        <v>2066996.05</v>
      </c>
      <c r="Q31" s="89">
        <f t="shared" si="4"/>
        <v>985</v>
      </c>
      <c r="R31" s="112">
        <f t="shared" si="5"/>
        <v>19847.75</v>
      </c>
      <c r="S31" s="112">
        <f t="shared" si="6"/>
        <v>4029.9999999999995</v>
      </c>
      <c r="T31" s="112">
        <f t="shared" si="7"/>
        <v>6951.7499999999991</v>
      </c>
      <c r="U31" s="112">
        <f t="shared" si="8"/>
        <v>7052.4999999999991</v>
      </c>
      <c r="V31" s="112">
        <f t="shared" si="9"/>
        <v>1813.4999999999998</v>
      </c>
      <c r="W31" s="113">
        <f t="shared" si="10"/>
        <v>9.6022196075314214E-3</v>
      </c>
    </row>
    <row r="32" spans="1:23" s="70" customFormat="1" ht="14" x14ac:dyDescent="0.15">
      <c r="A32" s="68">
        <v>2019</v>
      </c>
      <c r="B32" s="69" t="s">
        <v>159</v>
      </c>
      <c r="C32" s="177">
        <v>1387.6</v>
      </c>
      <c r="D32" s="89">
        <v>218</v>
      </c>
      <c r="E32" s="89">
        <v>189.6</v>
      </c>
      <c r="F32" s="89">
        <v>8</v>
      </c>
      <c r="G32" s="89">
        <v>1803.1999999999998</v>
      </c>
      <c r="H32" s="141"/>
      <c r="I32" s="69" t="s">
        <v>159</v>
      </c>
      <c r="J32" s="80">
        <v>4134</v>
      </c>
      <c r="K32" s="80">
        <v>1</v>
      </c>
      <c r="L32" s="80">
        <f t="shared" si="0"/>
        <v>4134</v>
      </c>
      <c r="M32" s="80">
        <f t="shared" si="1"/>
        <v>4134</v>
      </c>
      <c r="N32" s="80">
        <f t="shared" si="2"/>
        <v>4134</v>
      </c>
      <c r="O32" s="80">
        <f t="shared" si="3"/>
        <v>4134</v>
      </c>
      <c r="P32" s="89">
        <v>95654461.219999999</v>
      </c>
      <c r="Q32" s="89">
        <f t="shared" si="4"/>
        <v>1803.1999999999998</v>
      </c>
      <c r="R32" s="112">
        <f t="shared" si="5"/>
        <v>7454428.7999999989</v>
      </c>
      <c r="S32" s="112">
        <f t="shared" si="6"/>
        <v>5736338.3999999994</v>
      </c>
      <c r="T32" s="112">
        <f t="shared" si="7"/>
        <v>901212</v>
      </c>
      <c r="U32" s="112">
        <f t="shared" si="8"/>
        <v>783806.4</v>
      </c>
      <c r="V32" s="112">
        <f t="shared" si="9"/>
        <v>33072</v>
      </c>
      <c r="W32" s="113">
        <f t="shared" si="10"/>
        <v>7.7930801187152399E-2</v>
      </c>
    </row>
    <row r="33" spans="1:23" s="70" customFormat="1" ht="14" x14ac:dyDescent="0.15">
      <c r="A33" s="68">
        <v>2019</v>
      </c>
      <c r="B33" s="69" t="s">
        <v>117</v>
      </c>
      <c r="C33" s="177">
        <v>364.42857142857144</v>
      </c>
      <c r="D33" s="89">
        <v>1897.2857142857142</v>
      </c>
      <c r="E33" s="89">
        <v>2754.8571428571427</v>
      </c>
      <c r="F33" s="89">
        <v>1345.1428571428571</v>
      </c>
      <c r="G33" s="89">
        <v>6361.7142857142853</v>
      </c>
      <c r="H33" s="141"/>
      <c r="I33" s="69" t="s">
        <v>117</v>
      </c>
      <c r="J33" s="80">
        <v>13.5</v>
      </c>
      <c r="K33" s="80">
        <v>1</v>
      </c>
      <c r="L33" s="80">
        <f t="shared" si="0"/>
        <v>13.5</v>
      </c>
      <c r="M33" s="80">
        <f t="shared" si="1"/>
        <v>13.5</v>
      </c>
      <c r="N33" s="80">
        <f t="shared" si="2"/>
        <v>13.5</v>
      </c>
      <c r="O33" s="80">
        <f t="shared" si="3"/>
        <v>13.5</v>
      </c>
      <c r="P33" s="89">
        <v>1040500</v>
      </c>
      <c r="Q33" s="89">
        <f t="shared" si="4"/>
        <v>6361.7142857142853</v>
      </c>
      <c r="R33" s="112">
        <f t="shared" si="5"/>
        <v>85883.142857142855</v>
      </c>
      <c r="S33" s="112">
        <f t="shared" si="6"/>
        <v>4919.7857142857147</v>
      </c>
      <c r="T33" s="112">
        <f t="shared" si="7"/>
        <v>25613.357142857141</v>
      </c>
      <c r="U33" s="112">
        <f t="shared" si="8"/>
        <v>37190.571428571428</v>
      </c>
      <c r="V33" s="112">
        <f t="shared" si="9"/>
        <v>18159.428571428572</v>
      </c>
      <c r="W33" s="113">
        <f t="shared" si="10"/>
        <v>8.2540262236562092E-2</v>
      </c>
    </row>
    <row r="34" spans="1:23" s="70" customFormat="1" ht="14" x14ac:dyDescent="0.15">
      <c r="A34" s="68">
        <v>2019</v>
      </c>
      <c r="B34" s="69" t="s">
        <v>108</v>
      </c>
      <c r="C34" s="177">
        <v>840</v>
      </c>
      <c r="D34" s="89">
        <v>1860</v>
      </c>
      <c r="E34" s="89">
        <v>3150</v>
      </c>
      <c r="F34" s="89">
        <v>420</v>
      </c>
      <c r="G34" s="89">
        <v>6270</v>
      </c>
      <c r="H34" s="141"/>
      <c r="I34" s="69" t="s">
        <v>108</v>
      </c>
      <c r="J34" s="80">
        <v>55.8</v>
      </c>
      <c r="K34" s="80">
        <v>1</v>
      </c>
      <c r="L34" s="80">
        <f t="shared" si="0"/>
        <v>55.8</v>
      </c>
      <c r="M34" s="80">
        <f t="shared" si="1"/>
        <v>55.8</v>
      </c>
      <c r="N34" s="80">
        <f t="shared" si="2"/>
        <v>55.8</v>
      </c>
      <c r="O34" s="80">
        <f t="shared" si="3"/>
        <v>55.8</v>
      </c>
      <c r="P34" s="89">
        <v>7282937</v>
      </c>
      <c r="Q34" s="89">
        <f t="shared" si="4"/>
        <v>6270</v>
      </c>
      <c r="R34" s="112">
        <f t="shared" si="5"/>
        <v>349866</v>
      </c>
      <c r="S34" s="112">
        <f t="shared" si="6"/>
        <v>46872</v>
      </c>
      <c r="T34" s="112">
        <f t="shared" si="7"/>
        <v>103788</v>
      </c>
      <c r="U34" s="112">
        <f t="shared" si="8"/>
        <v>175770</v>
      </c>
      <c r="V34" s="112">
        <f t="shared" si="9"/>
        <v>23436</v>
      </c>
      <c r="W34" s="113">
        <f t="shared" si="10"/>
        <v>4.8039135859612683E-2</v>
      </c>
    </row>
    <row r="35" spans="1:23" ht="14" x14ac:dyDescent="0.15">
      <c r="R35" s="118">
        <f>SUM(R3:R34)</f>
        <v>273193457.27019048</v>
      </c>
      <c r="S35" s="118">
        <f t="shared" ref="S35:V35" si="11">SUM(S3:S34)</f>
        <v>26575820.211635068</v>
      </c>
      <c r="T35" s="118">
        <f t="shared" si="11"/>
        <v>98802542.218755558</v>
      </c>
      <c r="U35" s="118">
        <f t="shared" si="11"/>
        <v>138013310.50968942</v>
      </c>
      <c r="V35" s="118">
        <f t="shared" si="11"/>
        <v>9801784.3301104344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1861-31CE-4810-916A-BB4494BB74D2}">
  <dimension ref="A1:W25"/>
  <sheetViews>
    <sheetView topLeftCell="A8" zoomScaleNormal="100" workbookViewId="0">
      <selection activeCell="A2" sqref="A2"/>
    </sheetView>
  </sheetViews>
  <sheetFormatPr baseColWidth="10" defaultColWidth="11.5" defaultRowHeight="13" x14ac:dyDescent="0.15"/>
  <cols>
    <col min="1" max="1" width="5.5" style="94" bestFit="1" customWidth="1"/>
    <col min="2" max="2" width="18.1640625" style="94" bestFit="1" customWidth="1"/>
    <col min="3" max="3" width="11.5" style="116" bestFit="1" customWidth="1"/>
    <col min="4" max="5" width="12.6640625" style="116" bestFit="1" customWidth="1"/>
    <col min="6" max="6" width="11.5" style="116" bestFit="1" customWidth="1"/>
    <col min="7" max="7" width="14.1640625" style="116" bestFit="1" customWidth="1"/>
    <col min="8" max="8" width="3.33203125" style="94" customWidth="1"/>
    <col min="9" max="9" width="18.1640625" style="94" bestFit="1" customWidth="1"/>
    <col min="10" max="10" width="11.33203125" style="99" bestFit="1" customWidth="1"/>
    <col min="11" max="11" width="7.5" style="94" bestFit="1" customWidth="1"/>
    <col min="12" max="15" width="10.1640625" style="94" bestFit="1" customWidth="1"/>
    <col min="16" max="16" width="19.6640625" style="94" bestFit="1" customWidth="1"/>
    <col min="17" max="17" width="14.6640625" style="94" bestFit="1" customWidth="1"/>
    <col min="18" max="18" width="15.1640625" style="94" bestFit="1" customWidth="1"/>
    <col min="19" max="21" width="13.83203125" style="94" bestFit="1" customWidth="1"/>
    <col min="22" max="22" width="12.6640625" style="94" bestFit="1" customWidth="1"/>
    <col min="23" max="23" width="13.6640625" style="94" bestFit="1" customWidth="1"/>
    <col min="24" max="16384" width="11.5" style="94"/>
  </cols>
  <sheetData>
    <row r="1" spans="1:23" ht="20.25" customHeight="1" x14ac:dyDescent="0.2">
      <c r="A1" s="271" t="s">
        <v>161</v>
      </c>
      <c r="B1" s="271"/>
      <c r="C1" s="271"/>
      <c r="D1" s="271"/>
      <c r="E1" s="271"/>
      <c r="F1" s="271"/>
      <c r="G1" s="271"/>
      <c r="H1" s="182"/>
      <c r="I1" s="144"/>
      <c r="J1" s="144"/>
      <c r="K1" s="144"/>
      <c r="L1" s="144"/>
      <c r="M1" s="144"/>
      <c r="N1" s="144"/>
      <c r="O1" s="144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5" t="s">
        <v>144</v>
      </c>
      <c r="G2" s="176" t="s">
        <v>210</v>
      </c>
      <c r="H2" s="141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06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22" t="s">
        <v>203</v>
      </c>
    </row>
    <row r="3" spans="1:23" s="70" customFormat="1" ht="14" x14ac:dyDescent="0.15">
      <c r="A3" s="68">
        <v>2019</v>
      </c>
      <c r="B3" s="69" t="s">
        <v>102</v>
      </c>
      <c r="C3" s="183">
        <v>950</v>
      </c>
      <c r="D3" s="183">
        <v>4534</v>
      </c>
      <c r="E3" s="184">
        <v>9291</v>
      </c>
      <c r="F3" s="184">
        <v>3248</v>
      </c>
      <c r="G3" s="184">
        <v>18023</v>
      </c>
      <c r="H3" s="141"/>
      <c r="I3" s="69" t="s">
        <v>102</v>
      </c>
      <c r="J3" s="75">
        <v>86</v>
      </c>
      <c r="K3" s="75">
        <v>0.33</v>
      </c>
      <c r="L3" s="76">
        <f t="shared" ref="L3:L24" si="0">+K3*J3</f>
        <v>28.380000000000003</v>
      </c>
      <c r="M3" s="76">
        <f t="shared" ref="M3:M24" si="1">+K3*J3</f>
        <v>28.380000000000003</v>
      </c>
      <c r="N3" s="76">
        <f t="shared" ref="N3:N24" si="2">+K3*J3</f>
        <v>28.380000000000003</v>
      </c>
      <c r="O3" s="76">
        <f t="shared" ref="O3:O24" si="3">+K3*J3</f>
        <v>28.380000000000003</v>
      </c>
      <c r="P3" s="89">
        <v>4823607.79</v>
      </c>
      <c r="Q3" s="89">
        <f t="shared" ref="Q3:Q24" si="4">G3</f>
        <v>18023</v>
      </c>
      <c r="R3" s="112">
        <f t="shared" ref="R3:R24" si="5">Q3*L3</f>
        <v>511492.74000000005</v>
      </c>
      <c r="S3" s="112">
        <f t="shared" ref="S3:S24" si="6">L3*C3</f>
        <v>26961.000000000004</v>
      </c>
      <c r="T3" s="112">
        <f t="shared" ref="T3:T24" si="7">M3*D3</f>
        <v>128674.92000000001</v>
      </c>
      <c r="U3" s="112">
        <f t="shared" ref="U3:U24" si="8">N3*E3</f>
        <v>263678.58</v>
      </c>
      <c r="V3" s="112">
        <f t="shared" ref="V3:V24" si="9">O3*F3</f>
        <v>92178.240000000005</v>
      </c>
      <c r="W3" s="113">
        <f t="shared" ref="W3:W24" si="10">+R3/P3</f>
        <v>0.10603945475425978</v>
      </c>
    </row>
    <row r="4" spans="1:23" s="70" customFormat="1" ht="14" x14ac:dyDescent="0.15">
      <c r="A4" s="68">
        <v>2019</v>
      </c>
      <c r="B4" s="69" t="s">
        <v>130</v>
      </c>
      <c r="C4" s="183">
        <v>1835.6666666666667</v>
      </c>
      <c r="D4" s="183">
        <v>271.66666666666669</v>
      </c>
      <c r="E4" s="184">
        <v>409.66666666666669</v>
      </c>
      <c r="F4" s="184">
        <v>40</v>
      </c>
      <c r="G4" s="184">
        <v>2557</v>
      </c>
      <c r="H4" s="141"/>
      <c r="I4" s="69" t="s">
        <v>130</v>
      </c>
      <c r="J4" s="76">
        <v>9598</v>
      </c>
      <c r="K4" s="76">
        <v>0.78</v>
      </c>
      <c r="L4" s="76">
        <f t="shared" si="0"/>
        <v>7486.4400000000005</v>
      </c>
      <c r="M4" s="76">
        <f t="shared" si="1"/>
        <v>7486.4400000000005</v>
      </c>
      <c r="N4" s="76">
        <f t="shared" si="2"/>
        <v>7486.4400000000005</v>
      </c>
      <c r="O4" s="76">
        <f t="shared" si="3"/>
        <v>7486.4400000000005</v>
      </c>
      <c r="P4" s="89">
        <v>217757292.96000001</v>
      </c>
      <c r="Q4" s="89">
        <f t="shared" si="4"/>
        <v>2557</v>
      </c>
      <c r="R4" s="112">
        <f t="shared" si="5"/>
        <v>19142827.080000002</v>
      </c>
      <c r="S4" s="112">
        <f t="shared" si="6"/>
        <v>13742608.360000001</v>
      </c>
      <c r="T4" s="112">
        <f t="shared" si="7"/>
        <v>2033816.2000000002</v>
      </c>
      <c r="U4" s="112">
        <f t="shared" si="8"/>
        <v>3066944.9200000004</v>
      </c>
      <c r="V4" s="112">
        <f t="shared" si="9"/>
        <v>299457.60000000003</v>
      </c>
      <c r="W4" s="113">
        <f t="shared" si="10"/>
        <v>8.7909005571245605E-2</v>
      </c>
    </row>
    <row r="5" spans="1:23" s="70" customFormat="1" ht="14" x14ac:dyDescent="0.15">
      <c r="A5" s="68">
        <v>2019</v>
      </c>
      <c r="B5" s="69" t="s">
        <v>118</v>
      </c>
      <c r="C5" s="183">
        <v>545</v>
      </c>
      <c r="D5" s="183">
        <v>0</v>
      </c>
      <c r="E5" s="184">
        <v>0</v>
      </c>
      <c r="F5" s="184">
        <v>0</v>
      </c>
      <c r="G5" s="184">
        <v>545</v>
      </c>
      <c r="H5" s="141"/>
      <c r="I5" s="69" t="s">
        <v>118</v>
      </c>
      <c r="J5" s="76">
        <v>611.5</v>
      </c>
      <c r="K5" s="76">
        <v>0.12</v>
      </c>
      <c r="L5" s="76">
        <f t="shared" si="0"/>
        <v>73.38</v>
      </c>
      <c r="M5" s="76">
        <f t="shared" si="1"/>
        <v>73.38</v>
      </c>
      <c r="N5" s="76">
        <f t="shared" si="2"/>
        <v>73.38</v>
      </c>
      <c r="O5" s="76">
        <f t="shared" si="3"/>
        <v>73.38</v>
      </c>
      <c r="P5" s="89">
        <v>13653184.369999999</v>
      </c>
      <c r="Q5" s="89">
        <f t="shared" si="4"/>
        <v>545</v>
      </c>
      <c r="R5" s="112">
        <f t="shared" si="5"/>
        <v>39992.1</v>
      </c>
      <c r="S5" s="112">
        <f t="shared" si="6"/>
        <v>39992.1</v>
      </c>
      <c r="T5" s="112">
        <f t="shared" si="7"/>
        <v>0</v>
      </c>
      <c r="U5" s="112">
        <f t="shared" si="8"/>
        <v>0</v>
      </c>
      <c r="V5" s="112">
        <f t="shared" si="9"/>
        <v>0</v>
      </c>
      <c r="W5" s="113">
        <f t="shared" si="10"/>
        <v>2.9291408448181675E-3</v>
      </c>
    </row>
    <row r="6" spans="1:23" s="70" customFormat="1" ht="14" x14ac:dyDescent="0.15">
      <c r="A6" s="68">
        <v>2019</v>
      </c>
      <c r="B6" s="69" t="s">
        <v>148</v>
      </c>
      <c r="C6" s="183">
        <v>200</v>
      </c>
      <c r="D6" s="183">
        <v>1975</v>
      </c>
      <c r="E6" s="184">
        <v>4820</v>
      </c>
      <c r="F6" s="184">
        <v>450</v>
      </c>
      <c r="G6" s="184">
        <v>7445</v>
      </c>
      <c r="H6" s="141"/>
      <c r="I6" s="69" t="s">
        <v>148</v>
      </c>
      <c r="J6" s="76">
        <v>121.3</v>
      </c>
      <c r="K6" s="76">
        <v>0.9</v>
      </c>
      <c r="L6" s="76">
        <f t="shared" si="0"/>
        <v>109.17</v>
      </c>
      <c r="M6" s="76">
        <f t="shared" si="1"/>
        <v>109.17</v>
      </c>
      <c r="N6" s="76">
        <f t="shared" si="2"/>
        <v>109.17</v>
      </c>
      <c r="O6" s="76">
        <f t="shared" si="3"/>
        <v>109.17</v>
      </c>
      <c r="P6" s="89">
        <v>7436481.8900000006</v>
      </c>
      <c r="Q6" s="89">
        <f t="shared" si="4"/>
        <v>7445</v>
      </c>
      <c r="R6" s="112">
        <f t="shared" si="5"/>
        <v>812770.65</v>
      </c>
      <c r="S6" s="112">
        <f t="shared" si="6"/>
        <v>21834</v>
      </c>
      <c r="T6" s="112">
        <f t="shared" si="7"/>
        <v>215610.75</v>
      </c>
      <c r="U6" s="112">
        <f t="shared" si="8"/>
        <v>526199.4</v>
      </c>
      <c r="V6" s="112">
        <f t="shared" si="9"/>
        <v>49126.5</v>
      </c>
      <c r="W6" s="113">
        <f t="shared" si="10"/>
        <v>0.10929504865640169</v>
      </c>
    </row>
    <row r="7" spans="1:23" s="70" customFormat="1" ht="14" x14ac:dyDescent="0.15">
      <c r="A7" s="68">
        <v>2019</v>
      </c>
      <c r="B7" s="69" t="s">
        <v>134</v>
      </c>
      <c r="C7" s="183">
        <v>1610</v>
      </c>
      <c r="D7" s="183">
        <v>1900</v>
      </c>
      <c r="E7" s="184"/>
      <c r="F7" s="184">
        <v>420</v>
      </c>
      <c r="G7" s="184">
        <v>3930</v>
      </c>
      <c r="H7" s="141"/>
      <c r="I7" s="69" t="s">
        <v>134</v>
      </c>
      <c r="J7" s="76">
        <v>16740</v>
      </c>
      <c r="K7" s="76">
        <v>0</v>
      </c>
      <c r="L7" s="76">
        <f t="shared" si="0"/>
        <v>0</v>
      </c>
      <c r="M7" s="76">
        <f t="shared" si="1"/>
        <v>0</v>
      </c>
      <c r="N7" s="76">
        <f t="shared" si="2"/>
        <v>0</v>
      </c>
      <c r="O7" s="76">
        <f t="shared" si="3"/>
        <v>0</v>
      </c>
      <c r="P7" s="89">
        <v>772943639.54999995</v>
      </c>
      <c r="Q7" s="89">
        <f t="shared" si="4"/>
        <v>3930</v>
      </c>
      <c r="R7" s="112">
        <f t="shared" si="5"/>
        <v>0</v>
      </c>
      <c r="S7" s="112">
        <f t="shared" si="6"/>
        <v>0</v>
      </c>
      <c r="T7" s="112">
        <f t="shared" si="7"/>
        <v>0</v>
      </c>
      <c r="U7" s="112">
        <f t="shared" si="8"/>
        <v>0</v>
      </c>
      <c r="V7" s="112">
        <f t="shared" si="9"/>
        <v>0</v>
      </c>
      <c r="W7" s="113">
        <f t="shared" si="10"/>
        <v>0</v>
      </c>
    </row>
    <row r="8" spans="1:23" s="70" customFormat="1" ht="14" x14ac:dyDescent="0.15">
      <c r="A8" s="68">
        <v>2019</v>
      </c>
      <c r="B8" s="69" t="s">
        <v>128</v>
      </c>
      <c r="C8" s="183">
        <v>0</v>
      </c>
      <c r="D8" s="183">
        <v>9322</v>
      </c>
      <c r="E8" s="184">
        <v>4145</v>
      </c>
      <c r="F8" s="184">
        <v>105</v>
      </c>
      <c r="G8" s="184">
        <v>13572</v>
      </c>
      <c r="H8" s="141"/>
      <c r="I8" s="69" t="s">
        <v>128</v>
      </c>
      <c r="J8" s="76">
        <v>1022.7</v>
      </c>
      <c r="K8" s="76">
        <v>0.05</v>
      </c>
      <c r="L8" s="76">
        <f t="shared" si="0"/>
        <v>51.135000000000005</v>
      </c>
      <c r="M8" s="76">
        <f t="shared" si="1"/>
        <v>51.135000000000005</v>
      </c>
      <c r="N8" s="76">
        <f t="shared" si="2"/>
        <v>51.135000000000005</v>
      </c>
      <c r="O8" s="76">
        <f t="shared" si="3"/>
        <v>51.135000000000005</v>
      </c>
      <c r="P8" s="89">
        <v>71785361.819999993</v>
      </c>
      <c r="Q8" s="89">
        <f t="shared" si="4"/>
        <v>13572</v>
      </c>
      <c r="R8" s="112">
        <f t="shared" si="5"/>
        <v>694004.22000000009</v>
      </c>
      <c r="S8" s="112">
        <f t="shared" si="6"/>
        <v>0</v>
      </c>
      <c r="T8" s="112">
        <f t="shared" si="7"/>
        <v>476680.47000000003</v>
      </c>
      <c r="U8" s="112">
        <f t="shared" si="8"/>
        <v>211954.57500000001</v>
      </c>
      <c r="V8" s="112">
        <f t="shared" si="9"/>
        <v>5369.1750000000002</v>
      </c>
      <c r="W8" s="113">
        <f t="shared" si="10"/>
        <v>9.6677679460639675E-3</v>
      </c>
    </row>
    <row r="9" spans="1:23" s="70" customFormat="1" ht="14" x14ac:dyDescent="0.15">
      <c r="A9" s="68">
        <v>2019</v>
      </c>
      <c r="B9" s="69" t="s">
        <v>104</v>
      </c>
      <c r="C9" s="183">
        <v>515.57142857142856</v>
      </c>
      <c r="D9" s="183">
        <v>346.14285714285717</v>
      </c>
      <c r="E9" s="184">
        <v>68.857142857142861</v>
      </c>
      <c r="F9" s="184">
        <v>8.5714285714285712</v>
      </c>
      <c r="G9" s="184">
        <v>939.14285714285722</v>
      </c>
      <c r="H9" s="141"/>
      <c r="I9" s="69" t="s">
        <v>104</v>
      </c>
      <c r="J9" s="76">
        <v>1579</v>
      </c>
      <c r="K9" s="76">
        <v>0.01</v>
      </c>
      <c r="L9" s="76">
        <f t="shared" si="0"/>
        <v>15.790000000000001</v>
      </c>
      <c r="M9" s="76">
        <f t="shared" si="1"/>
        <v>15.790000000000001</v>
      </c>
      <c r="N9" s="76">
        <f t="shared" si="2"/>
        <v>15.790000000000001</v>
      </c>
      <c r="O9" s="76">
        <f t="shared" si="3"/>
        <v>15.790000000000001</v>
      </c>
      <c r="P9" s="89">
        <v>11443694.039999999</v>
      </c>
      <c r="Q9" s="89">
        <f t="shared" si="4"/>
        <v>939.14285714285722</v>
      </c>
      <c r="R9" s="112">
        <f t="shared" si="5"/>
        <v>14829.065714285716</v>
      </c>
      <c r="S9" s="112">
        <f t="shared" si="6"/>
        <v>8140.8728571428574</v>
      </c>
      <c r="T9" s="112">
        <f t="shared" si="7"/>
        <v>5465.5957142857151</v>
      </c>
      <c r="U9" s="112">
        <f t="shared" si="8"/>
        <v>1087.2542857142857</v>
      </c>
      <c r="V9" s="112">
        <f t="shared" si="9"/>
        <v>135.34285714285716</v>
      </c>
      <c r="W9" s="113">
        <f t="shared" si="10"/>
        <v>1.2958285727014873E-3</v>
      </c>
    </row>
    <row r="10" spans="1:23" s="70" customFormat="1" ht="14" x14ac:dyDescent="0.15">
      <c r="A10" s="68">
        <v>2019</v>
      </c>
      <c r="B10" s="69" t="s">
        <v>119</v>
      </c>
      <c r="C10" s="183">
        <v>978.4</v>
      </c>
      <c r="D10" s="183">
        <v>4110.6000000000004</v>
      </c>
      <c r="E10" s="184">
        <v>3803.6</v>
      </c>
      <c r="F10" s="184">
        <v>392.6</v>
      </c>
      <c r="G10" s="184">
        <v>9285.2000000000007</v>
      </c>
      <c r="H10" s="141"/>
      <c r="I10" s="69" t="s">
        <v>119</v>
      </c>
      <c r="J10" s="76">
        <v>2099.3000000000002</v>
      </c>
      <c r="K10" s="76">
        <v>0.67</v>
      </c>
      <c r="L10" s="76">
        <f t="shared" si="0"/>
        <v>1406.5310000000002</v>
      </c>
      <c r="M10" s="76">
        <f t="shared" si="1"/>
        <v>1406.5310000000002</v>
      </c>
      <c r="N10" s="76">
        <f t="shared" si="2"/>
        <v>1406.5310000000002</v>
      </c>
      <c r="O10" s="76">
        <f t="shared" si="3"/>
        <v>1406.5310000000002</v>
      </c>
      <c r="P10" s="89">
        <v>69866498.920000002</v>
      </c>
      <c r="Q10" s="89">
        <f t="shared" si="4"/>
        <v>9285.2000000000007</v>
      </c>
      <c r="R10" s="112">
        <f t="shared" si="5"/>
        <v>13059921.641200002</v>
      </c>
      <c r="S10" s="112">
        <f t="shared" si="6"/>
        <v>1376149.9304000002</v>
      </c>
      <c r="T10" s="112">
        <f t="shared" si="7"/>
        <v>5781686.3286000015</v>
      </c>
      <c r="U10" s="112">
        <f t="shared" si="8"/>
        <v>5349881.3116000006</v>
      </c>
      <c r="V10" s="112">
        <f t="shared" si="9"/>
        <v>552204.07060000009</v>
      </c>
      <c r="W10" s="113">
        <f t="shared" si="10"/>
        <v>0.18692680817102553</v>
      </c>
    </row>
    <row r="11" spans="1:23" s="70" customFormat="1" ht="14" x14ac:dyDescent="0.15">
      <c r="A11" s="68">
        <v>2019</v>
      </c>
      <c r="B11" s="69" t="s">
        <v>151</v>
      </c>
      <c r="C11" s="183">
        <v>988</v>
      </c>
      <c r="D11" s="183">
        <v>1000</v>
      </c>
      <c r="E11" s="184">
        <v>152</v>
      </c>
      <c r="F11" s="184">
        <v>19</v>
      </c>
      <c r="G11" s="184">
        <v>2159</v>
      </c>
      <c r="H11" s="141"/>
      <c r="I11" s="69" t="s">
        <v>151</v>
      </c>
      <c r="J11" s="76">
        <v>175308.5</v>
      </c>
      <c r="K11" s="76">
        <v>0.15</v>
      </c>
      <c r="L11" s="76">
        <f t="shared" si="0"/>
        <v>26296.274999999998</v>
      </c>
      <c r="M11" s="76">
        <f t="shared" si="1"/>
        <v>26296.274999999998</v>
      </c>
      <c r="N11" s="76">
        <f t="shared" si="2"/>
        <v>26296.274999999998</v>
      </c>
      <c r="O11" s="76">
        <f t="shared" si="3"/>
        <v>26296.274999999998</v>
      </c>
      <c r="P11" s="89">
        <v>1776303523.2399993</v>
      </c>
      <c r="Q11" s="89">
        <f t="shared" si="4"/>
        <v>2159</v>
      </c>
      <c r="R11" s="112">
        <f t="shared" si="5"/>
        <v>56773657.724999994</v>
      </c>
      <c r="S11" s="112">
        <f t="shared" si="6"/>
        <v>25980719.699999999</v>
      </c>
      <c r="T11" s="112">
        <f t="shared" si="7"/>
        <v>26296274.999999996</v>
      </c>
      <c r="U11" s="112">
        <f t="shared" si="8"/>
        <v>3997033.8</v>
      </c>
      <c r="V11" s="112">
        <f t="shared" si="9"/>
        <v>499629.22499999998</v>
      </c>
      <c r="W11" s="113">
        <f t="shared" si="10"/>
        <v>3.1961687280473411E-2</v>
      </c>
    </row>
    <row r="12" spans="1:23" s="70" customFormat="1" ht="14" x14ac:dyDescent="0.15">
      <c r="A12" s="68">
        <v>2019</v>
      </c>
      <c r="B12" s="69" t="s">
        <v>121</v>
      </c>
      <c r="C12" s="183">
        <v>73.5</v>
      </c>
      <c r="D12" s="183">
        <v>582.75</v>
      </c>
      <c r="E12" s="184">
        <v>2772</v>
      </c>
      <c r="F12" s="184">
        <v>560</v>
      </c>
      <c r="G12" s="184">
        <v>3988.2499999999995</v>
      </c>
      <c r="H12" s="141"/>
      <c r="I12" s="69" t="s">
        <v>121</v>
      </c>
      <c r="J12" s="76">
        <v>2395.1</v>
      </c>
      <c r="K12" s="76">
        <v>0.72</v>
      </c>
      <c r="L12" s="76">
        <f t="shared" si="0"/>
        <v>1724.472</v>
      </c>
      <c r="M12" s="76">
        <f t="shared" si="1"/>
        <v>1724.472</v>
      </c>
      <c r="N12" s="76">
        <f t="shared" si="2"/>
        <v>1724.472</v>
      </c>
      <c r="O12" s="76">
        <f t="shared" si="3"/>
        <v>1724.472</v>
      </c>
      <c r="P12" s="89">
        <v>156732010.47</v>
      </c>
      <c r="Q12" s="89">
        <f t="shared" si="4"/>
        <v>3988.2499999999995</v>
      </c>
      <c r="R12" s="112">
        <f t="shared" si="5"/>
        <v>6877625.453999999</v>
      </c>
      <c r="S12" s="112">
        <f t="shared" si="6"/>
        <v>126748.692</v>
      </c>
      <c r="T12" s="112">
        <f t="shared" si="7"/>
        <v>1004936.058</v>
      </c>
      <c r="U12" s="112">
        <f t="shared" si="8"/>
        <v>4780236.3839999996</v>
      </c>
      <c r="V12" s="112">
        <f t="shared" si="9"/>
        <v>965704.32</v>
      </c>
      <c r="W12" s="113">
        <f t="shared" si="10"/>
        <v>4.388143451599788E-2</v>
      </c>
    </row>
    <row r="13" spans="1:23" s="70" customFormat="1" ht="14" x14ac:dyDescent="0.15">
      <c r="A13" s="68">
        <v>2019</v>
      </c>
      <c r="B13" s="69" t="s">
        <v>125</v>
      </c>
      <c r="C13" s="183">
        <v>212</v>
      </c>
      <c r="D13" s="183">
        <v>436</v>
      </c>
      <c r="E13" s="184">
        <v>331</v>
      </c>
      <c r="F13" s="184">
        <v>70</v>
      </c>
      <c r="G13" s="184">
        <v>1049</v>
      </c>
      <c r="H13" s="141"/>
      <c r="I13" s="69" t="s">
        <v>125</v>
      </c>
      <c r="J13" s="76">
        <v>2577.6999999999998</v>
      </c>
      <c r="K13" s="76">
        <v>0.7</v>
      </c>
      <c r="L13" s="76">
        <f t="shared" si="0"/>
        <v>1804.3899999999996</v>
      </c>
      <c r="M13" s="76">
        <f t="shared" si="1"/>
        <v>1804.3899999999996</v>
      </c>
      <c r="N13" s="76">
        <f t="shared" si="2"/>
        <v>1804.3899999999996</v>
      </c>
      <c r="O13" s="76">
        <f t="shared" si="3"/>
        <v>1804.3899999999996</v>
      </c>
      <c r="P13" s="89">
        <v>93367853.739999995</v>
      </c>
      <c r="Q13" s="89">
        <f t="shared" si="4"/>
        <v>1049</v>
      </c>
      <c r="R13" s="112">
        <f t="shared" si="5"/>
        <v>1892805.1099999996</v>
      </c>
      <c r="S13" s="112">
        <f t="shared" si="6"/>
        <v>382530.67999999993</v>
      </c>
      <c r="T13" s="112">
        <f t="shared" si="7"/>
        <v>786714.0399999998</v>
      </c>
      <c r="U13" s="112">
        <f t="shared" si="8"/>
        <v>597253.08999999985</v>
      </c>
      <c r="V13" s="112">
        <f t="shared" si="9"/>
        <v>126307.29999999997</v>
      </c>
      <c r="W13" s="113">
        <f t="shared" si="10"/>
        <v>2.0272556711765748E-2</v>
      </c>
    </row>
    <row r="14" spans="1:23" s="70" customFormat="1" ht="14" x14ac:dyDescent="0.15">
      <c r="A14" s="68">
        <v>2019</v>
      </c>
      <c r="B14" s="69" t="s">
        <v>162</v>
      </c>
      <c r="C14" s="183">
        <v>186.66666666666666</v>
      </c>
      <c r="D14" s="183">
        <v>108.66666666666667</v>
      </c>
      <c r="E14" s="184">
        <v>73.333333333333329</v>
      </c>
      <c r="F14" s="184">
        <v>0</v>
      </c>
      <c r="G14" s="184">
        <v>368.66666666666663</v>
      </c>
      <c r="H14" s="141"/>
      <c r="I14" s="69" t="s">
        <v>162</v>
      </c>
      <c r="J14" s="76">
        <v>29334.400000000001</v>
      </c>
      <c r="K14" s="76">
        <v>0.53</v>
      </c>
      <c r="L14" s="76">
        <f t="shared" si="0"/>
        <v>15547.232000000002</v>
      </c>
      <c r="M14" s="76">
        <f t="shared" si="1"/>
        <v>15547.232000000002</v>
      </c>
      <c r="N14" s="76">
        <f t="shared" si="2"/>
        <v>15547.232000000002</v>
      </c>
      <c r="O14" s="76">
        <f t="shared" si="3"/>
        <v>15547.232000000002</v>
      </c>
      <c r="P14" s="89">
        <v>527989202.24999994</v>
      </c>
      <c r="Q14" s="89">
        <f t="shared" si="4"/>
        <v>368.66666666666663</v>
      </c>
      <c r="R14" s="112">
        <f t="shared" si="5"/>
        <v>5731746.1973333331</v>
      </c>
      <c r="S14" s="112">
        <f t="shared" si="6"/>
        <v>2902149.9733333336</v>
      </c>
      <c r="T14" s="112">
        <f t="shared" si="7"/>
        <v>1689465.8773333337</v>
      </c>
      <c r="U14" s="112">
        <f t="shared" si="8"/>
        <v>1140130.3466666667</v>
      </c>
      <c r="V14" s="112">
        <f t="shared" si="9"/>
        <v>0</v>
      </c>
      <c r="W14" s="113">
        <f t="shared" si="10"/>
        <v>1.0855801923425289E-2</v>
      </c>
    </row>
    <row r="15" spans="1:23" s="70" customFormat="1" ht="14" x14ac:dyDescent="0.15">
      <c r="A15" s="68">
        <v>2019</v>
      </c>
      <c r="B15" s="69" t="s">
        <v>126</v>
      </c>
      <c r="C15" s="183">
        <v>5498</v>
      </c>
      <c r="D15" s="183">
        <v>18950</v>
      </c>
      <c r="E15" s="184">
        <v>7536</v>
      </c>
      <c r="F15" s="184">
        <v>5460</v>
      </c>
      <c r="G15" s="184">
        <v>37444</v>
      </c>
      <c r="H15" s="141"/>
      <c r="I15" s="69" t="s">
        <v>126</v>
      </c>
      <c r="J15" s="76">
        <v>558</v>
      </c>
      <c r="K15" s="76">
        <v>0.46</v>
      </c>
      <c r="L15" s="76">
        <f t="shared" si="0"/>
        <v>256.68</v>
      </c>
      <c r="M15" s="76">
        <f t="shared" si="1"/>
        <v>256.68</v>
      </c>
      <c r="N15" s="76">
        <f t="shared" si="2"/>
        <v>256.68</v>
      </c>
      <c r="O15" s="76">
        <f t="shared" si="3"/>
        <v>256.68</v>
      </c>
      <c r="P15" s="89">
        <v>183060530.01999998</v>
      </c>
      <c r="Q15" s="89">
        <f t="shared" si="4"/>
        <v>37444</v>
      </c>
      <c r="R15" s="112">
        <f t="shared" si="5"/>
        <v>9611125.9199999999</v>
      </c>
      <c r="S15" s="112">
        <f t="shared" si="6"/>
        <v>1411226.6400000001</v>
      </c>
      <c r="T15" s="112">
        <f t="shared" si="7"/>
        <v>4864086</v>
      </c>
      <c r="U15" s="112">
        <f t="shared" si="8"/>
        <v>1934340.48</v>
      </c>
      <c r="V15" s="112">
        <f t="shared" si="9"/>
        <v>1401472.8</v>
      </c>
      <c r="W15" s="113">
        <f t="shared" si="10"/>
        <v>5.2502447791175695E-2</v>
      </c>
    </row>
    <row r="16" spans="1:23" s="70" customFormat="1" ht="14" x14ac:dyDescent="0.15">
      <c r="A16" s="68">
        <v>2019</v>
      </c>
      <c r="B16" s="69" t="s">
        <v>114</v>
      </c>
      <c r="C16" s="183">
        <v>300</v>
      </c>
      <c r="D16" s="183">
        <v>3950</v>
      </c>
      <c r="E16" s="184">
        <v>9640</v>
      </c>
      <c r="F16" s="184">
        <v>900</v>
      </c>
      <c r="G16" s="184">
        <v>14790</v>
      </c>
      <c r="H16" s="141"/>
      <c r="I16" s="69" t="s">
        <v>114</v>
      </c>
      <c r="J16" s="76">
        <v>36.5</v>
      </c>
      <c r="K16" s="76">
        <v>0.88</v>
      </c>
      <c r="L16" s="76">
        <f t="shared" si="0"/>
        <v>32.119999999999997</v>
      </c>
      <c r="M16" s="76">
        <f t="shared" si="1"/>
        <v>32.119999999999997</v>
      </c>
      <c r="N16" s="76">
        <f t="shared" si="2"/>
        <v>32.119999999999997</v>
      </c>
      <c r="O16" s="76">
        <f t="shared" si="3"/>
        <v>32.119999999999997</v>
      </c>
      <c r="P16" s="89">
        <v>2651592.27</v>
      </c>
      <c r="Q16" s="89">
        <f t="shared" si="4"/>
        <v>14790</v>
      </c>
      <c r="R16" s="112">
        <f t="shared" si="5"/>
        <v>475054.8</v>
      </c>
      <c r="S16" s="112">
        <f t="shared" si="6"/>
        <v>9636</v>
      </c>
      <c r="T16" s="112">
        <f t="shared" si="7"/>
        <v>126873.99999999999</v>
      </c>
      <c r="U16" s="112">
        <f t="shared" si="8"/>
        <v>309636.8</v>
      </c>
      <c r="V16" s="112">
        <f t="shared" si="9"/>
        <v>28907.999999999996</v>
      </c>
      <c r="W16" s="113">
        <f t="shared" si="10"/>
        <v>0.17915831380817834</v>
      </c>
    </row>
    <row r="17" spans="1:23" s="70" customFormat="1" ht="14" x14ac:dyDescent="0.15">
      <c r="A17" s="68">
        <v>2019</v>
      </c>
      <c r="B17" s="69" t="s">
        <v>149</v>
      </c>
      <c r="C17" s="183">
        <v>647</v>
      </c>
      <c r="D17" s="183">
        <v>7854</v>
      </c>
      <c r="E17" s="184">
        <v>840</v>
      </c>
      <c r="F17" s="184">
        <v>0</v>
      </c>
      <c r="G17" s="184">
        <v>9341</v>
      </c>
      <c r="H17" s="141"/>
      <c r="I17" s="69" t="s">
        <v>149</v>
      </c>
      <c r="J17" s="76">
        <v>62</v>
      </c>
      <c r="K17" s="76">
        <v>1</v>
      </c>
      <c r="L17" s="76">
        <f t="shared" si="0"/>
        <v>62</v>
      </c>
      <c r="M17" s="76">
        <f t="shared" si="1"/>
        <v>62</v>
      </c>
      <c r="N17" s="76">
        <f t="shared" si="2"/>
        <v>62</v>
      </c>
      <c r="O17" s="76">
        <f t="shared" si="3"/>
        <v>62</v>
      </c>
      <c r="P17" s="89">
        <v>4791476.84</v>
      </c>
      <c r="Q17" s="89">
        <f t="shared" si="4"/>
        <v>9341</v>
      </c>
      <c r="R17" s="112">
        <f t="shared" si="5"/>
        <v>579142</v>
      </c>
      <c r="S17" s="112">
        <f t="shared" si="6"/>
        <v>40114</v>
      </c>
      <c r="T17" s="112">
        <f t="shared" si="7"/>
        <v>486948</v>
      </c>
      <c r="U17" s="112">
        <f t="shared" si="8"/>
        <v>52080</v>
      </c>
      <c r="V17" s="112">
        <f t="shared" si="9"/>
        <v>0</v>
      </c>
      <c r="W17" s="113">
        <f t="shared" si="10"/>
        <v>0.12086920574575917</v>
      </c>
    </row>
    <row r="18" spans="1:23" s="70" customFormat="1" ht="14" x14ac:dyDescent="0.15">
      <c r="A18" s="68">
        <v>2019</v>
      </c>
      <c r="B18" s="69" t="s">
        <v>103</v>
      </c>
      <c r="C18" s="183">
        <v>600.29</v>
      </c>
      <c r="D18" s="183">
        <v>2375.16</v>
      </c>
      <c r="E18" s="184">
        <v>4352.13</v>
      </c>
      <c r="F18" s="184">
        <v>1858.41</v>
      </c>
      <c r="G18" s="184">
        <v>9185.99</v>
      </c>
      <c r="H18" s="141"/>
      <c r="I18" s="69" t="s">
        <v>103</v>
      </c>
      <c r="J18" s="76">
        <v>117</v>
      </c>
      <c r="K18" s="76">
        <v>0</v>
      </c>
      <c r="L18" s="76">
        <f t="shared" si="0"/>
        <v>0</v>
      </c>
      <c r="M18" s="76">
        <f t="shared" si="1"/>
        <v>0</v>
      </c>
      <c r="N18" s="76">
        <f t="shared" si="2"/>
        <v>0</v>
      </c>
      <c r="O18" s="76">
        <f t="shared" si="3"/>
        <v>0</v>
      </c>
      <c r="P18" s="89">
        <v>5742975.9800000004</v>
      </c>
      <c r="Q18" s="89">
        <f t="shared" si="4"/>
        <v>9185.99</v>
      </c>
      <c r="R18" s="112">
        <f t="shared" si="5"/>
        <v>0</v>
      </c>
      <c r="S18" s="112">
        <f t="shared" si="6"/>
        <v>0</v>
      </c>
      <c r="T18" s="112">
        <f t="shared" si="7"/>
        <v>0</v>
      </c>
      <c r="U18" s="112">
        <f t="shared" si="8"/>
        <v>0</v>
      </c>
      <c r="V18" s="112">
        <f t="shared" si="9"/>
        <v>0</v>
      </c>
      <c r="W18" s="113">
        <f t="shared" si="10"/>
        <v>0</v>
      </c>
    </row>
    <row r="19" spans="1:23" s="70" customFormat="1" ht="14" x14ac:dyDescent="0.15">
      <c r="A19" s="68">
        <v>2019</v>
      </c>
      <c r="B19" s="69" t="s">
        <v>137</v>
      </c>
      <c r="C19" s="183">
        <v>0</v>
      </c>
      <c r="D19" s="183">
        <v>808</v>
      </c>
      <c r="E19" s="184">
        <v>2315</v>
      </c>
      <c r="F19" s="184">
        <v>0</v>
      </c>
      <c r="G19" s="184">
        <v>3123</v>
      </c>
      <c r="H19" s="141"/>
      <c r="I19" s="69" t="s">
        <v>137</v>
      </c>
      <c r="J19" s="76">
        <v>1318</v>
      </c>
      <c r="K19" s="76">
        <v>0.9</v>
      </c>
      <c r="L19" s="76">
        <f t="shared" si="0"/>
        <v>1186.2</v>
      </c>
      <c r="M19" s="76">
        <f t="shared" si="1"/>
        <v>1186.2</v>
      </c>
      <c r="N19" s="76">
        <f t="shared" si="2"/>
        <v>1186.2</v>
      </c>
      <c r="O19" s="76">
        <f t="shared" si="3"/>
        <v>1186.2</v>
      </c>
      <c r="P19" s="89">
        <v>180104837.83000001</v>
      </c>
      <c r="Q19" s="89">
        <f t="shared" si="4"/>
        <v>3123</v>
      </c>
      <c r="R19" s="112">
        <f t="shared" si="5"/>
        <v>3704502.6</v>
      </c>
      <c r="S19" s="112">
        <f t="shared" si="6"/>
        <v>0</v>
      </c>
      <c r="T19" s="112">
        <f t="shared" si="7"/>
        <v>958449.60000000009</v>
      </c>
      <c r="U19" s="112">
        <f t="shared" si="8"/>
        <v>2746053</v>
      </c>
      <c r="V19" s="112">
        <f t="shared" si="9"/>
        <v>0</v>
      </c>
      <c r="W19" s="113">
        <f t="shared" si="10"/>
        <v>2.0568590186881376E-2</v>
      </c>
    </row>
    <row r="20" spans="1:23" s="70" customFormat="1" ht="14" x14ac:dyDescent="0.15">
      <c r="A20" s="68">
        <v>2019</v>
      </c>
      <c r="B20" s="69" t="s">
        <v>152</v>
      </c>
      <c r="C20" s="183">
        <v>471.83333333333331</v>
      </c>
      <c r="D20" s="183">
        <v>679.41666666666663</v>
      </c>
      <c r="E20" s="184">
        <v>0</v>
      </c>
      <c r="F20" s="184">
        <v>28.333333333333332</v>
      </c>
      <c r="G20" s="184">
        <v>1179.5833333333333</v>
      </c>
      <c r="H20" s="141"/>
      <c r="I20" s="69" t="s">
        <v>152</v>
      </c>
      <c r="J20" s="76">
        <v>27086</v>
      </c>
      <c r="K20" s="76">
        <v>0.3</v>
      </c>
      <c r="L20" s="76">
        <f t="shared" si="0"/>
        <v>8125.7999999999993</v>
      </c>
      <c r="M20" s="76">
        <f t="shared" si="1"/>
        <v>8125.7999999999993</v>
      </c>
      <c r="N20" s="76">
        <f t="shared" si="2"/>
        <v>8125.7999999999993</v>
      </c>
      <c r="O20" s="76">
        <f t="shared" si="3"/>
        <v>8125.7999999999993</v>
      </c>
      <c r="P20" s="89">
        <v>272478173.50999999</v>
      </c>
      <c r="Q20" s="89">
        <f t="shared" si="4"/>
        <v>1179.5833333333333</v>
      </c>
      <c r="R20" s="112">
        <f t="shared" si="5"/>
        <v>9585058.2499999981</v>
      </c>
      <c r="S20" s="112">
        <f t="shared" si="6"/>
        <v>3834023.2999999993</v>
      </c>
      <c r="T20" s="112">
        <f t="shared" si="7"/>
        <v>5520803.9499999993</v>
      </c>
      <c r="U20" s="112">
        <f t="shared" si="8"/>
        <v>0</v>
      </c>
      <c r="V20" s="112">
        <f t="shared" si="9"/>
        <v>230230.99999999997</v>
      </c>
      <c r="W20" s="113">
        <f t="shared" si="10"/>
        <v>3.517734329516204E-2</v>
      </c>
    </row>
    <row r="21" spans="1:23" s="70" customFormat="1" ht="14" x14ac:dyDescent="0.15">
      <c r="A21" s="68">
        <v>2019</v>
      </c>
      <c r="B21" s="69" t="s">
        <v>132</v>
      </c>
      <c r="C21" s="183">
        <v>890.6</v>
      </c>
      <c r="D21" s="183">
        <v>439.2</v>
      </c>
      <c r="E21" s="184">
        <v>401.6</v>
      </c>
      <c r="F21" s="184">
        <v>109.8</v>
      </c>
      <c r="G21" s="184">
        <v>1841.2</v>
      </c>
      <c r="H21" s="141"/>
      <c r="I21" s="69" t="s">
        <v>132</v>
      </c>
      <c r="J21" s="76">
        <v>43363</v>
      </c>
      <c r="K21" s="76">
        <v>0</v>
      </c>
      <c r="L21" s="76">
        <f t="shared" si="0"/>
        <v>0</v>
      </c>
      <c r="M21" s="76">
        <f t="shared" si="1"/>
        <v>0</v>
      </c>
      <c r="N21" s="76">
        <f t="shared" si="2"/>
        <v>0</v>
      </c>
      <c r="O21" s="76">
        <f t="shared" si="3"/>
        <v>0</v>
      </c>
      <c r="P21" s="89">
        <v>667979569.0999999</v>
      </c>
      <c r="Q21" s="89">
        <f t="shared" si="4"/>
        <v>1841.2</v>
      </c>
      <c r="R21" s="112">
        <f t="shared" si="5"/>
        <v>0</v>
      </c>
      <c r="S21" s="112">
        <f t="shared" si="6"/>
        <v>0</v>
      </c>
      <c r="T21" s="112">
        <f t="shared" si="7"/>
        <v>0</v>
      </c>
      <c r="U21" s="112">
        <f t="shared" si="8"/>
        <v>0</v>
      </c>
      <c r="V21" s="112">
        <f t="shared" si="9"/>
        <v>0</v>
      </c>
      <c r="W21" s="113">
        <f t="shared" si="10"/>
        <v>0</v>
      </c>
    </row>
    <row r="22" spans="1:23" s="70" customFormat="1" ht="14" x14ac:dyDescent="0.15">
      <c r="A22" s="68">
        <v>2019</v>
      </c>
      <c r="B22" s="69" t="s">
        <v>136</v>
      </c>
      <c r="C22" s="183">
        <v>0</v>
      </c>
      <c r="D22" s="183">
        <v>7900</v>
      </c>
      <c r="E22" s="184">
        <v>19280</v>
      </c>
      <c r="F22" s="184">
        <v>1800</v>
      </c>
      <c r="G22" s="184">
        <v>28980</v>
      </c>
      <c r="H22" s="141"/>
      <c r="I22" s="69" t="s">
        <v>136</v>
      </c>
      <c r="J22" s="76">
        <v>299.5</v>
      </c>
      <c r="K22" s="76">
        <v>0.91200000000000003</v>
      </c>
      <c r="L22" s="76">
        <f t="shared" si="0"/>
        <v>273.14400000000001</v>
      </c>
      <c r="M22" s="76">
        <f t="shared" si="1"/>
        <v>273.14400000000001</v>
      </c>
      <c r="N22" s="76">
        <f t="shared" si="2"/>
        <v>273.14400000000001</v>
      </c>
      <c r="O22" s="76">
        <f t="shared" si="3"/>
        <v>273.14400000000001</v>
      </c>
      <c r="P22" s="89">
        <v>45665128.029999994</v>
      </c>
      <c r="Q22" s="89">
        <f t="shared" si="4"/>
        <v>28980</v>
      </c>
      <c r="R22" s="112">
        <f t="shared" si="5"/>
        <v>7915713.1200000001</v>
      </c>
      <c r="S22" s="112">
        <f t="shared" si="6"/>
        <v>0</v>
      </c>
      <c r="T22" s="112">
        <f t="shared" si="7"/>
        <v>2157837.6</v>
      </c>
      <c r="U22" s="112">
        <f t="shared" si="8"/>
        <v>5266216.32</v>
      </c>
      <c r="V22" s="112">
        <f t="shared" si="9"/>
        <v>491659.2</v>
      </c>
      <c r="W22" s="113">
        <f t="shared" si="10"/>
        <v>0.17334262404344344</v>
      </c>
    </row>
    <row r="23" spans="1:23" s="70" customFormat="1" ht="14" x14ac:dyDescent="0.15">
      <c r="A23" s="68">
        <v>2019</v>
      </c>
      <c r="B23" s="69" t="s">
        <v>150</v>
      </c>
      <c r="C23" s="183">
        <v>0</v>
      </c>
      <c r="D23" s="183">
        <v>3950</v>
      </c>
      <c r="E23" s="184">
        <v>9640</v>
      </c>
      <c r="F23" s="184">
        <v>900</v>
      </c>
      <c r="G23" s="184">
        <v>14490</v>
      </c>
      <c r="H23" s="141"/>
      <c r="I23" s="78" t="s">
        <v>150</v>
      </c>
      <c r="J23" s="71">
        <v>10</v>
      </c>
      <c r="K23" s="76">
        <v>0.91200000000000003</v>
      </c>
      <c r="L23" s="76">
        <f t="shared" si="0"/>
        <v>9.120000000000001</v>
      </c>
      <c r="M23" s="76">
        <f t="shared" si="1"/>
        <v>9.120000000000001</v>
      </c>
      <c r="N23" s="76">
        <f t="shared" si="2"/>
        <v>9.120000000000001</v>
      </c>
      <c r="O23" s="76">
        <f t="shared" si="3"/>
        <v>9.120000000000001</v>
      </c>
      <c r="P23" s="89">
        <v>801360</v>
      </c>
      <c r="Q23" s="89">
        <f t="shared" si="4"/>
        <v>14490</v>
      </c>
      <c r="R23" s="112">
        <f t="shared" si="5"/>
        <v>132148.80000000002</v>
      </c>
      <c r="S23" s="112">
        <f t="shared" si="6"/>
        <v>0</v>
      </c>
      <c r="T23" s="112">
        <f t="shared" si="7"/>
        <v>36024.000000000007</v>
      </c>
      <c r="U23" s="112">
        <f t="shared" si="8"/>
        <v>87916.800000000003</v>
      </c>
      <c r="V23" s="112">
        <f t="shared" si="9"/>
        <v>8208</v>
      </c>
      <c r="W23" s="113">
        <f t="shared" si="10"/>
        <v>0.16490566037735852</v>
      </c>
    </row>
    <row r="24" spans="1:23" s="70" customFormat="1" ht="14" x14ac:dyDescent="0.15">
      <c r="A24" s="68">
        <v>2019</v>
      </c>
      <c r="B24" s="69" t="s">
        <v>181</v>
      </c>
      <c r="C24" s="183">
        <v>200</v>
      </c>
      <c r="D24" s="183">
        <v>345</v>
      </c>
      <c r="E24" s="184">
        <v>350</v>
      </c>
      <c r="F24" s="184">
        <v>90</v>
      </c>
      <c r="G24" s="184">
        <v>985</v>
      </c>
      <c r="H24" s="141"/>
      <c r="I24" s="78" t="s">
        <v>181</v>
      </c>
      <c r="J24" s="71">
        <v>652.5</v>
      </c>
      <c r="K24" s="82">
        <v>1</v>
      </c>
      <c r="L24" s="76">
        <f t="shared" si="0"/>
        <v>652.5</v>
      </c>
      <c r="M24" s="76">
        <f t="shared" si="1"/>
        <v>652.5</v>
      </c>
      <c r="N24" s="76">
        <f t="shared" si="2"/>
        <v>652.5</v>
      </c>
      <c r="O24" s="76">
        <f t="shared" si="3"/>
        <v>652.5</v>
      </c>
      <c r="P24" s="89">
        <v>90428967.030000001</v>
      </c>
      <c r="Q24" s="89">
        <f t="shared" si="4"/>
        <v>985</v>
      </c>
      <c r="R24" s="112">
        <f t="shared" si="5"/>
        <v>642712.5</v>
      </c>
      <c r="S24" s="112">
        <f t="shared" si="6"/>
        <v>130500</v>
      </c>
      <c r="T24" s="112">
        <f t="shared" si="7"/>
        <v>225112.5</v>
      </c>
      <c r="U24" s="112">
        <f t="shared" si="8"/>
        <v>228375</v>
      </c>
      <c r="V24" s="112">
        <f t="shared" si="9"/>
        <v>58725</v>
      </c>
      <c r="W24" s="113">
        <f t="shared" si="10"/>
        <v>7.1073741203609986E-3</v>
      </c>
    </row>
    <row r="25" spans="1:23" ht="14" x14ac:dyDescent="0.15">
      <c r="Q25" s="118"/>
      <c r="R25" s="118">
        <f>SUM(R3:R24)</f>
        <v>138197129.97324762</v>
      </c>
      <c r="S25" s="118">
        <f t="shared" ref="S25:V25" si="11">SUM(S3:S24)</f>
        <v>50033335.248590477</v>
      </c>
      <c r="T25" s="118">
        <f t="shared" si="11"/>
        <v>52795460.88964761</v>
      </c>
      <c r="U25" s="118">
        <f t="shared" si="11"/>
        <v>30559018.061552383</v>
      </c>
      <c r="V25" s="118">
        <f t="shared" si="11"/>
        <v>4809315.7734571425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D9D6-07FF-4764-97C8-7A0BC89221CC}">
  <dimension ref="A1:W34"/>
  <sheetViews>
    <sheetView topLeftCell="E18" zoomScaleNormal="100" workbookViewId="0">
      <selection activeCell="A2" sqref="A2"/>
    </sheetView>
  </sheetViews>
  <sheetFormatPr baseColWidth="10" defaultColWidth="11.5" defaultRowHeight="13" x14ac:dyDescent="0.15"/>
  <cols>
    <col min="1" max="1" width="5.5" style="94" bestFit="1" customWidth="1"/>
    <col min="2" max="2" width="18.5" style="94" bestFit="1" customWidth="1"/>
    <col min="3" max="3" width="11.5" style="116" bestFit="1" customWidth="1"/>
    <col min="4" max="5" width="12.6640625" style="116" bestFit="1" customWidth="1"/>
    <col min="6" max="6" width="11.5" style="116" bestFit="1" customWidth="1"/>
    <col min="7" max="7" width="14.1640625" style="116" bestFit="1" customWidth="1"/>
    <col min="8" max="8" width="2.33203125" style="94" customWidth="1"/>
    <col min="9" max="9" width="18.5" style="94" bestFit="1" customWidth="1"/>
    <col min="10" max="10" width="11.33203125" style="99" bestFit="1" customWidth="1"/>
    <col min="11" max="11" width="6.5" style="94" bestFit="1" customWidth="1"/>
    <col min="12" max="15" width="11.33203125" style="94" bestFit="1" customWidth="1"/>
    <col min="16" max="16" width="19.6640625" style="94" bestFit="1" customWidth="1"/>
    <col min="17" max="17" width="13.5" style="94" bestFit="1" customWidth="1"/>
    <col min="18" max="18" width="15.1640625" style="94" bestFit="1" customWidth="1"/>
    <col min="19" max="21" width="15" style="94" bestFit="1" customWidth="1"/>
    <col min="22" max="22" width="13.83203125" style="94" bestFit="1" customWidth="1"/>
    <col min="23" max="23" width="13.6640625" style="94" bestFit="1" customWidth="1"/>
    <col min="24" max="16384" width="11.5" style="94"/>
  </cols>
  <sheetData>
    <row r="1" spans="1:23" ht="20.25" customHeight="1" x14ac:dyDescent="0.2">
      <c r="A1" s="271" t="s">
        <v>163</v>
      </c>
      <c r="B1" s="271"/>
      <c r="C1" s="271"/>
      <c r="D1" s="271"/>
      <c r="E1" s="271"/>
      <c r="F1" s="271"/>
      <c r="G1" s="271"/>
      <c r="H1" s="182"/>
      <c r="I1" s="144"/>
      <c r="J1" s="144"/>
      <c r="K1" s="144"/>
      <c r="L1" s="144"/>
      <c r="M1" s="144"/>
      <c r="N1" s="144"/>
      <c r="O1" s="144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5" t="s">
        <v>144</v>
      </c>
      <c r="G2" s="176" t="s">
        <v>210</v>
      </c>
      <c r="H2" s="141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06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3" s="70" customFormat="1" ht="14" x14ac:dyDescent="0.15">
      <c r="A3" s="68">
        <v>2019</v>
      </c>
      <c r="B3" s="69" t="s">
        <v>102</v>
      </c>
      <c r="C3" s="184">
        <v>950</v>
      </c>
      <c r="D3" s="184">
        <v>4534</v>
      </c>
      <c r="E3" s="184">
        <v>9291</v>
      </c>
      <c r="F3" s="184">
        <v>3248</v>
      </c>
      <c r="G3" s="184">
        <v>18023</v>
      </c>
      <c r="H3" s="141"/>
      <c r="I3" s="69" t="s">
        <v>102</v>
      </c>
      <c r="J3" s="75">
        <v>3240.1600000000003</v>
      </c>
      <c r="K3" s="75">
        <v>0.02</v>
      </c>
      <c r="L3" s="76">
        <f t="shared" ref="L3:L33" si="0">+K3*J3</f>
        <v>64.803200000000004</v>
      </c>
      <c r="M3" s="76">
        <f t="shared" ref="M3:M33" si="1">+K3*J3</f>
        <v>64.803200000000004</v>
      </c>
      <c r="N3" s="76">
        <f t="shared" ref="N3:N33" si="2">+K3*J3</f>
        <v>64.803200000000004</v>
      </c>
      <c r="O3" s="76">
        <f t="shared" ref="O3:O33" si="3">+K3*J3</f>
        <v>64.803200000000004</v>
      </c>
      <c r="P3" s="89">
        <v>337790450.45999998</v>
      </c>
      <c r="Q3" s="89">
        <f t="shared" ref="Q3:Q33" si="4">G3</f>
        <v>18023</v>
      </c>
      <c r="R3" s="112">
        <f t="shared" ref="R3:R33" si="5">Q3*L3</f>
        <v>1167948.0736</v>
      </c>
      <c r="S3" s="112">
        <f t="shared" ref="S3:S33" si="6">L3*C3</f>
        <v>61563.040000000001</v>
      </c>
      <c r="T3" s="112">
        <f t="shared" ref="T3:T33" si="7">M3*D3</f>
        <v>293817.70880000002</v>
      </c>
      <c r="U3" s="112">
        <f t="shared" ref="U3:U33" si="8">N3*E3</f>
        <v>602086.53120000008</v>
      </c>
      <c r="V3" s="112">
        <f t="shared" ref="V3:V33" si="9">O3*F3</f>
        <v>210480.7936</v>
      </c>
      <c r="W3" s="113">
        <f t="shared" ref="W3:W33" si="10">+R3/P3</f>
        <v>3.4576112853678927E-3</v>
      </c>
    </row>
    <row r="4" spans="1:23" s="70" customFormat="1" ht="14" x14ac:dyDescent="0.15">
      <c r="A4" s="68">
        <v>2019</v>
      </c>
      <c r="B4" s="69" t="s">
        <v>130</v>
      </c>
      <c r="C4" s="184">
        <v>1835.6666666666667</v>
      </c>
      <c r="D4" s="184">
        <v>271.66666666666669</v>
      </c>
      <c r="E4" s="184">
        <v>409.66666666666669</v>
      </c>
      <c r="F4" s="184">
        <v>40</v>
      </c>
      <c r="G4" s="184">
        <v>2557</v>
      </c>
      <c r="H4" s="141"/>
      <c r="I4" s="69" t="s">
        <v>130</v>
      </c>
      <c r="J4" s="76">
        <v>381</v>
      </c>
      <c r="K4" s="76">
        <v>0.4</v>
      </c>
      <c r="L4" s="76">
        <f t="shared" si="0"/>
        <v>152.4</v>
      </c>
      <c r="M4" s="76">
        <f t="shared" si="1"/>
        <v>152.4</v>
      </c>
      <c r="N4" s="76">
        <f t="shared" si="2"/>
        <v>152.4</v>
      </c>
      <c r="O4" s="76">
        <f t="shared" si="3"/>
        <v>152.4</v>
      </c>
      <c r="P4" s="89">
        <v>2713281.8000000003</v>
      </c>
      <c r="Q4" s="89">
        <f t="shared" si="4"/>
        <v>2557</v>
      </c>
      <c r="R4" s="112">
        <f t="shared" si="5"/>
        <v>389686.8</v>
      </c>
      <c r="S4" s="112">
        <f t="shared" si="6"/>
        <v>279755.60000000003</v>
      </c>
      <c r="T4" s="112">
        <f t="shared" si="7"/>
        <v>41402.000000000007</v>
      </c>
      <c r="U4" s="112">
        <f t="shared" si="8"/>
        <v>62433.200000000004</v>
      </c>
      <c r="V4" s="112">
        <f t="shared" si="9"/>
        <v>6096</v>
      </c>
      <c r="W4" s="113">
        <f t="shared" si="10"/>
        <v>0.14362194151746419</v>
      </c>
    </row>
    <row r="5" spans="1:23" s="70" customFormat="1" ht="14" x14ac:dyDescent="0.15">
      <c r="A5" s="68">
        <v>2019</v>
      </c>
      <c r="B5" s="69" t="s">
        <v>118</v>
      </c>
      <c r="C5" s="184">
        <v>545</v>
      </c>
      <c r="D5" s="184">
        <v>0</v>
      </c>
      <c r="E5" s="184">
        <v>0</v>
      </c>
      <c r="F5" s="184">
        <v>0</v>
      </c>
      <c r="G5" s="184">
        <v>545</v>
      </c>
      <c r="H5" s="141"/>
      <c r="I5" s="69" t="s">
        <v>118</v>
      </c>
      <c r="J5" s="76">
        <v>7314.79</v>
      </c>
      <c r="K5" s="76">
        <v>0.24</v>
      </c>
      <c r="L5" s="76">
        <f t="shared" si="0"/>
        <v>1755.5495999999998</v>
      </c>
      <c r="M5" s="76">
        <f t="shared" si="1"/>
        <v>1755.5495999999998</v>
      </c>
      <c r="N5" s="76">
        <f t="shared" si="2"/>
        <v>1755.5495999999998</v>
      </c>
      <c r="O5" s="76">
        <f t="shared" si="3"/>
        <v>1755.5495999999998</v>
      </c>
      <c r="P5" s="89">
        <v>153806177.56</v>
      </c>
      <c r="Q5" s="89">
        <f t="shared" si="4"/>
        <v>545</v>
      </c>
      <c r="R5" s="112">
        <f t="shared" si="5"/>
        <v>956774.53199999989</v>
      </c>
      <c r="S5" s="112">
        <f t="shared" si="6"/>
        <v>956774.53199999989</v>
      </c>
      <c r="T5" s="112">
        <f t="shared" si="7"/>
        <v>0</v>
      </c>
      <c r="U5" s="112">
        <f t="shared" si="8"/>
        <v>0</v>
      </c>
      <c r="V5" s="112">
        <f t="shared" si="9"/>
        <v>0</v>
      </c>
      <c r="W5" s="113">
        <f t="shared" si="10"/>
        <v>6.220650868374652E-3</v>
      </c>
    </row>
    <row r="6" spans="1:23" s="70" customFormat="1" ht="14" x14ac:dyDescent="0.15">
      <c r="A6" s="68">
        <v>2019</v>
      </c>
      <c r="B6" s="69" t="s">
        <v>111</v>
      </c>
      <c r="C6" s="184">
        <v>0</v>
      </c>
      <c r="D6" s="184">
        <v>413</v>
      </c>
      <c r="E6" s="184">
        <v>1980</v>
      </c>
      <c r="F6" s="184">
        <v>0</v>
      </c>
      <c r="G6" s="184">
        <v>2393</v>
      </c>
      <c r="H6" s="141"/>
      <c r="I6" s="69" t="s">
        <v>111</v>
      </c>
      <c r="J6" s="76">
        <v>18426.3</v>
      </c>
      <c r="K6" s="76">
        <v>0.28000000000000003</v>
      </c>
      <c r="L6" s="76">
        <f t="shared" si="0"/>
        <v>5159.3640000000005</v>
      </c>
      <c r="M6" s="76">
        <f t="shared" si="1"/>
        <v>5159.3640000000005</v>
      </c>
      <c r="N6" s="76">
        <f t="shared" si="2"/>
        <v>5159.3640000000005</v>
      </c>
      <c r="O6" s="76">
        <f t="shared" si="3"/>
        <v>5159.3640000000005</v>
      </c>
      <c r="P6" s="89">
        <v>346674044.84000003</v>
      </c>
      <c r="Q6" s="89">
        <f t="shared" si="4"/>
        <v>2393</v>
      </c>
      <c r="R6" s="112">
        <f t="shared" si="5"/>
        <v>12346358.052000001</v>
      </c>
      <c r="S6" s="112">
        <f t="shared" si="6"/>
        <v>0</v>
      </c>
      <c r="T6" s="112">
        <f t="shared" si="7"/>
        <v>2130817.3320000004</v>
      </c>
      <c r="U6" s="112">
        <f t="shared" si="8"/>
        <v>10215540.720000001</v>
      </c>
      <c r="V6" s="112">
        <f t="shared" si="9"/>
        <v>0</v>
      </c>
      <c r="W6" s="113">
        <f t="shared" si="10"/>
        <v>3.5613736406768487E-2</v>
      </c>
    </row>
    <row r="7" spans="1:23" s="70" customFormat="1" ht="14" x14ac:dyDescent="0.15">
      <c r="A7" s="68">
        <v>2019</v>
      </c>
      <c r="B7" s="69" t="s">
        <v>112</v>
      </c>
      <c r="C7" s="184">
        <v>202.125</v>
      </c>
      <c r="D7" s="184">
        <v>76.25</v>
      </c>
      <c r="E7" s="184">
        <v>1377.875</v>
      </c>
      <c r="F7" s="184">
        <v>89.625</v>
      </c>
      <c r="G7" s="184">
        <v>1745.875</v>
      </c>
      <c r="H7" s="141"/>
      <c r="I7" s="69" t="s">
        <v>112</v>
      </c>
      <c r="J7" s="76">
        <v>252743.77000000002</v>
      </c>
      <c r="K7" s="76">
        <v>0.13</v>
      </c>
      <c r="L7" s="76">
        <f t="shared" si="0"/>
        <v>32856.690100000007</v>
      </c>
      <c r="M7" s="76">
        <f t="shared" si="1"/>
        <v>32856.690100000007</v>
      </c>
      <c r="N7" s="76">
        <f t="shared" si="2"/>
        <v>32856.690100000007</v>
      </c>
      <c r="O7" s="76">
        <f t="shared" si="3"/>
        <v>32856.690100000007</v>
      </c>
      <c r="P7" s="89">
        <v>1727676669.4700003</v>
      </c>
      <c r="Q7" s="89">
        <f t="shared" si="4"/>
        <v>1745.875</v>
      </c>
      <c r="R7" s="112">
        <f t="shared" si="5"/>
        <v>57363673.828337513</v>
      </c>
      <c r="S7" s="112">
        <f t="shared" si="6"/>
        <v>6641158.4864625018</v>
      </c>
      <c r="T7" s="112">
        <f t="shared" si="7"/>
        <v>2505322.6201250004</v>
      </c>
      <c r="U7" s="112">
        <f t="shared" si="8"/>
        <v>45272411.871537507</v>
      </c>
      <c r="V7" s="112">
        <f t="shared" si="9"/>
        <v>2944780.8502125004</v>
      </c>
      <c r="W7" s="113">
        <f t="shared" si="10"/>
        <v>3.3202783160772194E-2</v>
      </c>
    </row>
    <row r="8" spans="1:23" s="70" customFormat="1" ht="14" x14ac:dyDescent="0.15">
      <c r="A8" s="68">
        <v>2019</v>
      </c>
      <c r="B8" s="69" t="s">
        <v>134</v>
      </c>
      <c r="C8" s="184">
        <v>1610</v>
      </c>
      <c r="D8" s="184">
        <v>1900</v>
      </c>
      <c r="E8" s="184"/>
      <c r="F8" s="184">
        <v>420</v>
      </c>
      <c r="G8" s="184">
        <v>3930</v>
      </c>
      <c r="H8" s="141"/>
      <c r="I8" s="69" t="s">
        <v>198</v>
      </c>
      <c r="J8" s="76">
        <v>34181.81</v>
      </c>
      <c r="K8" s="76">
        <v>0.64</v>
      </c>
      <c r="L8" s="76">
        <f t="shared" si="0"/>
        <v>21876.358399999997</v>
      </c>
      <c r="M8" s="76">
        <f t="shared" si="1"/>
        <v>21876.358399999997</v>
      </c>
      <c r="N8" s="76">
        <f t="shared" si="2"/>
        <v>21876.358399999997</v>
      </c>
      <c r="O8" s="76">
        <f t="shared" si="3"/>
        <v>21876.358399999997</v>
      </c>
      <c r="P8" s="89">
        <v>2575338094.48</v>
      </c>
      <c r="Q8" s="89">
        <f t="shared" si="4"/>
        <v>3930</v>
      </c>
      <c r="R8" s="112">
        <f t="shared" si="5"/>
        <v>85974088.511999995</v>
      </c>
      <c r="S8" s="112">
        <f t="shared" si="6"/>
        <v>35220937.023999996</v>
      </c>
      <c r="T8" s="112">
        <f t="shared" si="7"/>
        <v>41565080.959999993</v>
      </c>
      <c r="U8" s="112">
        <f t="shared" si="8"/>
        <v>0</v>
      </c>
      <c r="V8" s="112">
        <f t="shared" si="9"/>
        <v>9188070.527999999</v>
      </c>
      <c r="W8" s="113">
        <f t="shared" si="10"/>
        <v>3.3383612309497358E-2</v>
      </c>
    </row>
    <row r="9" spans="1:23" s="70" customFormat="1" ht="14" x14ac:dyDescent="0.15">
      <c r="A9" s="68">
        <v>2019</v>
      </c>
      <c r="B9" s="69" t="s">
        <v>124</v>
      </c>
      <c r="C9" s="184">
        <v>2357</v>
      </c>
      <c r="D9" s="184">
        <v>1360</v>
      </c>
      <c r="E9" s="184">
        <v>5250</v>
      </c>
      <c r="F9" s="184">
        <v>3114</v>
      </c>
      <c r="G9" s="184">
        <v>12081</v>
      </c>
      <c r="H9" s="141"/>
      <c r="I9" s="69" t="s">
        <v>124</v>
      </c>
      <c r="J9" s="76">
        <v>220.32999999999998</v>
      </c>
      <c r="K9" s="76">
        <v>0.49</v>
      </c>
      <c r="L9" s="76">
        <f t="shared" si="0"/>
        <v>107.96169999999999</v>
      </c>
      <c r="M9" s="76">
        <f t="shared" si="1"/>
        <v>107.96169999999999</v>
      </c>
      <c r="N9" s="76">
        <f t="shared" si="2"/>
        <v>107.96169999999999</v>
      </c>
      <c r="O9" s="76">
        <f t="shared" si="3"/>
        <v>107.96169999999999</v>
      </c>
      <c r="P9" s="89">
        <v>28535938.189999998</v>
      </c>
      <c r="Q9" s="89">
        <f t="shared" si="4"/>
        <v>12081</v>
      </c>
      <c r="R9" s="112">
        <f t="shared" si="5"/>
        <v>1304285.2977</v>
      </c>
      <c r="S9" s="112">
        <f t="shared" si="6"/>
        <v>254465.72689999998</v>
      </c>
      <c r="T9" s="112">
        <f t="shared" si="7"/>
        <v>146827.91199999998</v>
      </c>
      <c r="U9" s="112">
        <f t="shared" si="8"/>
        <v>566798.92499999993</v>
      </c>
      <c r="V9" s="112">
        <f t="shared" si="9"/>
        <v>336192.73379999999</v>
      </c>
      <c r="W9" s="113">
        <f t="shared" si="10"/>
        <v>4.5706760682466985E-2</v>
      </c>
    </row>
    <row r="10" spans="1:23" s="70" customFormat="1" ht="14" x14ac:dyDescent="0.15">
      <c r="A10" s="68">
        <v>2019</v>
      </c>
      <c r="B10" s="69" t="s">
        <v>128</v>
      </c>
      <c r="C10" s="184">
        <v>0</v>
      </c>
      <c r="D10" s="184">
        <v>9322</v>
      </c>
      <c r="E10" s="184">
        <v>4145</v>
      </c>
      <c r="F10" s="184">
        <v>105</v>
      </c>
      <c r="G10" s="184">
        <v>13572</v>
      </c>
      <c r="H10" s="141"/>
      <c r="I10" s="69" t="s">
        <v>128</v>
      </c>
      <c r="J10" s="76">
        <v>1920.2</v>
      </c>
      <c r="K10" s="76">
        <v>0.9</v>
      </c>
      <c r="L10" s="76">
        <f t="shared" si="0"/>
        <v>1728.18</v>
      </c>
      <c r="M10" s="76">
        <f t="shared" si="1"/>
        <v>1728.18</v>
      </c>
      <c r="N10" s="76">
        <f t="shared" si="2"/>
        <v>1728.18</v>
      </c>
      <c r="O10" s="76">
        <f t="shared" si="3"/>
        <v>1728.18</v>
      </c>
      <c r="P10" s="89">
        <v>58054642.739999995</v>
      </c>
      <c r="Q10" s="89">
        <f t="shared" si="4"/>
        <v>13572</v>
      </c>
      <c r="R10" s="112">
        <f t="shared" si="5"/>
        <v>23454858.960000001</v>
      </c>
      <c r="S10" s="112">
        <f t="shared" si="6"/>
        <v>0</v>
      </c>
      <c r="T10" s="112">
        <f t="shared" si="7"/>
        <v>16110093.960000001</v>
      </c>
      <c r="U10" s="112">
        <f t="shared" si="8"/>
        <v>7163306.1000000006</v>
      </c>
      <c r="V10" s="112">
        <f t="shared" si="9"/>
        <v>181458.9</v>
      </c>
      <c r="W10" s="113">
        <f t="shared" si="10"/>
        <v>0.40401349234106065</v>
      </c>
    </row>
    <row r="11" spans="1:23" s="70" customFormat="1" ht="14" x14ac:dyDescent="0.15">
      <c r="A11" s="68">
        <v>2019</v>
      </c>
      <c r="B11" s="69" t="s">
        <v>182</v>
      </c>
      <c r="C11" s="184">
        <v>397.5</v>
      </c>
      <c r="D11" s="184">
        <v>3160.5</v>
      </c>
      <c r="E11" s="184">
        <v>0</v>
      </c>
      <c r="F11" s="184">
        <v>165</v>
      </c>
      <c r="G11" s="184">
        <v>3723</v>
      </c>
      <c r="H11" s="141"/>
      <c r="I11" s="78" t="s">
        <v>182</v>
      </c>
      <c r="J11" s="71">
        <v>868.06</v>
      </c>
      <c r="K11" s="82">
        <v>0</v>
      </c>
      <c r="L11" s="76">
        <f t="shared" si="0"/>
        <v>0</v>
      </c>
      <c r="M11" s="76">
        <f t="shared" si="1"/>
        <v>0</v>
      </c>
      <c r="N11" s="76">
        <f t="shared" si="2"/>
        <v>0</v>
      </c>
      <c r="O11" s="76">
        <f t="shared" si="3"/>
        <v>0</v>
      </c>
      <c r="P11" s="89">
        <v>48342331.32</v>
      </c>
      <c r="Q11" s="89">
        <f t="shared" si="4"/>
        <v>3723</v>
      </c>
      <c r="R11" s="112">
        <f t="shared" si="5"/>
        <v>0</v>
      </c>
      <c r="S11" s="112">
        <f t="shared" si="6"/>
        <v>0</v>
      </c>
      <c r="T11" s="112">
        <f t="shared" si="7"/>
        <v>0</v>
      </c>
      <c r="U11" s="112">
        <f t="shared" si="8"/>
        <v>0</v>
      </c>
      <c r="V11" s="112">
        <f t="shared" si="9"/>
        <v>0</v>
      </c>
      <c r="W11" s="113">
        <f t="shared" si="10"/>
        <v>0</v>
      </c>
    </row>
    <row r="12" spans="1:23" s="70" customFormat="1" ht="14" x14ac:dyDescent="0.15">
      <c r="A12" s="68">
        <v>2019</v>
      </c>
      <c r="B12" s="69" t="s">
        <v>127</v>
      </c>
      <c r="C12" s="184">
        <v>252</v>
      </c>
      <c r="D12" s="184">
        <v>868.66666666666663</v>
      </c>
      <c r="E12" s="184">
        <v>170</v>
      </c>
      <c r="F12" s="184">
        <v>0</v>
      </c>
      <c r="G12" s="184">
        <v>1290.6666666666665</v>
      </c>
      <c r="H12" s="141"/>
      <c r="I12" s="69" t="s">
        <v>127</v>
      </c>
      <c r="J12" s="76">
        <v>2568.2199999999998</v>
      </c>
      <c r="K12" s="76">
        <v>0</v>
      </c>
      <c r="L12" s="76">
        <f t="shared" si="0"/>
        <v>0</v>
      </c>
      <c r="M12" s="76">
        <f t="shared" si="1"/>
        <v>0</v>
      </c>
      <c r="N12" s="76">
        <f t="shared" si="2"/>
        <v>0</v>
      </c>
      <c r="O12" s="76">
        <f t="shared" si="3"/>
        <v>0</v>
      </c>
      <c r="P12" s="89">
        <v>75168169.74000001</v>
      </c>
      <c r="Q12" s="89">
        <f t="shared" si="4"/>
        <v>1290.6666666666665</v>
      </c>
      <c r="R12" s="112">
        <f t="shared" si="5"/>
        <v>0</v>
      </c>
      <c r="S12" s="112">
        <f t="shared" si="6"/>
        <v>0</v>
      </c>
      <c r="T12" s="112">
        <f t="shared" si="7"/>
        <v>0</v>
      </c>
      <c r="U12" s="112">
        <f t="shared" si="8"/>
        <v>0</v>
      </c>
      <c r="V12" s="112">
        <f t="shared" si="9"/>
        <v>0</v>
      </c>
      <c r="W12" s="113">
        <f t="shared" si="10"/>
        <v>0</v>
      </c>
    </row>
    <row r="13" spans="1:23" s="70" customFormat="1" ht="14" x14ac:dyDescent="0.15">
      <c r="A13" s="68">
        <v>2019</v>
      </c>
      <c r="B13" s="69" t="s">
        <v>104</v>
      </c>
      <c r="C13" s="184">
        <v>515.57142857142856</v>
      </c>
      <c r="D13" s="184">
        <v>346.14285714285717</v>
      </c>
      <c r="E13" s="184">
        <v>68.857142857142861</v>
      </c>
      <c r="F13" s="184">
        <v>8.5714285714285712</v>
      </c>
      <c r="G13" s="184">
        <v>939.14285714285722</v>
      </c>
      <c r="H13" s="141"/>
      <c r="I13" s="69" t="s">
        <v>104</v>
      </c>
      <c r="J13" s="76">
        <v>114612.86000000002</v>
      </c>
      <c r="K13" s="76">
        <v>0.14000000000000001</v>
      </c>
      <c r="L13" s="76">
        <f t="shared" si="0"/>
        <v>16045.800400000004</v>
      </c>
      <c r="M13" s="76">
        <f t="shared" si="1"/>
        <v>16045.800400000004</v>
      </c>
      <c r="N13" s="76">
        <f t="shared" si="2"/>
        <v>16045.800400000004</v>
      </c>
      <c r="O13" s="76">
        <f t="shared" si="3"/>
        <v>16045.800400000004</v>
      </c>
      <c r="P13" s="89">
        <v>838098539.52000046</v>
      </c>
      <c r="Q13" s="89">
        <f t="shared" si="4"/>
        <v>939.14285714285722</v>
      </c>
      <c r="R13" s="112">
        <f t="shared" si="5"/>
        <v>15069298.832800005</v>
      </c>
      <c r="S13" s="112">
        <f t="shared" si="6"/>
        <v>8272756.2348000016</v>
      </c>
      <c r="T13" s="112">
        <f t="shared" si="7"/>
        <v>5554139.1956000021</v>
      </c>
      <c r="U13" s="112">
        <f t="shared" si="8"/>
        <v>1104867.9704000002</v>
      </c>
      <c r="V13" s="112">
        <f t="shared" si="9"/>
        <v>137535.43200000003</v>
      </c>
      <c r="W13" s="113">
        <f t="shared" si="10"/>
        <v>1.7980342551880069E-2</v>
      </c>
    </row>
    <row r="14" spans="1:23" s="70" customFormat="1" ht="14" x14ac:dyDescent="0.15">
      <c r="A14" s="68">
        <v>2019</v>
      </c>
      <c r="B14" s="69" t="s">
        <v>119</v>
      </c>
      <c r="C14" s="184">
        <v>978.4</v>
      </c>
      <c r="D14" s="184">
        <v>4110.6000000000004</v>
      </c>
      <c r="E14" s="184">
        <v>3803.6</v>
      </c>
      <c r="F14" s="184">
        <v>392.6</v>
      </c>
      <c r="G14" s="184">
        <v>9285.2000000000007</v>
      </c>
      <c r="H14" s="141"/>
      <c r="I14" s="69" t="s">
        <v>119</v>
      </c>
      <c r="J14" s="76">
        <v>2814.85</v>
      </c>
      <c r="K14" s="76">
        <v>0.09</v>
      </c>
      <c r="L14" s="76">
        <f t="shared" si="0"/>
        <v>253.33649999999997</v>
      </c>
      <c r="M14" s="76">
        <f t="shared" si="1"/>
        <v>253.33649999999997</v>
      </c>
      <c r="N14" s="76">
        <f t="shared" si="2"/>
        <v>253.33649999999997</v>
      </c>
      <c r="O14" s="76">
        <f t="shared" si="3"/>
        <v>253.33649999999997</v>
      </c>
      <c r="P14" s="89">
        <v>51626563.879999995</v>
      </c>
      <c r="Q14" s="89">
        <f t="shared" si="4"/>
        <v>9285.2000000000007</v>
      </c>
      <c r="R14" s="112">
        <f t="shared" si="5"/>
        <v>2352280.0697999997</v>
      </c>
      <c r="S14" s="112">
        <f t="shared" si="6"/>
        <v>247864.43159999998</v>
      </c>
      <c r="T14" s="112">
        <f t="shared" si="7"/>
        <v>1041365.0168999999</v>
      </c>
      <c r="U14" s="112">
        <f t="shared" si="8"/>
        <v>963590.71139999991</v>
      </c>
      <c r="V14" s="112">
        <f t="shared" si="9"/>
        <v>99459.909899999999</v>
      </c>
      <c r="W14" s="113">
        <f t="shared" si="10"/>
        <v>4.5563366860277663E-2</v>
      </c>
    </row>
    <row r="15" spans="1:23" s="70" customFormat="1" ht="14" x14ac:dyDescent="0.15">
      <c r="A15" s="68">
        <v>2019</v>
      </c>
      <c r="B15" s="69" t="s">
        <v>151</v>
      </c>
      <c r="C15" s="184">
        <v>988</v>
      </c>
      <c r="D15" s="184">
        <v>1000</v>
      </c>
      <c r="E15" s="184">
        <v>152</v>
      </c>
      <c r="F15" s="184">
        <v>19</v>
      </c>
      <c r="G15" s="184">
        <v>2159</v>
      </c>
      <c r="H15" s="141"/>
      <c r="I15" s="69" t="s">
        <v>151</v>
      </c>
      <c r="J15" s="76">
        <v>689822.28999999992</v>
      </c>
      <c r="K15" s="76">
        <v>0.21</v>
      </c>
      <c r="L15" s="76">
        <f t="shared" si="0"/>
        <v>144862.68089999998</v>
      </c>
      <c r="M15" s="76">
        <f t="shared" si="1"/>
        <v>144862.68089999998</v>
      </c>
      <c r="N15" s="76">
        <f t="shared" si="2"/>
        <v>144862.68089999998</v>
      </c>
      <c r="O15" s="76">
        <f t="shared" si="3"/>
        <v>144862.68089999998</v>
      </c>
      <c r="P15" s="89">
        <v>4786743130.6599979</v>
      </c>
      <c r="Q15" s="89">
        <f t="shared" si="4"/>
        <v>2159</v>
      </c>
      <c r="R15" s="112">
        <f t="shared" si="5"/>
        <v>312758528.06309998</v>
      </c>
      <c r="S15" s="112">
        <f t="shared" si="6"/>
        <v>143124328.72919998</v>
      </c>
      <c r="T15" s="112">
        <f t="shared" si="7"/>
        <v>144862680.89999998</v>
      </c>
      <c r="U15" s="112">
        <f t="shared" si="8"/>
        <v>22019127.496799998</v>
      </c>
      <c r="V15" s="112">
        <f t="shared" si="9"/>
        <v>2752390.9370999997</v>
      </c>
      <c r="W15" s="113">
        <f t="shared" si="10"/>
        <v>6.5338481620169309E-2</v>
      </c>
    </row>
    <row r="16" spans="1:23" s="70" customFormat="1" ht="14" x14ac:dyDescent="0.15">
      <c r="A16" s="68">
        <v>2019</v>
      </c>
      <c r="B16" s="69" t="s">
        <v>121</v>
      </c>
      <c r="C16" s="184">
        <v>73.5</v>
      </c>
      <c r="D16" s="184">
        <v>582.75</v>
      </c>
      <c r="E16" s="184">
        <v>2772</v>
      </c>
      <c r="F16" s="184">
        <v>560</v>
      </c>
      <c r="G16" s="184">
        <v>3988.2499999999995</v>
      </c>
      <c r="H16" s="141"/>
      <c r="I16" s="69" t="s">
        <v>121</v>
      </c>
      <c r="J16" s="76">
        <v>38621.69</v>
      </c>
      <c r="K16" s="76">
        <v>0.78</v>
      </c>
      <c r="L16" s="76">
        <f t="shared" si="0"/>
        <v>30124.918200000004</v>
      </c>
      <c r="M16" s="76">
        <f t="shared" si="1"/>
        <v>30124.918200000004</v>
      </c>
      <c r="N16" s="76">
        <f t="shared" si="2"/>
        <v>30124.918200000004</v>
      </c>
      <c r="O16" s="76">
        <f t="shared" si="3"/>
        <v>30124.918200000004</v>
      </c>
      <c r="P16" s="89">
        <v>1422896686.4000001</v>
      </c>
      <c r="Q16" s="89">
        <f t="shared" si="4"/>
        <v>3988.2499999999995</v>
      </c>
      <c r="R16" s="112">
        <f t="shared" si="5"/>
        <v>120145705.01115</v>
      </c>
      <c r="S16" s="112">
        <f t="shared" si="6"/>
        <v>2214181.4877000004</v>
      </c>
      <c r="T16" s="112">
        <f t="shared" si="7"/>
        <v>17555296.081050001</v>
      </c>
      <c r="U16" s="112">
        <f t="shared" si="8"/>
        <v>83506273.250400007</v>
      </c>
      <c r="V16" s="112">
        <f t="shared" si="9"/>
        <v>16869954.192000002</v>
      </c>
      <c r="W16" s="113">
        <f t="shared" si="10"/>
        <v>8.4437405863334078E-2</v>
      </c>
    </row>
    <row r="17" spans="1:23" s="70" customFormat="1" ht="14" x14ac:dyDescent="0.15">
      <c r="A17" s="68">
        <v>2019</v>
      </c>
      <c r="B17" s="69" t="s">
        <v>100</v>
      </c>
      <c r="C17" s="184">
        <v>1561.8</v>
      </c>
      <c r="D17" s="184">
        <v>5141.833333333333</v>
      </c>
      <c r="E17" s="184">
        <v>820.57142857142856</v>
      </c>
      <c r="F17" s="184">
        <v>2186.4</v>
      </c>
      <c r="G17" s="184">
        <v>9710.6047619047622</v>
      </c>
      <c r="H17" s="141"/>
      <c r="I17" s="69" t="s">
        <v>100</v>
      </c>
      <c r="J17" s="76">
        <v>1023.5</v>
      </c>
      <c r="K17" s="76">
        <v>0</v>
      </c>
      <c r="L17" s="76">
        <f t="shared" si="0"/>
        <v>0</v>
      </c>
      <c r="M17" s="76">
        <f t="shared" si="1"/>
        <v>0</v>
      </c>
      <c r="N17" s="76">
        <f t="shared" si="2"/>
        <v>0</v>
      </c>
      <c r="O17" s="76">
        <f t="shared" si="3"/>
        <v>0</v>
      </c>
      <c r="P17" s="89">
        <v>24654410.349999998</v>
      </c>
      <c r="Q17" s="89">
        <f t="shared" si="4"/>
        <v>9710.6047619047622</v>
      </c>
      <c r="R17" s="112">
        <f t="shared" si="5"/>
        <v>0</v>
      </c>
      <c r="S17" s="112">
        <f t="shared" si="6"/>
        <v>0</v>
      </c>
      <c r="T17" s="112">
        <f t="shared" si="7"/>
        <v>0</v>
      </c>
      <c r="U17" s="112">
        <f t="shared" si="8"/>
        <v>0</v>
      </c>
      <c r="V17" s="112">
        <f t="shared" si="9"/>
        <v>0</v>
      </c>
      <c r="W17" s="113">
        <f t="shared" si="10"/>
        <v>0</v>
      </c>
    </row>
    <row r="18" spans="1:23" s="70" customFormat="1" ht="14" x14ac:dyDescent="0.15">
      <c r="A18" s="68">
        <v>2019</v>
      </c>
      <c r="B18" s="69" t="s">
        <v>122</v>
      </c>
      <c r="C18" s="184">
        <v>0</v>
      </c>
      <c r="D18" s="184">
        <v>1130</v>
      </c>
      <c r="E18" s="184">
        <v>1650</v>
      </c>
      <c r="F18" s="184">
        <v>0</v>
      </c>
      <c r="G18" s="184">
        <v>2780</v>
      </c>
      <c r="H18" s="141"/>
      <c r="I18" s="69" t="s">
        <v>122</v>
      </c>
      <c r="J18" s="76">
        <v>45.5</v>
      </c>
      <c r="K18" s="76">
        <v>0.22</v>
      </c>
      <c r="L18" s="76">
        <f t="shared" si="0"/>
        <v>10.01</v>
      </c>
      <c r="M18" s="76">
        <f t="shared" si="1"/>
        <v>10.01</v>
      </c>
      <c r="N18" s="76">
        <f t="shared" si="2"/>
        <v>10.01</v>
      </c>
      <c r="O18" s="76">
        <f t="shared" si="3"/>
        <v>10.01</v>
      </c>
      <c r="P18" s="89">
        <v>3598693.52</v>
      </c>
      <c r="Q18" s="89">
        <f t="shared" si="4"/>
        <v>2780</v>
      </c>
      <c r="R18" s="112">
        <f t="shared" si="5"/>
        <v>27827.8</v>
      </c>
      <c r="S18" s="112">
        <f t="shared" si="6"/>
        <v>0</v>
      </c>
      <c r="T18" s="112">
        <f t="shared" si="7"/>
        <v>11311.3</v>
      </c>
      <c r="U18" s="112">
        <f t="shared" si="8"/>
        <v>16516.5</v>
      </c>
      <c r="V18" s="112">
        <f t="shared" si="9"/>
        <v>0</v>
      </c>
      <c r="W18" s="113">
        <f t="shared" si="10"/>
        <v>7.7327507456094787E-3</v>
      </c>
    </row>
    <row r="19" spans="1:23" s="70" customFormat="1" ht="14" x14ac:dyDescent="0.15">
      <c r="A19" s="68">
        <v>2019</v>
      </c>
      <c r="B19" s="69" t="s">
        <v>125</v>
      </c>
      <c r="C19" s="184">
        <v>212</v>
      </c>
      <c r="D19" s="184">
        <v>436</v>
      </c>
      <c r="E19" s="184">
        <v>331</v>
      </c>
      <c r="F19" s="184">
        <v>70</v>
      </c>
      <c r="G19" s="184">
        <v>1049</v>
      </c>
      <c r="H19" s="141"/>
      <c r="I19" s="69" t="s">
        <v>125</v>
      </c>
      <c r="J19" s="76">
        <v>1905.85</v>
      </c>
      <c r="K19" s="76">
        <v>0</v>
      </c>
      <c r="L19" s="76">
        <f t="shared" si="0"/>
        <v>0</v>
      </c>
      <c r="M19" s="76">
        <f t="shared" si="1"/>
        <v>0</v>
      </c>
      <c r="N19" s="76">
        <f t="shared" si="2"/>
        <v>0</v>
      </c>
      <c r="O19" s="76">
        <f t="shared" si="3"/>
        <v>0</v>
      </c>
      <c r="P19" s="89">
        <v>24579763.23</v>
      </c>
      <c r="Q19" s="89">
        <f t="shared" si="4"/>
        <v>1049</v>
      </c>
      <c r="R19" s="112">
        <f t="shared" si="5"/>
        <v>0</v>
      </c>
      <c r="S19" s="112">
        <f t="shared" si="6"/>
        <v>0</v>
      </c>
      <c r="T19" s="112">
        <f t="shared" si="7"/>
        <v>0</v>
      </c>
      <c r="U19" s="112">
        <f t="shared" si="8"/>
        <v>0</v>
      </c>
      <c r="V19" s="112">
        <f t="shared" si="9"/>
        <v>0</v>
      </c>
      <c r="W19" s="113">
        <f t="shared" si="10"/>
        <v>0</v>
      </c>
    </row>
    <row r="20" spans="1:23" s="70" customFormat="1" ht="14" x14ac:dyDescent="0.15">
      <c r="A20" s="68">
        <v>2019</v>
      </c>
      <c r="B20" s="69" t="s">
        <v>162</v>
      </c>
      <c r="C20" s="184">
        <v>186.66666666666666</v>
      </c>
      <c r="D20" s="184">
        <v>108.66666666666667</v>
      </c>
      <c r="E20" s="184">
        <v>73.333333333333329</v>
      </c>
      <c r="F20" s="184">
        <v>0</v>
      </c>
      <c r="G20" s="184">
        <v>368.66666666666663</v>
      </c>
      <c r="H20" s="141"/>
      <c r="I20" s="69" t="s">
        <v>123</v>
      </c>
      <c r="J20" s="76">
        <v>45435.53</v>
      </c>
      <c r="K20" s="76">
        <v>0.61</v>
      </c>
      <c r="L20" s="76">
        <f t="shared" si="0"/>
        <v>27715.673299999999</v>
      </c>
      <c r="M20" s="76">
        <f t="shared" si="1"/>
        <v>27715.673299999999</v>
      </c>
      <c r="N20" s="76">
        <f t="shared" si="2"/>
        <v>27715.673299999999</v>
      </c>
      <c r="O20" s="76">
        <f t="shared" si="3"/>
        <v>27715.673299999999</v>
      </c>
      <c r="P20" s="89">
        <v>767676248.76000011</v>
      </c>
      <c r="Q20" s="89">
        <f t="shared" si="4"/>
        <v>368.66666666666663</v>
      </c>
      <c r="R20" s="112">
        <f t="shared" si="5"/>
        <v>10217844.889933331</v>
      </c>
      <c r="S20" s="112">
        <f t="shared" si="6"/>
        <v>5173592.3493333329</v>
      </c>
      <c r="T20" s="112">
        <f t="shared" si="7"/>
        <v>3011769.8319333335</v>
      </c>
      <c r="U20" s="112">
        <f t="shared" si="8"/>
        <v>2032482.7086666664</v>
      </c>
      <c r="V20" s="112">
        <f t="shared" si="9"/>
        <v>0</v>
      </c>
      <c r="W20" s="113">
        <f t="shared" si="10"/>
        <v>1.3310096419470901E-2</v>
      </c>
    </row>
    <row r="21" spans="1:23" s="70" customFormat="1" ht="14" x14ac:dyDescent="0.15">
      <c r="A21" s="68">
        <v>2019</v>
      </c>
      <c r="B21" s="69" t="s">
        <v>129</v>
      </c>
      <c r="C21" s="184">
        <v>620.98974790748355</v>
      </c>
      <c r="D21" s="184">
        <v>5937.4019777788781</v>
      </c>
      <c r="E21" s="184">
        <v>22635.37630627507</v>
      </c>
      <c r="F21" s="184">
        <v>1092.2319680385651</v>
      </c>
      <c r="G21" s="184">
        <v>30285.999999999996</v>
      </c>
      <c r="H21" s="141"/>
      <c r="I21" s="69" t="s">
        <v>129</v>
      </c>
      <c r="J21" s="76">
        <v>1924.03</v>
      </c>
      <c r="K21" s="76">
        <v>0.05</v>
      </c>
      <c r="L21" s="76">
        <f t="shared" si="0"/>
        <v>96.20150000000001</v>
      </c>
      <c r="M21" s="76">
        <f t="shared" si="1"/>
        <v>96.20150000000001</v>
      </c>
      <c r="N21" s="76">
        <f t="shared" si="2"/>
        <v>96.20150000000001</v>
      </c>
      <c r="O21" s="76">
        <f t="shared" si="3"/>
        <v>96.20150000000001</v>
      </c>
      <c r="P21" s="89">
        <v>234633390.16999999</v>
      </c>
      <c r="Q21" s="89">
        <f t="shared" si="4"/>
        <v>30285.999999999996</v>
      </c>
      <c r="R21" s="112">
        <f t="shared" si="5"/>
        <v>2913558.6289999997</v>
      </c>
      <c r="S21" s="112">
        <f t="shared" si="6"/>
        <v>59740.145233321782</v>
      </c>
      <c r="T21" s="112">
        <f t="shared" si="7"/>
        <v>571186.97636529477</v>
      </c>
      <c r="U21" s="112">
        <f t="shared" si="8"/>
        <v>2177557.1537281214</v>
      </c>
      <c r="V21" s="112">
        <f t="shared" si="9"/>
        <v>105074.35367326203</v>
      </c>
      <c r="W21" s="113">
        <f t="shared" si="10"/>
        <v>1.2417493635023667E-2</v>
      </c>
    </row>
    <row r="22" spans="1:23" s="70" customFormat="1" ht="14" x14ac:dyDescent="0.15">
      <c r="A22" s="68">
        <v>2019</v>
      </c>
      <c r="B22" s="69" t="s">
        <v>126</v>
      </c>
      <c r="C22" s="184">
        <v>5498</v>
      </c>
      <c r="D22" s="184">
        <v>18950</v>
      </c>
      <c r="E22" s="184">
        <v>7536</v>
      </c>
      <c r="F22" s="184">
        <v>5460</v>
      </c>
      <c r="G22" s="184">
        <v>37444</v>
      </c>
      <c r="H22" s="141"/>
      <c r="I22" s="69" t="s">
        <v>126</v>
      </c>
      <c r="J22" s="76">
        <v>2048</v>
      </c>
      <c r="K22" s="76">
        <v>0.79</v>
      </c>
      <c r="L22" s="76">
        <f t="shared" si="0"/>
        <v>1617.92</v>
      </c>
      <c r="M22" s="76">
        <f t="shared" si="1"/>
        <v>1617.92</v>
      </c>
      <c r="N22" s="76">
        <f t="shared" si="2"/>
        <v>1617.92</v>
      </c>
      <c r="O22" s="76">
        <f t="shared" si="3"/>
        <v>1617.92</v>
      </c>
      <c r="P22" s="89">
        <v>771702941.84000003</v>
      </c>
      <c r="Q22" s="89">
        <f t="shared" si="4"/>
        <v>37444</v>
      </c>
      <c r="R22" s="112">
        <f t="shared" si="5"/>
        <v>60581396.480000004</v>
      </c>
      <c r="S22" s="112">
        <f t="shared" si="6"/>
        <v>8895324.1600000001</v>
      </c>
      <c r="T22" s="112">
        <f t="shared" si="7"/>
        <v>30659584</v>
      </c>
      <c r="U22" s="112">
        <f t="shared" si="8"/>
        <v>12192645.120000001</v>
      </c>
      <c r="V22" s="112">
        <f t="shared" si="9"/>
        <v>8833843.2000000011</v>
      </c>
      <c r="W22" s="113">
        <f t="shared" si="10"/>
        <v>7.850351890010103E-2</v>
      </c>
    </row>
    <row r="23" spans="1:23" s="70" customFormat="1" ht="14" x14ac:dyDescent="0.15">
      <c r="A23" s="68">
        <v>2019</v>
      </c>
      <c r="B23" s="69" t="s">
        <v>154</v>
      </c>
      <c r="C23" s="184">
        <v>442.06</v>
      </c>
      <c r="D23" s="184">
        <v>541.88</v>
      </c>
      <c r="E23" s="184">
        <v>285.2</v>
      </c>
      <c r="F23" s="184">
        <v>156.85999999999999</v>
      </c>
      <c r="G23" s="184">
        <v>1426</v>
      </c>
      <c r="H23" s="141"/>
      <c r="I23" s="69" t="s">
        <v>154</v>
      </c>
      <c r="J23" s="76">
        <v>65010.25</v>
      </c>
      <c r="K23" s="76">
        <v>0.39</v>
      </c>
      <c r="L23" s="76">
        <f t="shared" si="0"/>
        <v>25353.997500000001</v>
      </c>
      <c r="M23" s="76">
        <f t="shared" si="1"/>
        <v>25353.997500000001</v>
      </c>
      <c r="N23" s="76">
        <f t="shared" si="2"/>
        <v>25353.997500000001</v>
      </c>
      <c r="O23" s="76">
        <f t="shared" si="3"/>
        <v>25353.997500000001</v>
      </c>
      <c r="P23" s="89">
        <v>904091652.68000007</v>
      </c>
      <c r="Q23" s="89">
        <f t="shared" si="4"/>
        <v>1426</v>
      </c>
      <c r="R23" s="112">
        <f t="shared" si="5"/>
        <v>36154800.435000002</v>
      </c>
      <c r="S23" s="112">
        <f t="shared" si="6"/>
        <v>11207988.134850001</v>
      </c>
      <c r="T23" s="112">
        <f t="shared" si="7"/>
        <v>13738824.1653</v>
      </c>
      <c r="U23" s="112">
        <f t="shared" si="8"/>
        <v>7230960.0870000003</v>
      </c>
      <c r="V23" s="112">
        <f t="shared" si="9"/>
        <v>3977028.0478499997</v>
      </c>
      <c r="W23" s="113">
        <f t="shared" si="10"/>
        <v>3.999019383469174E-2</v>
      </c>
    </row>
    <row r="24" spans="1:23" s="70" customFormat="1" ht="14" x14ac:dyDescent="0.15">
      <c r="A24" s="68">
        <v>2019</v>
      </c>
      <c r="B24" s="69" t="s">
        <v>114</v>
      </c>
      <c r="C24" s="184">
        <v>300</v>
      </c>
      <c r="D24" s="184">
        <v>3950</v>
      </c>
      <c r="E24" s="184">
        <v>9640</v>
      </c>
      <c r="F24" s="184">
        <v>900</v>
      </c>
      <c r="G24" s="184">
        <v>14790</v>
      </c>
      <c r="H24" s="141"/>
      <c r="I24" s="69" t="s">
        <v>114</v>
      </c>
      <c r="J24" s="76">
        <v>37.1</v>
      </c>
      <c r="K24" s="76">
        <v>1</v>
      </c>
      <c r="L24" s="76">
        <f t="shared" si="0"/>
        <v>37.1</v>
      </c>
      <c r="M24" s="76">
        <f t="shared" si="1"/>
        <v>37.1</v>
      </c>
      <c r="N24" s="76">
        <f t="shared" si="2"/>
        <v>37.1</v>
      </c>
      <c r="O24" s="76">
        <f t="shared" si="3"/>
        <v>37.1</v>
      </c>
      <c r="P24" s="89">
        <v>1148101.25</v>
      </c>
      <c r="Q24" s="89">
        <f t="shared" si="4"/>
        <v>14790</v>
      </c>
      <c r="R24" s="112">
        <f t="shared" si="5"/>
        <v>548709</v>
      </c>
      <c r="S24" s="112">
        <f t="shared" si="6"/>
        <v>11130</v>
      </c>
      <c r="T24" s="112">
        <f t="shared" si="7"/>
        <v>146545</v>
      </c>
      <c r="U24" s="112">
        <f t="shared" si="8"/>
        <v>357644</v>
      </c>
      <c r="V24" s="112">
        <f t="shared" si="9"/>
        <v>33390</v>
      </c>
      <c r="W24" s="113">
        <f t="shared" si="10"/>
        <v>0.47792736050065271</v>
      </c>
    </row>
    <row r="25" spans="1:23" s="70" customFormat="1" ht="14" x14ac:dyDescent="0.15">
      <c r="A25" s="68">
        <v>2019</v>
      </c>
      <c r="B25" s="69" t="s">
        <v>149</v>
      </c>
      <c r="C25" s="184">
        <v>647</v>
      </c>
      <c r="D25" s="184">
        <v>7854</v>
      </c>
      <c r="E25" s="184">
        <v>840</v>
      </c>
      <c r="F25" s="184">
        <v>0</v>
      </c>
      <c r="G25" s="184">
        <v>9341</v>
      </c>
      <c r="H25" s="141"/>
      <c r="I25" s="69" t="s">
        <v>149</v>
      </c>
      <c r="J25" s="76">
        <v>357</v>
      </c>
      <c r="K25" s="76">
        <v>0.16</v>
      </c>
      <c r="L25" s="76">
        <f t="shared" si="0"/>
        <v>57.120000000000005</v>
      </c>
      <c r="M25" s="76">
        <f t="shared" si="1"/>
        <v>57.120000000000005</v>
      </c>
      <c r="N25" s="76">
        <f t="shared" si="2"/>
        <v>57.120000000000005</v>
      </c>
      <c r="O25" s="76">
        <f t="shared" si="3"/>
        <v>57.120000000000005</v>
      </c>
      <c r="P25" s="89">
        <v>31536666.680000003</v>
      </c>
      <c r="Q25" s="89">
        <f t="shared" si="4"/>
        <v>9341</v>
      </c>
      <c r="R25" s="112">
        <f t="shared" si="5"/>
        <v>533557.92000000004</v>
      </c>
      <c r="S25" s="112">
        <f t="shared" si="6"/>
        <v>36956.639999999999</v>
      </c>
      <c r="T25" s="112">
        <f t="shared" si="7"/>
        <v>448620.48000000004</v>
      </c>
      <c r="U25" s="112">
        <f t="shared" si="8"/>
        <v>47980.800000000003</v>
      </c>
      <c r="V25" s="112">
        <f t="shared" si="9"/>
        <v>0</v>
      </c>
      <c r="W25" s="113">
        <f t="shared" si="10"/>
        <v>1.6918652989358986E-2</v>
      </c>
    </row>
    <row r="26" spans="1:23" s="70" customFormat="1" ht="14" x14ac:dyDescent="0.15">
      <c r="A26" s="68">
        <v>2019</v>
      </c>
      <c r="B26" s="69" t="s">
        <v>103</v>
      </c>
      <c r="C26" s="184">
        <v>600.29</v>
      </c>
      <c r="D26" s="184">
        <v>2375.16</v>
      </c>
      <c r="E26" s="184">
        <v>4352.13</v>
      </c>
      <c r="F26" s="184">
        <v>1858.41</v>
      </c>
      <c r="G26" s="184">
        <v>9185.99</v>
      </c>
      <c r="H26" s="141"/>
      <c r="I26" s="69" t="s">
        <v>103</v>
      </c>
      <c r="J26" s="76">
        <v>23266.07</v>
      </c>
      <c r="K26" s="76">
        <v>0.56000000000000005</v>
      </c>
      <c r="L26" s="76">
        <f t="shared" si="0"/>
        <v>13028.9992</v>
      </c>
      <c r="M26" s="76">
        <f t="shared" si="1"/>
        <v>13028.9992</v>
      </c>
      <c r="N26" s="76">
        <f t="shared" si="2"/>
        <v>13028.9992</v>
      </c>
      <c r="O26" s="76">
        <f t="shared" si="3"/>
        <v>13028.9992</v>
      </c>
      <c r="P26" s="89">
        <v>1737849878.4000003</v>
      </c>
      <c r="Q26" s="89">
        <f t="shared" si="4"/>
        <v>9185.99</v>
      </c>
      <c r="R26" s="112">
        <f t="shared" si="5"/>
        <v>119684256.36120799</v>
      </c>
      <c r="S26" s="112">
        <f t="shared" si="6"/>
        <v>7821177.9297679998</v>
      </c>
      <c r="T26" s="112">
        <f t="shared" si="7"/>
        <v>30945957.739871997</v>
      </c>
      <c r="U26" s="112">
        <f t="shared" si="8"/>
        <v>56703898.288295999</v>
      </c>
      <c r="V26" s="112">
        <f t="shared" si="9"/>
        <v>24213222.403272003</v>
      </c>
      <c r="W26" s="113">
        <f t="shared" si="10"/>
        <v>6.8869157139970355E-2</v>
      </c>
    </row>
    <row r="27" spans="1:23" s="70" customFormat="1" ht="14" x14ac:dyDescent="0.15">
      <c r="A27" s="68">
        <v>2019</v>
      </c>
      <c r="B27" s="69" t="s">
        <v>137</v>
      </c>
      <c r="C27" s="184">
        <v>0</v>
      </c>
      <c r="D27" s="184">
        <v>808</v>
      </c>
      <c r="E27" s="184">
        <v>2315</v>
      </c>
      <c r="F27" s="184">
        <v>0</v>
      </c>
      <c r="G27" s="184">
        <v>3123</v>
      </c>
      <c r="H27" s="141"/>
      <c r="I27" s="69" t="s">
        <v>137</v>
      </c>
      <c r="J27" s="76">
        <v>1903.9099999999999</v>
      </c>
      <c r="K27" s="76">
        <v>0.87</v>
      </c>
      <c r="L27" s="76">
        <f t="shared" si="0"/>
        <v>1656.4016999999999</v>
      </c>
      <c r="M27" s="76">
        <f t="shared" si="1"/>
        <v>1656.4016999999999</v>
      </c>
      <c r="N27" s="76">
        <f t="shared" si="2"/>
        <v>1656.4016999999999</v>
      </c>
      <c r="O27" s="76">
        <f t="shared" si="3"/>
        <v>1656.4016999999999</v>
      </c>
      <c r="P27" s="89">
        <v>154138684.86000001</v>
      </c>
      <c r="Q27" s="89">
        <f t="shared" si="4"/>
        <v>3123</v>
      </c>
      <c r="R27" s="112">
        <f t="shared" si="5"/>
        <v>5172942.5090999994</v>
      </c>
      <c r="S27" s="112">
        <f t="shared" si="6"/>
        <v>0</v>
      </c>
      <c r="T27" s="112">
        <f t="shared" si="7"/>
        <v>1338372.5736</v>
      </c>
      <c r="U27" s="112">
        <f t="shared" si="8"/>
        <v>3834569.9354999997</v>
      </c>
      <c r="V27" s="112">
        <f t="shared" si="9"/>
        <v>0</v>
      </c>
      <c r="W27" s="113">
        <f t="shared" si="10"/>
        <v>3.3560312998637834E-2</v>
      </c>
    </row>
    <row r="28" spans="1:23" s="70" customFormat="1" ht="14" x14ac:dyDescent="0.15">
      <c r="A28" s="68">
        <v>2019</v>
      </c>
      <c r="B28" s="69" t="s">
        <v>152</v>
      </c>
      <c r="C28" s="184">
        <v>471.83333333333331</v>
      </c>
      <c r="D28" s="184">
        <v>679.41666666666663</v>
      </c>
      <c r="E28" s="184">
        <v>0</v>
      </c>
      <c r="F28" s="184">
        <v>28.333333333333332</v>
      </c>
      <c r="G28" s="184">
        <v>1179.5833333333333</v>
      </c>
      <c r="H28" s="141"/>
      <c r="I28" s="69" t="s">
        <v>152</v>
      </c>
      <c r="J28" s="76">
        <v>9180.89</v>
      </c>
      <c r="K28" s="76">
        <v>0.4</v>
      </c>
      <c r="L28" s="76">
        <f t="shared" si="0"/>
        <v>3672.3559999999998</v>
      </c>
      <c r="M28" s="76">
        <f t="shared" si="1"/>
        <v>3672.3559999999998</v>
      </c>
      <c r="N28" s="76">
        <f t="shared" si="2"/>
        <v>3672.3559999999998</v>
      </c>
      <c r="O28" s="76">
        <f t="shared" si="3"/>
        <v>3672.3559999999998</v>
      </c>
      <c r="P28" s="89">
        <v>86637759.469999984</v>
      </c>
      <c r="Q28" s="89">
        <f t="shared" si="4"/>
        <v>1179.5833333333333</v>
      </c>
      <c r="R28" s="112">
        <f t="shared" si="5"/>
        <v>4331849.9316666657</v>
      </c>
      <c r="S28" s="112">
        <f t="shared" si="6"/>
        <v>1732739.9726666664</v>
      </c>
      <c r="T28" s="112">
        <f t="shared" si="7"/>
        <v>2495059.8723333329</v>
      </c>
      <c r="U28" s="112">
        <f t="shared" si="8"/>
        <v>0</v>
      </c>
      <c r="V28" s="112">
        <f t="shared" si="9"/>
        <v>104050.08666666666</v>
      </c>
      <c r="W28" s="113">
        <f t="shared" si="10"/>
        <v>4.9999560909312908E-2</v>
      </c>
    </row>
    <row r="29" spans="1:23" s="70" customFormat="1" ht="14" x14ac:dyDescent="0.15">
      <c r="A29" s="68">
        <v>2019</v>
      </c>
      <c r="B29" s="69" t="s">
        <v>132</v>
      </c>
      <c r="C29" s="184">
        <v>890.6</v>
      </c>
      <c r="D29" s="184">
        <v>439.2</v>
      </c>
      <c r="E29" s="184">
        <v>401.6</v>
      </c>
      <c r="F29" s="184">
        <v>109.8</v>
      </c>
      <c r="G29" s="184">
        <v>1841.2</v>
      </c>
      <c r="H29" s="141"/>
      <c r="I29" s="69" t="s">
        <v>132</v>
      </c>
      <c r="J29" s="76">
        <v>12915.3</v>
      </c>
      <c r="K29" s="76">
        <v>0.97</v>
      </c>
      <c r="L29" s="76">
        <f t="shared" si="0"/>
        <v>12527.840999999999</v>
      </c>
      <c r="M29" s="76">
        <f t="shared" si="1"/>
        <v>12527.840999999999</v>
      </c>
      <c r="N29" s="76">
        <f t="shared" si="2"/>
        <v>12527.840999999999</v>
      </c>
      <c r="O29" s="76">
        <f t="shared" si="3"/>
        <v>12527.840999999999</v>
      </c>
      <c r="P29" s="89">
        <v>153562976.84</v>
      </c>
      <c r="Q29" s="89">
        <f t="shared" si="4"/>
        <v>1841.2</v>
      </c>
      <c r="R29" s="112">
        <f t="shared" si="5"/>
        <v>23066260.849199999</v>
      </c>
      <c r="S29" s="112">
        <f t="shared" si="6"/>
        <v>11157295.194599999</v>
      </c>
      <c r="T29" s="112">
        <f t="shared" si="7"/>
        <v>5502227.7671999997</v>
      </c>
      <c r="U29" s="112">
        <f t="shared" si="8"/>
        <v>5031180.9455999993</v>
      </c>
      <c r="V29" s="112">
        <f t="shared" si="9"/>
        <v>1375556.9417999999</v>
      </c>
      <c r="W29" s="113">
        <f t="shared" si="10"/>
        <v>0.15020717443653847</v>
      </c>
    </row>
    <row r="30" spans="1:23" s="70" customFormat="1" ht="14" x14ac:dyDescent="0.15">
      <c r="A30" s="68">
        <v>2019</v>
      </c>
      <c r="B30" s="69" t="s">
        <v>135</v>
      </c>
      <c r="C30" s="184">
        <v>392</v>
      </c>
      <c r="D30" s="184">
        <v>1100</v>
      </c>
      <c r="E30" s="184">
        <v>2200</v>
      </c>
      <c r="F30" s="184">
        <v>850</v>
      </c>
      <c r="G30" s="184">
        <v>4542</v>
      </c>
      <c r="H30" s="141"/>
      <c r="I30" s="69" t="s">
        <v>135</v>
      </c>
      <c r="J30" s="76">
        <v>187.79999999999998</v>
      </c>
      <c r="K30" s="76">
        <v>1</v>
      </c>
      <c r="L30" s="76">
        <f t="shared" si="0"/>
        <v>187.79999999999998</v>
      </c>
      <c r="M30" s="76">
        <f t="shared" si="1"/>
        <v>187.79999999999998</v>
      </c>
      <c r="N30" s="76">
        <f t="shared" si="2"/>
        <v>187.79999999999998</v>
      </c>
      <c r="O30" s="76">
        <f t="shared" si="3"/>
        <v>187.79999999999998</v>
      </c>
      <c r="P30" s="89">
        <v>7307775.4400000004</v>
      </c>
      <c r="Q30" s="89">
        <f t="shared" si="4"/>
        <v>4542</v>
      </c>
      <c r="R30" s="112">
        <f t="shared" si="5"/>
        <v>852987.6</v>
      </c>
      <c r="S30" s="112">
        <f t="shared" si="6"/>
        <v>73617.599999999991</v>
      </c>
      <c r="T30" s="112">
        <f t="shared" si="7"/>
        <v>206579.99999999997</v>
      </c>
      <c r="U30" s="112">
        <f t="shared" si="8"/>
        <v>413159.99999999994</v>
      </c>
      <c r="V30" s="112">
        <f t="shared" si="9"/>
        <v>159630</v>
      </c>
      <c r="W30" s="113">
        <f t="shared" si="10"/>
        <v>0.11672329110320882</v>
      </c>
    </row>
    <row r="31" spans="1:23" s="70" customFormat="1" ht="14" x14ac:dyDescent="0.15">
      <c r="A31" s="68">
        <v>2019</v>
      </c>
      <c r="B31" s="69" t="s">
        <v>136</v>
      </c>
      <c r="C31" s="184">
        <v>0</v>
      </c>
      <c r="D31" s="184">
        <v>7900</v>
      </c>
      <c r="E31" s="184">
        <v>19280</v>
      </c>
      <c r="F31" s="184">
        <v>1800</v>
      </c>
      <c r="G31" s="184">
        <v>28980</v>
      </c>
      <c r="H31" s="141"/>
      <c r="I31" s="69" t="s">
        <v>136</v>
      </c>
      <c r="J31" s="76">
        <v>1577.6</v>
      </c>
      <c r="K31" s="76">
        <v>0.65</v>
      </c>
      <c r="L31" s="76">
        <f t="shared" si="0"/>
        <v>1025.44</v>
      </c>
      <c r="M31" s="76">
        <f t="shared" si="1"/>
        <v>1025.44</v>
      </c>
      <c r="N31" s="76">
        <f t="shared" si="2"/>
        <v>1025.44</v>
      </c>
      <c r="O31" s="76">
        <f t="shared" si="3"/>
        <v>1025.44</v>
      </c>
      <c r="P31" s="89">
        <v>579163361.43999982</v>
      </c>
      <c r="Q31" s="89">
        <f t="shared" si="4"/>
        <v>28980</v>
      </c>
      <c r="R31" s="112">
        <f t="shared" si="5"/>
        <v>29717251.200000003</v>
      </c>
      <c r="S31" s="112">
        <f t="shared" si="6"/>
        <v>0</v>
      </c>
      <c r="T31" s="112">
        <f t="shared" si="7"/>
        <v>8100976</v>
      </c>
      <c r="U31" s="112">
        <f t="shared" si="8"/>
        <v>19770483.199999999</v>
      </c>
      <c r="V31" s="112">
        <f t="shared" si="9"/>
        <v>1845792</v>
      </c>
      <c r="W31" s="113">
        <f t="shared" si="10"/>
        <v>5.13106546072125E-2</v>
      </c>
    </row>
    <row r="32" spans="1:23" s="70" customFormat="1" ht="14" x14ac:dyDescent="0.15">
      <c r="A32" s="68">
        <v>2019</v>
      </c>
      <c r="B32" s="69" t="s">
        <v>150</v>
      </c>
      <c r="C32" s="184">
        <v>0</v>
      </c>
      <c r="D32" s="184">
        <v>3950</v>
      </c>
      <c r="E32" s="184">
        <v>9640</v>
      </c>
      <c r="F32" s="184">
        <v>900</v>
      </c>
      <c r="G32" s="184">
        <v>14490</v>
      </c>
      <c r="H32" s="141"/>
      <c r="I32" s="72" t="s">
        <v>150</v>
      </c>
      <c r="J32" s="76">
        <v>712</v>
      </c>
      <c r="K32" s="121">
        <v>7.0000000000000001E-3</v>
      </c>
      <c r="L32" s="76">
        <f t="shared" si="0"/>
        <v>4.984</v>
      </c>
      <c r="M32" s="76">
        <f t="shared" si="1"/>
        <v>4.984</v>
      </c>
      <c r="N32" s="76">
        <f t="shared" si="2"/>
        <v>4.984</v>
      </c>
      <c r="O32" s="76">
        <f t="shared" si="3"/>
        <v>4.984</v>
      </c>
      <c r="P32" s="89">
        <v>68358731.140000001</v>
      </c>
      <c r="Q32" s="89">
        <f t="shared" si="4"/>
        <v>14490</v>
      </c>
      <c r="R32" s="112">
        <f t="shared" si="5"/>
        <v>72218.16</v>
      </c>
      <c r="S32" s="112">
        <f t="shared" si="6"/>
        <v>0</v>
      </c>
      <c r="T32" s="112">
        <f t="shared" si="7"/>
        <v>19686.8</v>
      </c>
      <c r="U32" s="112">
        <f t="shared" si="8"/>
        <v>48045.760000000002</v>
      </c>
      <c r="V32" s="112">
        <f t="shared" si="9"/>
        <v>4485.6000000000004</v>
      </c>
      <c r="W32" s="113">
        <f t="shared" si="10"/>
        <v>1.0564584625202568E-3</v>
      </c>
    </row>
    <row r="33" spans="1:23" s="70" customFormat="1" ht="14" x14ac:dyDescent="0.15">
      <c r="A33" s="68">
        <v>2019</v>
      </c>
      <c r="B33" s="69" t="s">
        <v>159</v>
      </c>
      <c r="C33" s="184">
        <v>1387.6</v>
      </c>
      <c r="D33" s="184">
        <v>218</v>
      </c>
      <c r="E33" s="184">
        <v>189.6</v>
      </c>
      <c r="F33" s="184">
        <v>8</v>
      </c>
      <c r="G33" s="184">
        <v>1803.1999999999998</v>
      </c>
      <c r="H33" s="141"/>
      <c r="I33" s="69" t="s">
        <v>159</v>
      </c>
      <c r="J33" s="76">
        <v>66.099999999999994</v>
      </c>
      <c r="K33" s="76">
        <v>0.66</v>
      </c>
      <c r="L33" s="76">
        <f t="shared" si="0"/>
        <v>43.625999999999998</v>
      </c>
      <c r="M33" s="76">
        <f t="shared" si="1"/>
        <v>43.625999999999998</v>
      </c>
      <c r="N33" s="76">
        <f t="shared" si="2"/>
        <v>43.625999999999998</v>
      </c>
      <c r="O33" s="76">
        <f t="shared" si="3"/>
        <v>43.625999999999998</v>
      </c>
      <c r="P33" s="89">
        <v>261751.2</v>
      </c>
      <c r="Q33" s="89">
        <f t="shared" si="4"/>
        <v>1803.1999999999998</v>
      </c>
      <c r="R33" s="112">
        <f t="shared" si="5"/>
        <v>78666.403199999986</v>
      </c>
      <c r="S33" s="112">
        <f t="shared" si="6"/>
        <v>60535.43759999999</v>
      </c>
      <c r="T33" s="112">
        <f t="shared" si="7"/>
        <v>9510.4679999999989</v>
      </c>
      <c r="U33" s="112">
        <f t="shared" si="8"/>
        <v>8271.489599999999</v>
      </c>
      <c r="V33" s="112">
        <f t="shared" si="9"/>
        <v>349.00799999999998</v>
      </c>
      <c r="W33" s="113">
        <f t="shared" si="10"/>
        <v>0.30053884452105656</v>
      </c>
    </row>
    <row r="34" spans="1:23" ht="14" x14ac:dyDescent="0.15">
      <c r="R34" s="118">
        <f>SUM(R3:R33)</f>
        <v>927237614.20079541</v>
      </c>
      <c r="S34" s="118">
        <f t="shared" ref="S34:V34" si="11">SUM(S3:S33)</f>
        <v>243503882.85671374</v>
      </c>
      <c r="T34" s="118">
        <f t="shared" si="11"/>
        <v>329013056.66107893</v>
      </c>
      <c r="U34" s="118">
        <f t="shared" si="11"/>
        <v>281341832.76512831</v>
      </c>
      <c r="V34" s="118">
        <f t="shared" si="11"/>
        <v>73378841.917874441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73A8-E32D-4FCB-9D79-5D2C04C583DB}">
  <dimension ref="A1:W32"/>
  <sheetViews>
    <sheetView topLeftCell="A12" zoomScaleNormal="100" workbookViewId="0">
      <selection activeCell="A2" sqref="A2"/>
    </sheetView>
  </sheetViews>
  <sheetFormatPr baseColWidth="10" defaultColWidth="11.5" defaultRowHeight="13" x14ac:dyDescent="0.15"/>
  <cols>
    <col min="1" max="1" width="5.5" style="94" bestFit="1" customWidth="1"/>
    <col min="2" max="2" width="18.5" style="94" bestFit="1" customWidth="1"/>
    <col min="3" max="4" width="11.5" style="116" bestFit="1" customWidth="1"/>
    <col min="5" max="5" width="12.6640625" style="116" bestFit="1" customWidth="1"/>
    <col min="6" max="6" width="11.5" style="116" bestFit="1" customWidth="1"/>
    <col min="7" max="7" width="14.1640625" style="116" bestFit="1" customWidth="1"/>
    <col min="8" max="8" width="2.1640625" style="94" customWidth="1"/>
    <col min="9" max="9" width="18.5" style="94" bestFit="1" customWidth="1"/>
    <col min="10" max="10" width="11.33203125" style="99" bestFit="1" customWidth="1"/>
    <col min="11" max="11" width="7.5" style="94" bestFit="1" customWidth="1"/>
    <col min="12" max="15" width="11.33203125" style="94" bestFit="1" customWidth="1"/>
    <col min="16" max="16" width="19.6640625" style="94" bestFit="1" customWidth="1"/>
    <col min="17" max="17" width="14.6640625" style="94" bestFit="1" customWidth="1"/>
    <col min="18" max="18" width="18.5" style="94" bestFit="1" customWidth="1"/>
    <col min="19" max="22" width="15" style="94" bestFit="1" customWidth="1"/>
    <col min="23" max="23" width="13.6640625" style="94" customWidth="1"/>
    <col min="24" max="16384" width="11.5" style="94"/>
  </cols>
  <sheetData>
    <row r="1" spans="1:23" ht="20.25" customHeight="1" x14ac:dyDescent="0.2">
      <c r="A1" s="271" t="s">
        <v>164</v>
      </c>
      <c r="B1" s="271"/>
      <c r="C1" s="271"/>
      <c r="D1" s="271"/>
      <c r="E1" s="271"/>
      <c r="F1" s="271"/>
      <c r="G1" s="271"/>
      <c r="H1" s="182"/>
      <c r="I1" s="144"/>
      <c r="J1" s="144"/>
      <c r="K1" s="144"/>
      <c r="L1" s="144"/>
      <c r="M1" s="144"/>
      <c r="N1" s="144"/>
      <c r="O1" s="144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5" t="s">
        <v>144</v>
      </c>
      <c r="G2" s="176" t="s">
        <v>210</v>
      </c>
      <c r="H2" s="141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06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3" s="70" customFormat="1" ht="14" x14ac:dyDescent="0.15">
      <c r="A3" s="68">
        <v>2019</v>
      </c>
      <c r="B3" s="69" t="s">
        <v>115</v>
      </c>
      <c r="C3" s="184">
        <v>1650</v>
      </c>
      <c r="D3" s="172">
        <v>952</v>
      </c>
      <c r="E3" s="184">
        <v>3675</v>
      </c>
      <c r="F3" s="184">
        <v>2180</v>
      </c>
      <c r="G3" s="184">
        <v>8457</v>
      </c>
      <c r="H3" s="141"/>
      <c r="I3" s="69" t="s">
        <v>115</v>
      </c>
      <c r="J3" s="76">
        <v>37.4</v>
      </c>
      <c r="K3" s="71">
        <v>0</v>
      </c>
      <c r="L3" s="76">
        <f t="shared" ref="L3:L31" si="0">+K3*J3</f>
        <v>0</v>
      </c>
      <c r="M3" s="76">
        <f t="shared" ref="M3:M31" si="1">+K3*J3</f>
        <v>0</v>
      </c>
      <c r="N3" s="76">
        <f t="shared" ref="N3:N31" si="2">+K3*J3</f>
        <v>0</v>
      </c>
      <c r="O3" s="76">
        <f t="shared" ref="O3:O31" si="3">+K3*J3</f>
        <v>0</v>
      </c>
      <c r="P3" s="89">
        <v>37.4</v>
      </c>
      <c r="Q3" s="89">
        <f>G3</f>
        <v>8457</v>
      </c>
      <c r="R3" s="112">
        <f>Q3*L3</f>
        <v>0</v>
      </c>
      <c r="S3" s="112">
        <f>L3*C3</f>
        <v>0</v>
      </c>
      <c r="T3" s="112">
        <f>M3*D3</f>
        <v>0</v>
      </c>
      <c r="U3" s="112">
        <f>N3*E3</f>
        <v>0</v>
      </c>
      <c r="V3" s="112">
        <f>O3*F3</f>
        <v>0</v>
      </c>
      <c r="W3" s="113">
        <f t="shared" ref="W3:W31" si="4">+R3/P3</f>
        <v>0</v>
      </c>
    </row>
    <row r="4" spans="1:23" s="70" customFormat="1" ht="14" x14ac:dyDescent="0.15">
      <c r="A4" s="68">
        <v>2019</v>
      </c>
      <c r="B4" s="69" t="s">
        <v>157</v>
      </c>
      <c r="C4" s="184">
        <v>909</v>
      </c>
      <c r="D4" s="172">
        <v>158</v>
      </c>
      <c r="E4" s="184">
        <v>0</v>
      </c>
      <c r="F4" s="184">
        <v>0</v>
      </c>
      <c r="G4" s="184">
        <v>1067</v>
      </c>
      <c r="H4" s="141"/>
      <c r="I4" s="69" t="s">
        <v>160</v>
      </c>
      <c r="J4" s="76">
        <v>90206.94</v>
      </c>
      <c r="K4" s="71">
        <v>0.8959677419354839</v>
      </c>
      <c r="L4" s="76">
        <f t="shared" si="0"/>
        <v>80822.508338709682</v>
      </c>
      <c r="M4" s="76">
        <f t="shared" si="1"/>
        <v>80822.508338709682</v>
      </c>
      <c r="N4" s="76">
        <f t="shared" si="2"/>
        <v>80822.508338709682</v>
      </c>
      <c r="O4" s="76">
        <f t="shared" si="3"/>
        <v>80822.508338709682</v>
      </c>
      <c r="P4" s="89">
        <v>5021265287.420001</v>
      </c>
      <c r="Q4" s="89">
        <f t="shared" ref="Q4:Q31" si="5">G4</f>
        <v>1067</v>
      </c>
      <c r="R4" s="112">
        <f t="shared" ref="R4:R31" si="6">Q4*L4</f>
        <v>86237616.397403225</v>
      </c>
      <c r="S4" s="112">
        <f t="shared" ref="S4:S31" si="7">L4*C4</f>
        <v>73467660.079887107</v>
      </c>
      <c r="T4" s="112">
        <f t="shared" ref="T4:T31" si="8">M4*D4</f>
        <v>12769956.317516129</v>
      </c>
      <c r="U4" s="112">
        <f t="shared" ref="U4:U31" si="9">N4*E4</f>
        <v>0</v>
      </c>
      <c r="V4" s="112">
        <f t="shared" ref="V4:V31" si="10">O4*F4</f>
        <v>0</v>
      </c>
      <c r="W4" s="113">
        <f t="shared" si="4"/>
        <v>1.7174479232048973E-2</v>
      </c>
    </row>
    <row r="5" spans="1:23" s="70" customFormat="1" ht="14" x14ac:dyDescent="0.15">
      <c r="A5" s="68">
        <v>2019</v>
      </c>
      <c r="B5" s="69" t="s">
        <v>113</v>
      </c>
      <c r="C5" s="184">
        <v>1111.8331049799999</v>
      </c>
      <c r="D5" s="172">
        <v>1416.0374461099998</v>
      </c>
      <c r="E5" s="184">
        <v>139.97897940999999</v>
      </c>
      <c r="F5" s="184">
        <v>663.15046949999987</v>
      </c>
      <c r="G5" s="184">
        <v>663.15046949999987</v>
      </c>
      <c r="H5" s="141"/>
      <c r="I5" s="69" t="s">
        <v>113</v>
      </c>
      <c r="J5" s="76">
        <v>137109.72</v>
      </c>
      <c r="K5" s="71">
        <v>1</v>
      </c>
      <c r="L5" s="76">
        <f t="shared" si="0"/>
        <v>137109.72</v>
      </c>
      <c r="M5" s="76">
        <f t="shared" si="1"/>
        <v>137109.72</v>
      </c>
      <c r="N5" s="76">
        <f t="shared" si="2"/>
        <v>137109.72</v>
      </c>
      <c r="O5" s="76">
        <f t="shared" si="3"/>
        <v>137109.72</v>
      </c>
      <c r="P5" s="89">
        <v>7628568293.04</v>
      </c>
      <c r="Q5" s="89">
        <f t="shared" si="5"/>
        <v>663.15046949999987</v>
      </c>
      <c r="R5" s="112">
        <f t="shared" si="6"/>
        <v>90924375.19101353</v>
      </c>
      <c r="S5" s="112">
        <f t="shared" si="7"/>
        <v>152443125.71053839</v>
      </c>
      <c r="T5" s="112">
        <f t="shared" si="8"/>
        <v>194152497.74565718</v>
      </c>
      <c r="U5" s="112">
        <f t="shared" si="9"/>
        <v>19192478.672790866</v>
      </c>
      <c r="V5" s="112">
        <f t="shared" si="10"/>
        <v>90924375.19101353</v>
      </c>
      <c r="W5" s="113">
        <f t="shared" si="4"/>
        <v>1.1918930485812034E-2</v>
      </c>
    </row>
    <row r="6" spans="1:23" s="70" customFormat="1" ht="14" x14ac:dyDescent="0.15">
      <c r="A6" s="68">
        <v>2019</v>
      </c>
      <c r="B6" s="69" t="s">
        <v>158</v>
      </c>
      <c r="C6" s="184">
        <v>171</v>
      </c>
      <c r="D6" s="172">
        <v>0</v>
      </c>
      <c r="E6" s="184">
        <v>609</v>
      </c>
      <c r="F6" s="184">
        <v>0</v>
      </c>
      <c r="G6" s="184">
        <v>780</v>
      </c>
      <c r="H6" s="141"/>
      <c r="I6" s="69" t="s">
        <v>158</v>
      </c>
      <c r="J6" s="76">
        <v>27153.33</v>
      </c>
      <c r="K6" s="71">
        <v>0.92881700644036613</v>
      </c>
      <c r="L6" s="76">
        <f t="shared" si="0"/>
        <v>25220.474685487388</v>
      </c>
      <c r="M6" s="76">
        <f t="shared" si="1"/>
        <v>25220.474685487388</v>
      </c>
      <c r="N6" s="76">
        <f t="shared" si="2"/>
        <v>25220.474685487388</v>
      </c>
      <c r="O6" s="76">
        <f t="shared" si="3"/>
        <v>25220.474685487388</v>
      </c>
      <c r="P6" s="89">
        <v>279194272.36000001</v>
      </c>
      <c r="Q6" s="89">
        <f t="shared" si="5"/>
        <v>780</v>
      </c>
      <c r="R6" s="112">
        <f t="shared" si="6"/>
        <v>19671970.254680164</v>
      </c>
      <c r="S6" s="112">
        <f t="shared" si="7"/>
        <v>4312701.1712183431</v>
      </c>
      <c r="T6" s="112">
        <f t="shared" si="8"/>
        <v>0</v>
      </c>
      <c r="U6" s="112">
        <f t="shared" si="9"/>
        <v>15359269.083461819</v>
      </c>
      <c r="V6" s="112">
        <f t="shared" si="10"/>
        <v>0</v>
      </c>
      <c r="W6" s="113">
        <f t="shared" si="4"/>
        <v>7.0459791629660068E-2</v>
      </c>
    </row>
    <row r="7" spans="1:23" s="70" customFormat="1" ht="14" x14ac:dyDescent="0.15">
      <c r="A7" s="68">
        <v>2019</v>
      </c>
      <c r="B7" s="69" t="s">
        <v>196</v>
      </c>
      <c r="C7" s="184">
        <v>795</v>
      </c>
      <c r="D7" s="172">
        <v>6321</v>
      </c>
      <c r="E7" s="184">
        <v>0</v>
      </c>
      <c r="F7" s="184">
        <v>330</v>
      </c>
      <c r="G7" s="184">
        <v>7446</v>
      </c>
      <c r="H7" s="141"/>
      <c r="I7" s="69" t="s">
        <v>106</v>
      </c>
      <c r="J7" s="76">
        <v>5</v>
      </c>
      <c r="K7" s="71">
        <v>0</v>
      </c>
      <c r="L7" s="76">
        <f t="shared" si="0"/>
        <v>0</v>
      </c>
      <c r="M7" s="76">
        <f t="shared" si="1"/>
        <v>0</v>
      </c>
      <c r="N7" s="76">
        <f t="shared" si="2"/>
        <v>0</v>
      </c>
      <c r="O7" s="76">
        <f t="shared" si="3"/>
        <v>0</v>
      </c>
      <c r="P7" s="89">
        <v>549000</v>
      </c>
      <c r="Q7" s="89">
        <f t="shared" si="5"/>
        <v>7446</v>
      </c>
      <c r="R7" s="112">
        <f t="shared" si="6"/>
        <v>0</v>
      </c>
      <c r="S7" s="112">
        <f t="shared" si="7"/>
        <v>0</v>
      </c>
      <c r="T7" s="112">
        <f t="shared" si="8"/>
        <v>0</v>
      </c>
      <c r="U7" s="112">
        <f t="shared" si="9"/>
        <v>0</v>
      </c>
      <c r="V7" s="112">
        <f t="shared" si="10"/>
        <v>0</v>
      </c>
      <c r="W7" s="113">
        <f t="shared" si="4"/>
        <v>0</v>
      </c>
    </row>
    <row r="8" spans="1:23" s="70" customFormat="1" ht="14" x14ac:dyDescent="0.15">
      <c r="A8" s="68">
        <v>2019</v>
      </c>
      <c r="B8" s="69" t="s">
        <v>118</v>
      </c>
      <c r="C8" s="184">
        <v>545</v>
      </c>
      <c r="D8" s="172">
        <v>0</v>
      </c>
      <c r="E8" s="184">
        <v>0</v>
      </c>
      <c r="F8" s="184">
        <v>0</v>
      </c>
      <c r="G8" s="184">
        <v>545</v>
      </c>
      <c r="H8" s="141"/>
      <c r="I8" s="69" t="s">
        <v>118</v>
      </c>
      <c r="J8" s="76">
        <v>5700.4100000000008</v>
      </c>
      <c r="K8" s="71">
        <v>0.89294087001823397</v>
      </c>
      <c r="L8" s="76">
        <f t="shared" si="0"/>
        <v>5090.1290648606418</v>
      </c>
      <c r="M8" s="76">
        <f t="shared" si="1"/>
        <v>5090.1290648606418</v>
      </c>
      <c r="N8" s="76">
        <f t="shared" si="2"/>
        <v>5090.1290648606418</v>
      </c>
      <c r="O8" s="76">
        <f t="shared" si="3"/>
        <v>5090.1290648606418</v>
      </c>
      <c r="P8" s="89">
        <v>256292486</v>
      </c>
      <c r="Q8" s="89">
        <f t="shared" si="5"/>
        <v>545</v>
      </c>
      <c r="R8" s="112">
        <f t="shared" si="6"/>
        <v>2774120.3403490498</v>
      </c>
      <c r="S8" s="112">
        <f t="shared" si="7"/>
        <v>2774120.3403490498</v>
      </c>
      <c r="T8" s="112">
        <f t="shared" si="8"/>
        <v>0</v>
      </c>
      <c r="U8" s="112">
        <f t="shared" si="9"/>
        <v>0</v>
      </c>
      <c r="V8" s="112">
        <f t="shared" si="10"/>
        <v>0</v>
      </c>
      <c r="W8" s="113">
        <f t="shared" si="4"/>
        <v>1.0824040859118474E-2</v>
      </c>
    </row>
    <row r="9" spans="1:23" s="70" customFormat="1" ht="14" x14ac:dyDescent="0.15">
      <c r="A9" s="68">
        <v>2019</v>
      </c>
      <c r="B9" s="69" t="s">
        <v>148</v>
      </c>
      <c r="C9" s="184">
        <v>200</v>
      </c>
      <c r="D9" s="172">
        <v>1975</v>
      </c>
      <c r="E9" s="184">
        <v>4820</v>
      </c>
      <c r="F9" s="184">
        <v>450</v>
      </c>
      <c r="G9" s="184">
        <v>7445</v>
      </c>
      <c r="H9" s="141"/>
      <c r="I9" s="69" t="s">
        <v>148</v>
      </c>
      <c r="J9" s="76">
        <v>195.11</v>
      </c>
      <c r="K9" s="71">
        <v>0.82587064676616917</v>
      </c>
      <c r="L9" s="76">
        <f t="shared" si="0"/>
        <v>161.13562189054727</v>
      </c>
      <c r="M9" s="76">
        <f t="shared" si="1"/>
        <v>161.13562189054727</v>
      </c>
      <c r="N9" s="76">
        <f t="shared" si="2"/>
        <v>161.13562189054727</v>
      </c>
      <c r="O9" s="76">
        <f t="shared" si="3"/>
        <v>161.13562189054727</v>
      </c>
      <c r="P9" s="89">
        <v>65778183.280000001</v>
      </c>
      <c r="Q9" s="89">
        <f t="shared" si="5"/>
        <v>7445</v>
      </c>
      <c r="R9" s="112">
        <f t="shared" si="6"/>
        <v>1199654.7049751244</v>
      </c>
      <c r="S9" s="112">
        <f t="shared" si="7"/>
        <v>32227.124378109453</v>
      </c>
      <c r="T9" s="112">
        <f t="shared" si="8"/>
        <v>318242.85323383089</v>
      </c>
      <c r="U9" s="112">
        <f t="shared" si="9"/>
        <v>776673.69751243782</v>
      </c>
      <c r="V9" s="112">
        <f t="shared" si="10"/>
        <v>72511.029850746272</v>
      </c>
      <c r="W9" s="113">
        <f t="shared" si="4"/>
        <v>1.8237881394025702E-2</v>
      </c>
    </row>
    <row r="10" spans="1:23" s="70" customFormat="1" ht="14" x14ac:dyDescent="0.15">
      <c r="A10" s="68">
        <v>2019</v>
      </c>
      <c r="B10" s="69" t="s">
        <v>124</v>
      </c>
      <c r="C10" s="184">
        <v>2357</v>
      </c>
      <c r="D10" s="172">
        <v>1360</v>
      </c>
      <c r="E10" s="184">
        <v>5250</v>
      </c>
      <c r="F10" s="184">
        <v>3114</v>
      </c>
      <c r="G10" s="184">
        <v>12081</v>
      </c>
      <c r="H10" s="141"/>
      <c r="I10" s="69" t="s">
        <v>124</v>
      </c>
      <c r="J10" s="76">
        <v>6026.9</v>
      </c>
      <c r="K10" s="71">
        <v>0.94976621508212444</v>
      </c>
      <c r="L10" s="76">
        <f t="shared" si="0"/>
        <v>5724.1460016784558</v>
      </c>
      <c r="M10" s="76">
        <f t="shared" si="1"/>
        <v>5724.1460016784558</v>
      </c>
      <c r="N10" s="76">
        <f t="shared" si="2"/>
        <v>5724.1460016784558</v>
      </c>
      <c r="O10" s="76">
        <f t="shared" si="3"/>
        <v>5724.1460016784558</v>
      </c>
      <c r="P10" s="89">
        <v>2880500093.02</v>
      </c>
      <c r="Q10" s="89">
        <f t="shared" si="5"/>
        <v>12081</v>
      </c>
      <c r="R10" s="112">
        <f t="shared" si="6"/>
        <v>69153407.846277431</v>
      </c>
      <c r="S10" s="112">
        <f t="shared" si="7"/>
        <v>13491812.12595612</v>
      </c>
      <c r="T10" s="112">
        <f t="shared" si="8"/>
        <v>7784838.5622827001</v>
      </c>
      <c r="U10" s="112">
        <f t="shared" si="9"/>
        <v>30051766.508811895</v>
      </c>
      <c r="V10" s="112">
        <f t="shared" si="10"/>
        <v>17824990.64922671</v>
      </c>
      <c r="W10" s="113">
        <f t="shared" si="4"/>
        <v>2.4007431214409368E-2</v>
      </c>
    </row>
    <row r="11" spans="1:23" s="70" customFormat="1" ht="14" x14ac:dyDescent="0.15">
      <c r="A11" s="68">
        <v>2019</v>
      </c>
      <c r="B11" s="69" t="s">
        <v>128</v>
      </c>
      <c r="C11" s="184">
        <v>0</v>
      </c>
      <c r="D11" s="172">
        <v>9322</v>
      </c>
      <c r="E11" s="184">
        <v>4145</v>
      </c>
      <c r="F11" s="184">
        <v>105</v>
      </c>
      <c r="G11" s="184">
        <v>13572</v>
      </c>
      <c r="H11" s="141"/>
      <c r="I11" s="69" t="s">
        <v>128</v>
      </c>
      <c r="J11" s="76">
        <v>20236.739999999998</v>
      </c>
      <c r="K11" s="71">
        <v>0.98759546626453276</v>
      </c>
      <c r="L11" s="76">
        <f t="shared" si="0"/>
        <v>19985.712675974119</v>
      </c>
      <c r="M11" s="76">
        <f t="shared" si="1"/>
        <v>19985.712675974119</v>
      </c>
      <c r="N11" s="76">
        <f t="shared" si="2"/>
        <v>19985.712675974119</v>
      </c>
      <c r="O11" s="76">
        <f t="shared" si="3"/>
        <v>19985.712675974119</v>
      </c>
      <c r="P11" s="89">
        <v>3659989547.6200004</v>
      </c>
      <c r="Q11" s="89">
        <f t="shared" si="5"/>
        <v>13572</v>
      </c>
      <c r="R11" s="112">
        <f t="shared" si="6"/>
        <v>271246092.43832076</v>
      </c>
      <c r="S11" s="112">
        <f t="shared" si="7"/>
        <v>0</v>
      </c>
      <c r="T11" s="112">
        <f t="shared" si="8"/>
        <v>186306813.56543073</v>
      </c>
      <c r="U11" s="112">
        <f t="shared" si="9"/>
        <v>82840779.04191272</v>
      </c>
      <c r="V11" s="112">
        <f t="shared" si="10"/>
        <v>2098499.8309772825</v>
      </c>
      <c r="W11" s="113">
        <f t="shared" si="4"/>
        <v>7.4111165867865744E-2</v>
      </c>
    </row>
    <row r="12" spans="1:23" s="70" customFormat="1" ht="14" x14ac:dyDescent="0.15">
      <c r="A12" s="68">
        <v>2019</v>
      </c>
      <c r="B12" s="69" t="s">
        <v>182</v>
      </c>
      <c r="C12" s="184">
        <v>397.5</v>
      </c>
      <c r="D12" s="172">
        <v>3160.5</v>
      </c>
      <c r="E12" s="184">
        <v>0</v>
      </c>
      <c r="F12" s="184">
        <v>165</v>
      </c>
      <c r="G12" s="184">
        <v>3723</v>
      </c>
      <c r="H12" s="141"/>
      <c r="I12" s="78" t="s">
        <v>182</v>
      </c>
      <c r="J12" s="71">
        <v>18.5</v>
      </c>
      <c r="K12" s="82">
        <v>0.61904761904761907</v>
      </c>
      <c r="L12" s="76">
        <f t="shared" si="0"/>
        <v>11.452380952380953</v>
      </c>
      <c r="M12" s="76">
        <f t="shared" si="1"/>
        <v>11.452380952380953</v>
      </c>
      <c r="N12" s="76">
        <f t="shared" si="2"/>
        <v>11.452380952380953</v>
      </c>
      <c r="O12" s="76">
        <f t="shared" si="3"/>
        <v>11.452380952380953</v>
      </c>
      <c r="P12" s="89">
        <v>1825094.34</v>
      </c>
      <c r="Q12" s="89">
        <f t="shared" si="5"/>
        <v>3723</v>
      </c>
      <c r="R12" s="112">
        <f t="shared" si="6"/>
        <v>42637.21428571429</v>
      </c>
      <c r="S12" s="112">
        <f t="shared" si="7"/>
        <v>4552.3214285714284</v>
      </c>
      <c r="T12" s="112">
        <f t="shared" si="8"/>
        <v>36195.25</v>
      </c>
      <c r="U12" s="112">
        <f t="shared" si="9"/>
        <v>0</v>
      </c>
      <c r="V12" s="112">
        <f t="shared" si="10"/>
        <v>1889.6428571428571</v>
      </c>
      <c r="W12" s="113">
        <f t="shared" si="4"/>
        <v>2.3361649505589003E-2</v>
      </c>
    </row>
    <row r="13" spans="1:23" s="70" customFormat="1" ht="14" x14ac:dyDescent="0.15">
      <c r="A13" s="68">
        <v>2019</v>
      </c>
      <c r="B13" s="69" t="s">
        <v>127</v>
      </c>
      <c r="C13" s="184">
        <v>252</v>
      </c>
      <c r="D13" s="172">
        <v>868.66666666666663</v>
      </c>
      <c r="E13" s="184">
        <v>170</v>
      </c>
      <c r="F13" s="184">
        <v>0</v>
      </c>
      <c r="G13" s="184">
        <v>1290.6666666666665</v>
      </c>
      <c r="H13" s="141"/>
      <c r="I13" s="69" t="s">
        <v>127</v>
      </c>
      <c r="J13" s="76">
        <v>1903</v>
      </c>
      <c r="K13" s="71">
        <v>1</v>
      </c>
      <c r="L13" s="76">
        <f t="shared" si="0"/>
        <v>1903</v>
      </c>
      <c r="M13" s="76">
        <f t="shared" si="1"/>
        <v>1903</v>
      </c>
      <c r="N13" s="76">
        <f t="shared" si="2"/>
        <v>1903</v>
      </c>
      <c r="O13" s="76">
        <f t="shared" si="3"/>
        <v>1903</v>
      </c>
      <c r="P13" s="89">
        <v>376824947.60000002</v>
      </c>
      <c r="Q13" s="89">
        <f t="shared" si="5"/>
        <v>1290.6666666666665</v>
      </c>
      <c r="R13" s="112">
        <f t="shared" si="6"/>
        <v>2456138.6666666665</v>
      </c>
      <c r="S13" s="112">
        <f t="shared" si="7"/>
        <v>479556</v>
      </c>
      <c r="T13" s="112">
        <f t="shared" si="8"/>
        <v>1653072.6666666665</v>
      </c>
      <c r="U13" s="112">
        <f t="shared" si="9"/>
        <v>323510</v>
      </c>
      <c r="V13" s="112">
        <f t="shared" si="10"/>
        <v>0</v>
      </c>
      <c r="W13" s="113">
        <f t="shared" si="4"/>
        <v>6.5179831704610478E-3</v>
      </c>
    </row>
    <row r="14" spans="1:23" s="70" customFormat="1" ht="14" x14ac:dyDescent="0.15">
      <c r="A14" s="68">
        <v>2019</v>
      </c>
      <c r="B14" s="69" t="s">
        <v>133</v>
      </c>
      <c r="C14" s="184">
        <v>187.5</v>
      </c>
      <c r="D14" s="172">
        <v>4380</v>
      </c>
      <c r="E14" s="184">
        <v>15226</v>
      </c>
      <c r="F14" s="184">
        <v>50</v>
      </c>
      <c r="G14" s="184">
        <v>19843.5</v>
      </c>
      <c r="H14" s="141"/>
      <c r="I14" s="69" t="s">
        <v>133</v>
      </c>
      <c r="J14" s="76">
        <v>1.75</v>
      </c>
      <c r="K14" s="71">
        <v>1</v>
      </c>
      <c r="L14" s="76">
        <f t="shared" si="0"/>
        <v>1.75</v>
      </c>
      <c r="M14" s="76">
        <f t="shared" si="1"/>
        <v>1.75</v>
      </c>
      <c r="N14" s="76">
        <f t="shared" si="2"/>
        <v>1.75</v>
      </c>
      <c r="O14" s="76">
        <f t="shared" si="3"/>
        <v>1.75</v>
      </c>
      <c r="P14" s="89">
        <v>1809239.46</v>
      </c>
      <c r="Q14" s="89">
        <f t="shared" si="5"/>
        <v>19843.5</v>
      </c>
      <c r="R14" s="112">
        <f t="shared" si="6"/>
        <v>34726.125</v>
      </c>
      <c r="S14" s="112">
        <f t="shared" si="7"/>
        <v>328.125</v>
      </c>
      <c r="T14" s="112">
        <f t="shared" si="8"/>
        <v>7665</v>
      </c>
      <c r="U14" s="112">
        <f t="shared" si="9"/>
        <v>26645.5</v>
      </c>
      <c r="V14" s="112">
        <f t="shared" si="10"/>
        <v>87.5</v>
      </c>
      <c r="W14" s="113">
        <f t="shared" si="4"/>
        <v>1.9193769408500521E-2</v>
      </c>
    </row>
    <row r="15" spans="1:23" s="70" customFormat="1" ht="14" x14ac:dyDescent="0.15">
      <c r="A15" s="68">
        <v>2019</v>
      </c>
      <c r="B15" s="69" t="s">
        <v>104</v>
      </c>
      <c r="C15" s="184">
        <v>515.57142857142856</v>
      </c>
      <c r="D15" s="172">
        <v>346.14285714285717</v>
      </c>
      <c r="E15" s="184">
        <v>68.857142857142861</v>
      </c>
      <c r="F15" s="184">
        <v>8.5714285714285712</v>
      </c>
      <c r="G15" s="184">
        <v>939.14285714285722</v>
      </c>
      <c r="H15" s="141"/>
      <c r="I15" s="69" t="s">
        <v>104</v>
      </c>
      <c r="J15" s="76">
        <v>86398.029999999984</v>
      </c>
      <c r="K15" s="71">
        <v>0.61427909886342402</v>
      </c>
      <c r="L15" s="76">
        <f t="shared" si="0"/>
        <v>53072.504011975063</v>
      </c>
      <c r="M15" s="76">
        <f t="shared" si="1"/>
        <v>53072.504011975063</v>
      </c>
      <c r="N15" s="76">
        <f t="shared" si="2"/>
        <v>53072.504011975063</v>
      </c>
      <c r="O15" s="76">
        <f t="shared" si="3"/>
        <v>53072.504011975063</v>
      </c>
      <c r="P15" s="89">
        <v>911337609.26999998</v>
      </c>
      <c r="Q15" s="89">
        <f t="shared" si="5"/>
        <v>939.14285714285722</v>
      </c>
      <c r="R15" s="112">
        <f t="shared" si="6"/>
        <v>49842663.053532012</v>
      </c>
      <c r="S15" s="112">
        <f t="shared" si="7"/>
        <v>27362666.711316857</v>
      </c>
      <c r="T15" s="112">
        <f t="shared" si="8"/>
        <v>18370668.174430799</v>
      </c>
      <c r="U15" s="112">
        <f t="shared" si="9"/>
        <v>3654420.9905388546</v>
      </c>
      <c r="V15" s="112">
        <f t="shared" si="10"/>
        <v>454907.1772455005</v>
      </c>
      <c r="W15" s="113">
        <f t="shared" si="4"/>
        <v>5.4691765758967198E-2</v>
      </c>
    </row>
    <row r="16" spans="1:23" s="70" customFormat="1" ht="14" x14ac:dyDescent="0.15">
      <c r="A16" s="68">
        <v>2019</v>
      </c>
      <c r="B16" s="69" t="s">
        <v>120</v>
      </c>
      <c r="C16" s="184">
        <v>375</v>
      </c>
      <c r="D16" s="172">
        <v>665</v>
      </c>
      <c r="E16" s="184">
        <v>865</v>
      </c>
      <c r="F16" s="184">
        <v>250</v>
      </c>
      <c r="G16" s="184">
        <v>2155</v>
      </c>
      <c r="H16" s="141"/>
      <c r="I16" s="69" t="s">
        <v>120</v>
      </c>
      <c r="J16" s="76">
        <v>4</v>
      </c>
      <c r="K16" s="71">
        <v>0.625</v>
      </c>
      <c r="L16" s="76">
        <f t="shared" si="0"/>
        <v>2.5</v>
      </c>
      <c r="M16" s="76">
        <f t="shared" si="1"/>
        <v>2.5</v>
      </c>
      <c r="N16" s="76">
        <f t="shared" si="2"/>
        <v>2.5</v>
      </c>
      <c r="O16" s="76">
        <f t="shared" si="3"/>
        <v>2.5</v>
      </c>
      <c r="P16" s="89">
        <v>617149.96</v>
      </c>
      <c r="Q16" s="89">
        <f t="shared" si="5"/>
        <v>2155</v>
      </c>
      <c r="R16" s="112">
        <f t="shared" si="6"/>
        <v>5387.5</v>
      </c>
      <c r="S16" s="112">
        <f t="shared" si="7"/>
        <v>937.5</v>
      </c>
      <c r="T16" s="112">
        <f t="shared" si="8"/>
        <v>1662.5</v>
      </c>
      <c r="U16" s="112">
        <f t="shared" si="9"/>
        <v>2162.5</v>
      </c>
      <c r="V16" s="112">
        <f t="shared" si="10"/>
        <v>625</v>
      </c>
      <c r="W16" s="113">
        <f t="shared" si="4"/>
        <v>8.7296448986239911E-3</v>
      </c>
    </row>
    <row r="17" spans="1:23" s="70" customFormat="1" ht="14" x14ac:dyDescent="0.15">
      <c r="A17" s="68">
        <v>2019</v>
      </c>
      <c r="B17" s="69" t="s">
        <v>151</v>
      </c>
      <c r="C17" s="184">
        <v>988</v>
      </c>
      <c r="D17" s="172">
        <v>1000</v>
      </c>
      <c r="E17" s="184">
        <v>152</v>
      </c>
      <c r="F17" s="184">
        <v>19</v>
      </c>
      <c r="G17" s="184">
        <v>2159</v>
      </c>
      <c r="H17" s="141"/>
      <c r="I17" s="69" t="s">
        <v>151</v>
      </c>
      <c r="J17" s="76">
        <v>214769.11999999997</v>
      </c>
      <c r="K17" s="71">
        <v>0.73354421720762664</v>
      </c>
      <c r="L17" s="76">
        <f t="shared" si="0"/>
        <v>157542.64601077081</v>
      </c>
      <c r="M17" s="76">
        <f t="shared" si="1"/>
        <v>157542.64601077081</v>
      </c>
      <c r="N17" s="76">
        <f t="shared" si="2"/>
        <v>157542.64601077081</v>
      </c>
      <c r="O17" s="76">
        <f t="shared" si="3"/>
        <v>157542.64601077081</v>
      </c>
      <c r="P17" s="89">
        <v>5156462775.9299994</v>
      </c>
      <c r="Q17" s="89">
        <f t="shared" si="5"/>
        <v>2159</v>
      </c>
      <c r="R17" s="112">
        <f t="shared" si="6"/>
        <v>340134572.7372542</v>
      </c>
      <c r="S17" s="112">
        <f t="shared" si="7"/>
        <v>155652134.25864157</v>
      </c>
      <c r="T17" s="112">
        <f t="shared" si="8"/>
        <v>157542646.0107708</v>
      </c>
      <c r="U17" s="112">
        <f t="shared" si="9"/>
        <v>23946482.193637162</v>
      </c>
      <c r="V17" s="112">
        <f t="shared" si="10"/>
        <v>2993310.2742046453</v>
      </c>
      <c r="W17" s="113">
        <f t="shared" si="4"/>
        <v>6.5962770898876283E-2</v>
      </c>
    </row>
    <row r="18" spans="1:23" s="70" customFormat="1" ht="14" x14ac:dyDescent="0.15">
      <c r="A18" s="68">
        <v>2019</v>
      </c>
      <c r="B18" s="69" t="s">
        <v>100</v>
      </c>
      <c r="C18" s="184">
        <v>1561.8</v>
      </c>
      <c r="D18" s="172">
        <v>5141.833333333333</v>
      </c>
      <c r="E18" s="184">
        <v>820.57142857142856</v>
      </c>
      <c r="F18" s="184">
        <v>2186.4</v>
      </c>
      <c r="G18" s="184">
        <v>9710.6047619047622</v>
      </c>
      <c r="H18" s="141"/>
      <c r="I18" s="69" t="s">
        <v>100</v>
      </c>
      <c r="J18" s="76">
        <v>30846.25</v>
      </c>
      <c r="K18" s="71">
        <v>0.97777228945418626</v>
      </c>
      <c r="L18" s="76">
        <f t="shared" si="0"/>
        <v>30160.608483576194</v>
      </c>
      <c r="M18" s="76">
        <f t="shared" si="1"/>
        <v>30160.608483576194</v>
      </c>
      <c r="N18" s="76">
        <f t="shared" si="2"/>
        <v>30160.608483576194</v>
      </c>
      <c r="O18" s="76">
        <f t="shared" si="3"/>
        <v>30160.608483576194</v>
      </c>
      <c r="P18" s="89">
        <v>7356907296.6800003</v>
      </c>
      <c r="Q18" s="89">
        <f t="shared" si="5"/>
        <v>9710.6047619047622</v>
      </c>
      <c r="R18" s="112">
        <f t="shared" si="6"/>
        <v>292877748.36256015</v>
      </c>
      <c r="S18" s="112">
        <f t="shared" si="7"/>
        <v>47104838.329649299</v>
      </c>
      <c r="T18" s="112">
        <f t="shared" si="8"/>
        <v>155080822.05446818</v>
      </c>
      <c r="U18" s="112">
        <f t="shared" si="9"/>
        <v>24748933.589951664</v>
      </c>
      <c r="V18" s="112">
        <f t="shared" si="10"/>
        <v>65943154.38849099</v>
      </c>
      <c r="W18" s="113">
        <f t="shared" si="4"/>
        <v>3.9809900621519186E-2</v>
      </c>
    </row>
    <row r="19" spans="1:23" s="70" customFormat="1" ht="14" x14ac:dyDescent="0.15">
      <c r="A19" s="68">
        <v>2019</v>
      </c>
      <c r="B19" s="69" t="s">
        <v>122</v>
      </c>
      <c r="C19" s="184">
        <v>0</v>
      </c>
      <c r="D19" s="172">
        <v>1130</v>
      </c>
      <c r="E19" s="184">
        <v>1650</v>
      </c>
      <c r="F19" s="184">
        <v>0</v>
      </c>
      <c r="G19" s="184">
        <v>2780</v>
      </c>
      <c r="H19" s="141"/>
      <c r="I19" s="69" t="s">
        <v>122</v>
      </c>
      <c r="J19" s="76">
        <v>1121.19</v>
      </c>
      <c r="K19" s="71">
        <v>0.9859550561797753</v>
      </c>
      <c r="L19" s="76">
        <f t="shared" si="0"/>
        <v>1105.4429494382023</v>
      </c>
      <c r="M19" s="76">
        <f t="shared" si="1"/>
        <v>1105.4429494382023</v>
      </c>
      <c r="N19" s="76">
        <f t="shared" si="2"/>
        <v>1105.4429494382023</v>
      </c>
      <c r="O19" s="76">
        <f t="shared" si="3"/>
        <v>1105.4429494382023</v>
      </c>
      <c r="P19" s="89">
        <v>119281658.28</v>
      </c>
      <c r="Q19" s="89">
        <f t="shared" si="5"/>
        <v>2780</v>
      </c>
      <c r="R19" s="112">
        <f t="shared" si="6"/>
        <v>3073131.3994382024</v>
      </c>
      <c r="S19" s="112">
        <f t="shared" si="7"/>
        <v>0</v>
      </c>
      <c r="T19" s="112">
        <f t="shared" si="8"/>
        <v>1249150.5328651685</v>
      </c>
      <c r="U19" s="112">
        <f t="shared" si="9"/>
        <v>1823980.8665730339</v>
      </c>
      <c r="V19" s="112">
        <f t="shared" si="10"/>
        <v>0</v>
      </c>
      <c r="W19" s="113">
        <f t="shared" si="4"/>
        <v>2.5763654226070357E-2</v>
      </c>
    </row>
    <row r="20" spans="1:23" s="70" customFormat="1" ht="14" x14ac:dyDescent="0.15">
      <c r="A20" s="68">
        <v>2019</v>
      </c>
      <c r="B20" s="69" t="s">
        <v>153</v>
      </c>
      <c r="C20" s="184">
        <v>1164</v>
      </c>
      <c r="D20" s="172">
        <v>1806.3333333333333</v>
      </c>
      <c r="E20" s="184">
        <v>153.33333333333334</v>
      </c>
      <c r="F20" s="184">
        <v>1866</v>
      </c>
      <c r="G20" s="184">
        <v>4989.6666666666661</v>
      </c>
      <c r="H20" s="141"/>
      <c r="I20" s="69" t="s">
        <v>153</v>
      </c>
      <c r="J20" s="76">
        <v>88069.969999999987</v>
      </c>
      <c r="K20" s="71">
        <v>0.86297954326514426</v>
      </c>
      <c r="L20" s="76">
        <f t="shared" si="0"/>
        <v>76002.582485974941</v>
      </c>
      <c r="M20" s="76">
        <f t="shared" si="1"/>
        <v>76002.582485974941</v>
      </c>
      <c r="N20" s="76">
        <f t="shared" si="2"/>
        <v>76002.582485974941</v>
      </c>
      <c r="O20" s="76">
        <f t="shared" si="3"/>
        <v>76002.582485974941</v>
      </c>
      <c r="P20" s="89">
        <v>7428587534.1599989</v>
      </c>
      <c r="Q20" s="89">
        <f t="shared" si="5"/>
        <v>4989.6666666666661</v>
      </c>
      <c r="R20" s="112">
        <f t="shared" si="6"/>
        <v>379227552.41085291</v>
      </c>
      <c r="S20" s="112">
        <f t="shared" si="7"/>
        <v>88467006.013674825</v>
      </c>
      <c r="T20" s="112">
        <f t="shared" si="8"/>
        <v>137285998.16383272</v>
      </c>
      <c r="U20" s="112">
        <f t="shared" si="9"/>
        <v>11653729.314516159</v>
      </c>
      <c r="V20" s="112">
        <f t="shared" si="10"/>
        <v>141820818.91882923</v>
      </c>
      <c r="W20" s="113">
        <f t="shared" si="4"/>
        <v>5.1049752145612262E-2</v>
      </c>
    </row>
    <row r="21" spans="1:23" s="70" customFormat="1" ht="14" x14ac:dyDescent="0.15">
      <c r="A21" s="68">
        <v>2019</v>
      </c>
      <c r="B21" s="69" t="s">
        <v>129</v>
      </c>
      <c r="C21" s="184">
        <v>620.98974790748355</v>
      </c>
      <c r="D21" s="172">
        <v>5937.4019777788781</v>
      </c>
      <c r="E21" s="184">
        <v>22635.37630627507</v>
      </c>
      <c r="F21" s="184">
        <v>1092.2319680385651</v>
      </c>
      <c r="G21" s="184">
        <v>30285.999999999996</v>
      </c>
      <c r="H21" s="141"/>
      <c r="I21" s="69" t="s">
        <v>129</v>
      </c>
      <c r="J21" s="76">
        <v>1448.7</v>
      </c>
      <c r="K21" s="71">
        <v>0.79943502824858759</v>
      </c>
      <c r="L21" s="76">
        <f t="shared" si="0"/>
        <v>1158.1415254237288</v>
      </c>
      <c r="M21" s="76">
        <f t="shared" si="1"/>
        <v>1158.1415254237288</v>
      </c>
      <c r="N21" s="76">
        <f t="shared" si="2"/>
        <v>1158.1415254237288</v>
      </c>
      <c r="O21" s="76">
        <f t="shared" si="3"/>
        <v>1158.1415254237288</v>
      </c>
      <c r="P21" s="89">
        <v>374152809.93999994</v>
      </c>
      <c r="Q21" s="89">
        <f t="shared" si="5"/>
        <v>30285.999999999996</v>
      </c>
      <c r="R21" s="112">
        <f t="shared" si="6"/>
        <v>35075474.23898305</v>
      </c>
      <c r="S21" s="112">
        <f t="shared" si="7"/>
        <v>719194.01391406974</v>
      </c>
      <c r="T21" s="112">
        <f t="shared" si="8"/>
        <v>6876351.783598694</v>
      </c>
      <c r="U21" s="112">
        <f t="shared" si="9"/>
        <v>26214969.243889537</v>
      </c>
      <c r="V21" s="112">
        <f t="shared" si="10"/>
        <v>1264959.1975807452</v>
      </c>
      <c r="W21" s="113">
        <f t="shared" si="4"/>
        <v>9.3746387323959526E-2</v>
      </c>
    </row>
    <row r="22" spans="1:23" s="70" customFormat="1" ht="14" x14ac:dyDescent="0.15">
      <c r="A22" s="68">
        <v>2019</v>
      </c>
      <c r="B22" s="69" t="s">
        <v>154</v>
      </c>
      <c r="C22" s="184">
        <v>442.06</v>
      </c>
      <c r="D22" s="172">
        <v>541.88</v>
      </c>
      <c r="E22" s="184">
        <v>285.2</v>
      </c>
      <c r="F22" s="184">
        <v>156.85999999999999</v>
      </c>
      <c r="G22" s="184">
        <v>1426</v>
      </c>
      <c r="H22" s="141"/>
      <c r="I22" s="69" t="s">
        <v>154</v>
      </c>
      <c r="J22" s="76">
        <v>2934</v>
      </c>
      <c r="K22" s="71">
        <v>0.70080103918597103</v>
      </c>
      <c r="L22" s="76">
        <f t="shared" si="0"/>
        <v>2056.150248971639</v>
      </c>
      <c r="M22" s="76">
        <f t="shared" si="1"/>
        <v>2056.150248971639</v>
      </c>
      <c r="N22" s="76">
        <f t="shared" si="2"/>
        <v>2056.150248971639</v>
      </c>
      <c r="O22" s="76">
        <f t="shared" si="3"/>
        <v>2056.150248971639</v>
      </c>
      <c r="P22" s="89">
        <v>46756052.580000006</v>
      </c>
      <c r="Q22" s="89">
        <f t="shared" si="5"/>
        <v>1426</v>
      </c>
      <c r="R22" s="112">
        <f t="shared" si="6"/>
        <v>2932070.2550335573</v>
      </c>
      <c r="S22" s="112">
        <f t="shared" si="7"/>
        <v>908941.77906040277</v>
      </c>
      <c r="T22" s="112">
        <f t="shared" si="8"/>
        <v>1114186.6969127518</v>
      </c>
      <c r="U22" s="112">
        <f t="shared" si="9"/>
        <v>586414.05100671144</v>
      </c>
      <c r="V22" s="112">
        <f t="shared" si="10"/>
        <v>322527.72805369127</v>
      </c>
      <c r="W22" s="113">
        <f t="shared" si="4"/>
        <v>6.2709961454011975E-2</v>
      </c>
    </row>
    <row r="23" spans="1:23" s="70" customFormat="1" ht="14" x14ac:dyDescent="0.15">
      <c r="A23" s="68">
        <v>2019</v>
      </c>
      <c r="B23" s="69" t="s">
        <v>114</v>
      </c>
      <c r="C23" s="184">
        <v>300</v>
      </c>
      <c r="D23" s="172">
        <v>3950</v>
      </c>
      <c r="E23" s="184">
        <v>9640</v>
      </c>
      <c r="F23" s="184">
        <v>900</v>
      </c>
      <c r="G23" s="184">
        <v>14790</v>
      </c>
      <c r="H23" s="141"/>
      <c r="I23" s="69" t="s">
        <v>114</v>
      </c>
      <c r="J23" s="76">
        <v>42.830000000000005</v>
      </c>
      <c r="K23" s="71">
        <v>0.34042553191489361</v>
      </c>
      <c r="L23" s="76">
        <f t="shared" si="0"/>
        <v>14.580425531914894</v>
      </c>
      <c r="M23" s="76">
        <f t="shared" si="1"/>
        <v>14.580425531914894</v>
      </c>
      <c r="N23" s="76">
        <f t="shared" si="2"/>
        <v>14.580425531914894</v>
      </c>
      <c r="O23" s="76">
        <f t="shared" si="3"/>
        <v>14.580425531914894</v>
      </c>
      <c r="P23" s="89">
        <v>5874620.3600000003</v>
      </c>
      <c r="Q23" s="89">
        <f t="shared" si="5"/>
        <v>14790</v>
      </c>
      <c r="R23" s="112">
        <f t="shared" si="6"/>
        <v>215644.49361702127</v>
      </c>
      <c r="S23" s="112">
        <f t="shared" si="7"/>
        <v>4374.1276595744685</v>
      </c>
      <c r="T23" s="112">
        <f t="shared" si="8"/>
        <v>57592.680851063829</v>
      </c>
      <c r="U23" s="112">
        <f t="shared" si="9"/>
        <v>140555.30212765958</v>
      </c>
      <c r="V23" s="112">
        <f t="shared" si="10"/>
        <v>13122.382978723404</v>
      </c>
      <c r="W23" s="113">
        <f t="shared" si="4"/>
        <v>3.6707817765609836E-2</v>
      </c>
    </row>
    <row r="24" spans="1:23" s="70" customFormat="1" ht="14" x14ac:dyDescent="0.15">
      <c r="A24" s="68">
        <v>2019</v>
      </c>
      <c r="B24" s="69" t="s">
        <v>137</v>
      </c>
      <c r="C24" s="184">
        <v>0</v>
      </c>
      <c r="D24" s="172">
        <v>808</v>
      </c>
      <c r="E24" s="184">
        <v>2315</v>
      </c>
      <c r="F24" s="184">
        <v>0</v>
      </c>
      <c r="G24" s="184">
        <v>3123</v>
      </c>
      <c r="H24" s="141"/>
      <c r="I24" s="69" t="s">
        <v>137</v>
      </c>
      <c r="J24" s="76">
        <v>2575.36</v>
      </c>
      <c r="K24" s="71">
        <v>0.83679381941091258</v>
      </c>
      <c r="L24" s="76">
        <f t="shared" si="0"/>
        <v>2155.0453307580879</v>
      </c>
      <c r="M24" s="76">
        <f t="shared" si="1"/>
        <v>2155.0453307580879</v>
      </c>
      <c r="N24" s="76">
        <f t="shared" si="2"/>
        <v>2155.0453307580879</v>
      </c>
      <c r="O24" s="76">
        <f t="shared" si="3"/>
        <v>2155.0453307580879</v>
      </c>
      <c r="P24" s="89">
        <v>341109182.80999994</v>
      </c>
      <c r="Q24" s="89">
        <f t="shared" si="5"/>
        <v>3123</v>
      </c>
      <c r="R24" s="112">
        <f t="shared" si="6"/>
        <v>6730206.5679575084</v>
      </c>
      <c r="S24" s="112">
        <f t="shared" si="7"/>
        <v>0</v>
      </c>
      <c r="T24" s="112">
        <f t="shared" si="8"/>
        <v>1741276.627252535</v>
      </c>
      <c r="U24" s="112">
        <f t="shared" si="9"/>
        <v>4988929.9407049734</v>
      </c>
      <c r="V24" s="112">
        <f t="shared" si="10"/>
        <v>0</v>
      </c>
      <c r="W24" s="113">
        <f t="shared" si="4"/>
        <v>1.9730358803346195E-2</v>
      </c>
    </row>
    <row r="25" spans="1:23" s="70" customFormat="1" ht="14" x14ac:dyDescent="0.15">
      <c r="A25" s="68">
        <v>2019</v>
      </c>
      <c r="B25" s="69" t="s">
        <v>152</v>
      </c>
      <c r="C25" s="184">
        <v>471.83333333333331</v>
      </c>
      <c r="D25" s="172">
        <v>679.41666666666663</v>
      </c>
      <c r="E25" s="184">
        <v>0</v>
      </c>
      <c r="F25" s="184">
        <v>28.333333333333332</v>
      </c>
      <c r="G25" s="184">
        <v>1179.5833333333333</v>
      </c>
      <c r="H25" s="141"/>
      <c r="I25" s="69" t="s">
        <v>152</v>
      </c>
      <c r="J25" s="76">
        <v>4328</v>
      </c>
      <c r="K25" s="71">
        <v>1</v>
      </c>
      <c r="L25" s="76">
        <f t="shared" si="0"/>
        <v>4328</v>
      </c>
      <c r="M25" s="76">
        <f t="shared" si="1"/>
        <v>4328</v>
      </c>
      <c r="N25" s="76">
        <f t="shared" si="2"/>
        <v>4328</v>
      </c>
      <c r="O25" s="76">
        <f t="shared" si="3"/>
        <v>4328</v>
      </c>
      <c r="P25" s="89">
        <v>71316798.079999998</v>
      </c>
      <c r="Q25" s="89">
        <f t="shared" si="5"/>
        <v>1179.5833333333333</v>
      </c>
      <c r="R25" s="112">
        <f t="shared" si="6"/>
        <v>5105236.666666666</v>
      </c>
      <c r="S25" s="112">
        <f t="shared" si="7"/>
        <v>2042094.6666666665</v>
      </c>
      <c r="T25" s="112">
        <f t="shared" si="8"/>
        <v>2940515.333333333</v>
      </c>
      <c r="U25" s="112">
        <f t="shared" si="9"/>
        <v>0</v>
      </c>
      <c r="V25" s="112">
        <f t="shared" si="10"/>
        <v>122626.66666666666</v>
      </c>
      <c r="W25" s="113">
        <f t="shared" si="4"/>
        <v>7.1585331985037234E-2</v>
      </c>
    </row>
    <row r="26" spans="1:23" s="70" customFormat="1" ht="14" x14ac:dyDescent="0.15">
      <c r="A26" s="68">
        <v>2019</v>
      </c>
      <c r="B26" s="69" t="s">
        <v>132</v>
      </c>
      <c r="C26" s="184">
        <v>890.6</v>
      </c>
      <c r="D26" s="172">
        <v>439.2</v>
      </c>
      <c r="E26" s="184">
        <v>401.6</v>
      </c>
      <c r="F26" s="184">
        <v>109.8</v>
      </c>
      <c r="G26" s="184">
        <v>1841.2</v>
      </c>
      <c r="H26" s="141"/>
      <c r="I26" s="69" t="s">
        <v>132</v>
      </c>
      <c r="J26" s="76">
        <v>62.75</v>
      </c>
      <c r="K26" s="71">
        <v>0.93103448275862066</v>
      </c>
      <c r="L26" s="76">
        <f t="shared" si="0"/>
        <v>58.422413793103445</v>
      </c>
      <c r="M26" s="76">
        <f t="shared" si="1"/>
        <v>58.422413793103445</v>
      </c>
      <c r="N26" s="76">
        <f t="shared" si="2"/>
        <v>58.422413793103445</v>
      </c>
      <c r="O26" s="76">
        <f t="shared" si="3"/>
        <v>58.422413793103445</v>
      </c>
      <c r="P26" s="89">
        <v>941220</v>
      </c>
      <c r="Q26" s="89">
        <f t="shared" si="5"/>
        <v>1841.2</v>
      </c>
      <c r="R26" s="112">
        <f t="shared" si="6"/>
        <v>107567.34827586207</v>
      </c>
      <c r="S26" s="112">
        <f t="shared" si="7"/>
        <v>52031.001724137932</v>
      </c>
      <c r="T26" s="112">
        <f t="shared" si="8"/>
        <v>25659.124137931034</v>
      </c>
      <c r="U26" s="112">
        <f t="shared" si="9"/>
        <v>23462.441379310345</v>
      </c>
      <c r="V26" s="112">
        <f t="shared" si="10"/>
        <v>6414.7810344827585</v>
      </c>
      <c r="W26" s="113">
        <f t="shared" si="4"/>
        <v>0.11428502186084238</v>
      </c>
    </row>
    <row r="27" spans="1:23" s="70" customFormat="1" ht="14" x14ac:dyDescent="0.15">
      <c r="A27" s="68">
        <v>2019</v>
      </c>
      <c r="B27" s="69" t="s">
        <v>136</v>
      </c>
      <c r="C27" s="184">
        <v>0</v>
      </c>
      <c r="D27" s="172">
        <v>7900</v>
      </c>
      <c r="E27" s="184">
        <v>19280</v>
      </c>
      <c r="F27" s="184">
        <v>1800</v>
      </c>
      <c r="G27" s="184">
        <v>28980</v>
      </c>
      <c r="H27" s="141"/>
      <c r="I27" s="69" t="s">
        <v>136</v>
      </c>
      <c r="J27" s="76">
        <v>127.96000000000001</v>
      </c>
      <c r="K27" s="71">
        <v>0.8754863813229572</v>
      </c>
      <c r="L27" s="76">
        <f t="shared" si="0"/>
        <v>112.02723735408561</v>
      </c>
      <c r="M27" s="76">
        <f t="shared" si="1"/>
        <v>112.02723735408561</v>
      </c>
      <c r="N27" s="76">
        <f t="shared" si="2"/>
        <v>112.02723735408561</v>
      </c>
      <c r="O27" s="76">
        <f t="shared" si="3"/>
        <v>112.02723735408561</v>
      </c>
      <c r="P27" s="89">
        <v>193955950.34</v>
      </c>
      <c r="Q27" s="89">
        <f t="shared" si="5"/>
        <v>28980</v>
      </c>
      <c r="R27" s="112">
        <f t="shared" si="6"/>
        <v>3246549.3385214009</v>
      </c>
      <c r="S27" s="112">
        <f t="shared" si="7"/>
        <v>0</v>
      </c>
      <c r="T27" s="112">
        <f t="shared" si="8"/>
        <v>885015.17509727634</v>
      </c>
      <c r="U27" s="112">
        <f t="shared" si="9"/>
        <v>2159885.1361867706</v>
      </c>
      <c r="V27" s="112">
        <f t="shared" si="10"/>
        <v>201649.02723735411</v>
      </c>
      <c r="W27" s="113">
        <f t="shared" si="4"/>
        <v>1.673859107096369E-2</v>
      </c>
    </row>
    <row r="28" spans="1:23" s="70" customFormat="1" ht="14" x14ac:dyDescent="0.15">
      <c r="A28" s="68">
        <v>2019</v>
      </c>
      <c r="B28" s="69" t="s">
        <v>150</v>
      </c>
      <c r="C28" s="184">
        <v>0</v>
      </c>
      <c r="D28" s="172">
        <v>3950</v>
      </c>
      <c r="E28" s="184">
        <v>9640</v>
      </c>
      <c r="F28" s="184">
        <v>900</v>
      </c>
      <c r="G28" s="184">
        <v>14490</v>
      </c>
      <c r="H28" s="141"/>
      <c r="I28" s="72" t="s">
        <v>150</v>
      </c>
      <c r="J28" s="76">
        <v>252</v>
      </c>
      <c r="K28" s="71">
        <v>0.90188679245283021</v>
      </c>
      <c r="L28" s="76">
        <f t="shared" si="0"/>
        <v>227.27547169811322</v>
      </c>
      <c r="M28" s="76">
        <f t="shared" si="1"/>
        <v>227.27547169811322</v>
      </c>
      <c r="N28" s="76">
        <f t="shared" si="2"/>
        <v>227.27547169811322</v>
      </c>
      <c r="O28" s="76">
        <f t="shared" si="3"/>
        <v>227.27547169811322</v>
      </c>
      <c r="P28" s="89">
        <v>18139711.699999999</v>
      </c>
      <c r="Q28" s="89">
        <f t="shared" si="5"/>
        <v>14490</v>
      </c>
      <c r="R28" s="112">
        <f t="shared" si="6"/>
        <v>3293221.5849056607</v>
      </c>
      <c r="S28" s="112">
        <f t="shared" si="7"/>
        <v>0</v>
      </c>
      <c r="T28" s="112">
        <f t="shared" si="8"/>
        <v>897738.11320754723</v>
      </c>
      <c r="U28" s="112">
        <f t="shared" si="9"/>
        <v>2190935.5471698116</v>
      </c>
      <c r="V28" s="112">
        <f t="shared" si="10"/>
        <v>204547.9245283019</v>
      </c>
      <c r="W28" s="113">
        <f t="shared" si="4"/>
        <v>0.18154762541819564</v>
      </c>
    </row>
    <row r="29" spans="1:23" s="70" customFormat="1" ht="14" x14ac:dyDescent="0.15">
      <c r="A29" s="68">
        <v>2019</v>
      </c>
      <c r="B29" s="69" t="s">
        <v>159</v>
      </c>
      <c r="C29" s="184">
        <v>1387.6</v>
      </c>
      <c r="D29" s="172">
        <v>218</v>
      </c>
      <c r="E29" s="184">
        <v>189.6</v>
      </c>
      <c r="F29" s="184">
        <v>8</v>
      </c>
      <c r="G29" s="184">
        <v>1803.1999999999998</v>
      </c>
      <c r="H29" s="141"/>
      <c r="I29" s="69" t="s">
        <v>159</v>
      </c>
      <c r="J29" s="76">
        <v>15913.52</v>
      </c>
      <c r="K29" s="71">
        <v>0.75494019760790432</v>
      </c>
      <c r="L29" s="76">
        <f t="shared" si="0"/>
        <v>12013.755933437338</v>
      </c>
      <c r="M29" s="76">
        <f t="shared" si="1"/>
        <v>12013.755933437338</v>
      </c>
      <c r="N29" s="76">
        <f t="shared" si="2"/>
        <v>12013.755933437338</v>
      </c>
      <c r="O29" s="76">
        <f t="shared" si="3"/>
        <v>12013.755933437338</v>
      </c>
      <c r="P29" s="89">
        <v>364754364.61000001</v>
      </c>
      <c r="Q29" s="89">
        <f t="shared" si="5"/>
        <v>1803.1999999999998</v>
      </c>
      <c r="R29" s="112">
        <f t="shared" si="6"/>
        <v>21663204.699174207</v>
      </c>
      <c r="S29" s="112">
        <f t="shared" si="7"/>
        <v>16670287.73323765</v>
      </c>
      <c r="T29" s="112">
        <f t="shared" si="8"/>
        <v>2618998.7934893398</v>
      </c>
      <c r="U29" s="112">
        <f t="shared" si="9"/>
        <v>2277808.1249797191</v>
      </c>
      <c r="V29" s="112">
        <f t="shared" si="10"/>
        <v>96110.047467498705</v>
      </c>
      <c r="W29" s="113">
        <f t="shared" si="4"/>
        <v>5.9391214474806296E-2</v>
      </c>
    </row>
    <row r="30" spans="1:23" s="70" customFormat="1" ht="14" x14ac:dyDescent="0.15">
      <c r="A30" s="68">
        <v>2019</v>
      </c>
      <c r="B30" s="69" t="s">
        <v>117</v>
      </c>
      <c r="C30" s="184">
        <v>364.42857142857144</v>
      </c>
      <c r="D30" s="172">
        <v>1897.2857142857142</v>
      </c>
      <c r="E30" s="184">
        <v>2754.8571428571427</v>
      </c>
      <c r="F30" s="184">
        <v>1345.1428571428571</v>
      </c>
      <c r="G30" s="184">
        <v>6361.7142857142853</v>
      </c>
      <c r="H30" s="141"/>
      <c r="I30" s="69" t="s">
        <v>117</v>
      </c>
      <c r="J30" s="76">
        <v>156</v>
      </c>
      <c r="K30" s="71">
        <v>1</v>
      </c>
      <c r="L30" s="76">
        <f t="shared" si="0"/>
        <v>156</v>
      </c>
      <c r="M30" s="76">
        <f t="shared" si="1"/>
        <v>156</v>
      </c>
      <c r="N30" s="76">
        <f t="shared" si="2"/>
        <v>156</v>
      </c>
      <c r="O30" s="76">
        <f t="shared" si="3"/>
        <v>156</v>
      </c>
      <c r="P30" s="89">
        <v>13304995.039999999</v>
      </c>
      <c r="Q30" s="89">
        <f t="shared" si="5"/>
        <v>6361.7142857142853</v>
      </c>
      <c r="R30" s="112">
        <f t="shared" si="6"/>
        <v>992427.42857142852</v>
      </c>
      <c r="S30" s="112">
        <f t="shared" si="7"/>
        <v>56850.857142857145</v>
      </c>
      <c r="T30" s="112">
        <f t="shared" si="8"/>
        <v>295976.57142857142</v>
      </c>
      <c r="U30" s="112">
        <f t="shared" si="9"/>
        <v>429757.71428571426</v>
      </c>
      <c r="V30" s="112">
        <f t="shared" si="10"/>
        <v>209842.28571428571</v>
      </c>
      <c r="W30" s="113">
        <f t="shared" si="4"/>
        <v>7.4590589894081502E-2</v>
      </c>
    </row>
    <row r="31" spans="1:23" s="70" customFormat="1" ht="14" x14ac:dyDescent="0.15">
      <c r="A31" s="68">
        <v>2019</v>
      </c>
      <c r="B31" s="69" t="s">
        <v>108</v>
      </c>
      <c r="C31" s="184">
        <v>840</v>
      </c>
      <c r="D31" s="172">
        <v>1860</v>
      </c>
      <c r="E31" s="184">
        <v>3150</v>
      </c>
      <c r="F31" s="184">
        <v>420</v>
      </c>
      <c r="G31" s="184">
        <v>6270</v>
      </c>
      <c r="H31" s="141"/>
      <c r="I31" s="69" t="s">
        <v>108</v>
      </c>
      <c r="J31" s="76">
        <v>3</v>
      </c>
      <c r="K31" s="71">
        <v>0</v>
      </c>
      <c r="L31" s="76">
        <f t="shared" si="0"/>
        <v>0</v>
      </c>
      <c r="M31" s="76">
        <f t="shared" si="1"/>
        <v>0</v>
      </c>
      <c r="N31" s="76">
        <f t="shared" si="2"/>
        <v>0</v>
      </c>
      <c r="O31" s="76">
        <f t="shared" si="3"/>
        <v>0</v>
      </c>
      <c r="P31" s="89">
        <v>388800</v>
      </c>
      <c r="Q31" s="89">
        <f t="shared" si="5"/>
        <v>6270</v>
      </c>
      <c r="R31" s="112">
        <f t="shared" si="6"/>
        <v>0</v>
      </c>
      <c r="S31" s="112">
        <f t="shared" si="7"/>
        <v>0</v>
      </c>
      <c r="T31" s="112">
        <f t="shared" si="8"/>
        <v>0</v>
      </c>
      <c r="U31" s="112">
        <f t="shared" si="9"/>
        <v>0</v>
      </c>
      <c r="V31" s="112">
        <f t="shared" si="10"/>
        <v>0</v>
      </c>
      <c r="W31" s="113">
        <f t="shared" si="4"/>
        <v>0</v>
      </c>
    </row>
    <row r="32" spans="1:23" ht="14" x14ac:dyDescent="0.15">
      <c r="R32" s="118">
        <f>SUM(R3:R31)</f>
        <v>1688263397.2643154</v>
      </c>
      <c r="S32" s="118">
        <f t="shared" ref="S32:V32" si="11">SUM(S3:S31)</f>
        <v>586047439.99144351</v>
      </c>
      <c r="T32" s="118">
        <f t="shared" si="11"/>
        <v>890013540.29646385</v>
      </c>
      <c r="U32" s="118">
        <f t="shared" si="11"/>
        <v>253413549.46143678</v>
      </c>
      <c r="V32" s="118">
        <f t="shared" si="11"/>
        <v>324576969.64395756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4C7C-020F-49D8-997C-397E0791A61F}">
  <dimension ref="A1:W24"/>
  <sheetViews>
    <sheetView topLeftCell="E1" workbookViewId="0">
      <selection activeCell="W23" sqref="W23"/>
    </sheetView>
  </sheetViews>
  <sheetFormatPr baseColWidth="10" defaultColWidth="11.5" defaultRowHeight="13" x14ac:dyDescent="0.15"/>
  <cols>
    <col min="1" max="1" width="5.5" style="94" bestFit="1" customWidth="1"/>
    <col min="2" max="2" width="18.5" style="94" bestFit="1" customWidth="1"/>
    <col min="3" max="3" width="11.5" style="116" bestFit="1" customWidth="1"/>
    <col min="4" max="5" width="12.6640625" style="116" bestFit="1" customWidth="1"/>
    <col min="6" max="6" width="11.5" style="116" bestFit="1" customWidth="1"/>
    <col min="7" max="7" width="14.1640625" style="116" bestFit="1" customWidth="1"/>
    <col min="8" max="8" width="1.5" style="94" customWidth="1"/>
    <col min="9" max="9" width="18.5" style="94" bestFit="1" customWidth="1"/>
    <col min="10" max="10" width="11.33203125" style="99" customWidth="1"/>
    <col min="11" max="11" width="7.5" style="94" bestFit="1" customWidth="1"/>
    <col min="12" max="15" width="6.33203125" style="94" bestFit="1" customWidth="1"/>
    <col min="16" max="16" width="18.1640625" style="94" bestFit="1" customWidth="1"/>
    <col min="17" max="17" width="14.5" style="94" customWidth="1"/>
    <col min="18" max="18" width="15.83203125" style="94" customWidth="1"/>
    <col min="19" max="22" width="11.5" style="94" bestFit="1" customWidth="1"/>
    <col min="23" max="23" width="14.5" style="94" customWidth="1"/>
    <col min="24" max="16384" width="11.5" style="94"/>
  </cols>
  <sheetData>
    <row r="1" spans="1:23" ht="20.25" customHeight="1" x14ac:dyDescent="0.2">
      <c r="A1" s="271" t="s">
        <v>165</v>
      </c>
      <c r="B1" s="271"/>
      <c r="C1" s="271"/>
      <c r="D1" s="271"/>
      <c r="E1" s="271"/>
      <c r="F1" s="271"/>
      <c r="G1" s="271"/>
      <c r="H1" s="182"/>
      <c r="I1" s="144"/>
      <c r="J1" s="144"/>
      <c r="K1" s="144"/>
      <c r="L1" s="144"/>
      <c r="M1" s="144"/>
      <c r="N1" s="144"/>
      <c r="O1" s="144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5" t="s">
        <v>144</v>
      </c>
      <c r="G2" s="175" t="s">
        <v>210</v>
      </c>
      <c r="H2" s="141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06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3" s="70" customFormat="1" ht="14" x14ac:dyDescent="0.15">
      <c r="A3" s="68">
        <v>2019</v>
      </c>
      <c r="B3" s="69" t="s">
        <v>157</v>
      </c>
      <c r="C3" s="184">
        <v>909</v>
      </c>
      <c r="D3" s="172">
        <v>158</v>
      </c>
      <c r="E3" s="172">
        <v>0</v>
      </c>
      <c r="F3" s="172">
        <v>0</v>
      </c>
      <c r="G3" s="172">
        <v>1067</v>
      </c>
      <c r="H3" s="141"/>
      <c r="I3" s="69" t="s">
        <v>160</v>
      </c>
      <c r="J3" s="76">
        <v>5</v>
      </c>
      <c r="K3" s="71">
        <v>0</v>
      </c>
      <c r="L3" s="71">
        <f t="shared" ref="L3:L23" si="0">+K3*J3</f>
        <v>0</v>
      </c>
      <c r="M3" s="71">
        <f t="shared" ref="M3:M23" si="1">+K3*J3</f>
        <v>0</v>
      </c>
      <c r="N3" s="71">
        <f t="shared" ref="N3:N23" si="2">+K3*J3</f>
        <v>0</v>
      </c>
      <c r="O3" s="71">
        <f t="shared" ref="O3:O23" si="3">+K3*J3</f>
        <v>0</v>
      </c>
      <c r="P3" s="89">
        <v>386593.29</v>
      </c>
      <c r="Q3" s="89">
        <f t="shared" ref="Q3:Q23" si="4">G3</f>
        <v>1067</v>
      </c>
      <c r="R3" s="112">
        <f t="shared" ref="R3:R23" si="5">Q3*L3</f>
        <v>0</v>
      </c>
      <c r="S3" s="112">
        <f t="shared" ref="S3:S23" si="6">L3*C3</f>
        <v>0</v>
      </c>
      <c r="T3" s="112">
        <f t="shared" ref="T3:T23" si="7">M3*D3</f>
        <v>0</v>
      </c>
      <c r="U3" s="112">
        <f t="shared" ref="U3:U23" si="8">N3*E3</f>
        <v>0</v>
      </c>
      <c r="V3" s="112">
        <f t="shared" ref="V3:V23" si="9">O3*F3</f>
        <v>0</v>
      </c>
      <c r="W3" s="113">
        <f t="shared" ref="W3:W23" si="10">+R3/P3</f>
        <v>0</v>
      </c>
    </row>
    <row r="4" spans="1:23" s="70" customFormat="1" ht="14" x14ac:dyDescent="0.15">
      <c r="A4" s="68">
        <v>2019</v>
      </c>
      <c r="B4" s="69" t="s">
        <v>196</v>
      </c>
      <c r="C4" s="184">
        <v>795</v>
      </c>
      <c r="D4" s="172">
        <v>6321</v>
      </c>
      <c r="E4" s="172">
        <v>0</v>
      </c>
      <c r="F4" s="172">
        <v>330</v>
      </c>
      <c r="G4" s="172">
        <v>7446</v>
      </c>
      <c r="H4" s="141"/>
      <c r="I4" s="69" t="s">
        <v>106</v>
      </c>
      <c r="J4" s="76">
        <v>248</v>
      </c>
      <c r="K4" s="71">
        <v>0.19881889763779528</v>
      </c>
      <c r="L4" s="71">
        <f t="shared" si="0"/>
        <v>49.30708661417323</v>
      </c>
      <c r="M4" s="71">
        <f t="shared" si="1"/>
        <v>49.30708661417323</v>
      </c>
      <c r="N4" s="71">
        <f t="shared" si="2"/>
        <v>49.30708661417323</v>
      </c>
      <c r="O4" s="71">
        <f t="shared" si="3"/>
        <v>49.30708661417323</v>
      </c>
      <c r="P4" s="89">
        <v>21035205.550000001</v>
      </c>
      <c r="Q4" s="89">
        <f t="shared" si="4"/>
        <v>7446</v>
      </c>
      <c r="R4" s="112">
        <f t="shared" si="5"/>
        <v>367140.56692913384</v>
      </c>
      <c r="S4" s="112">
        <f t="shared" si="6"/>
        <v>39199.13385826772</v>
      </c>
      <c r="T4" s="112">
        <f t="shared" si="7"/>
        <v>311670.09448818897</v>
      </c>
      <c r="U4" s="112">
        <f t="shared" si="8"/>
        <v>0</v>
      </c>
      <c r="V4" s="112">
        <f t="shared" si="9"/>
        <v>16271.338582677166</v>
      </c>
      <c r="W4" s="113">
        <f t="shared" si="10"/>
        <v>1.7453623928535077E-2</v>
      </c>
    </row>
    <row r="5" spans="1:23" s="70" customFormat="1" ht="14" x14ac:dyDescent="0.15">
      <c r="A5" s="68">
        <v>2019</v>
      </c>
      <c r="B5" s="69" t="s">
        <v>148</v>
      </c>
      <c r="C5" s="184">
        <v>200</v>
      </c>
      <c r="D5" s="172">
        <v>1975</v>
      </c>
      <c r="E5" s="172">
        <v>4820</v>
      </c>
      <c r="F5" s="172">
        <v>450</v>
      </c>
      <c r="G5" s="172">
        <v>7445</v>
      </c>
      <c r="H5" s="141"/>
      <c r="I5" s="69" t="s">
        <v>148</v>
      </c>
      <c r="J5" s="76">
        <v>89.89</v>
      </c>
      <c r="K5" s="71">
        <v>0</v>
      </c>
      <c r="L5" s="71">
        <f t="shared" si="0"/>
        <v>0</v>
      </c>
      <c r="M5" s="71">
        <f t="shared" si="1"/>
        <v>0</v>
      </c>
      <c r="N5" s="71">
        <f t="shared" si="2"/>
        <v>0</v>
      </c>
      <c r="O5" s="71">
        <f t="shared" si="3"/>
        <v>0</v>
      </c>
      <c r="P5" s="89">
        <v>5700040.8200000003</v>
      </c>
      <c r="Q5" s="89">
        <f t="shared" si="4"/>
        <v>7445</v>
      </c>
      <c r="R5" s="112">
        <f t="shared" si="5"/>
        <v>0</v>
      </c>
      <c r="S5" s="112">
        <f t="shared" si="6"/>
        <v>0</v>
      </c>
      <c r="T5" s="112">
        <f t="shared" si="7"/>
        <v>0</v>
      </c>
      <c r="U5" s="112">
        <f t="shared" si="8"/>
        <v>0</v>
      </c>
      <c r="V5" s="112">
        <f t="shared" si="9"/>
        <v>0</v>
      </c>
      <c r="W5" s="113">
        <f t="shared" si="10"/>
        <v>0</v>
      </c>
    </row>
    <row r="6" spans="1:23" s="70" customFormat="1" ht="14" x14ac:dyDescent="0.15">
      <c r="A6" s="68">
        <v>2019</v>
      </c>
      <c r="B6" s="69" t="s">
        <v>109</v>
      </c>
      <c r="C6" s="184">
        <v>515.57142857142856</v>
      </c>
      <c r="D6" s="172">
        <v>692.28571428571433</v>
      </c>
      <c r="E6" s="172">
        <v>285</v>
      </c>
      <c r="F6" s="172">
        <v>17.142857142857142</v>
      </c>
      <c r="G6" s="172">
        <v>1510</v>
      </c>
      <c r="H6" s="141"/>
      <c r="I6" s="69" t="s">
        <v>109</v>
      </c>
      <c r="J6" s="76">
        <v>11</v>
      </c>
      <c r="K6" s="71">
        <v>0.54166666666666663</v>
      </c>
      <c r="L6" s="71">
        <f t="shared" si="0"/>
        <v>5.958333333333333</v>
      </c>
      <c r="M6" s="71">
        <f t="shared" si="1"/>
        <v>5.958333333333333</v>
      </c>
      <c r="N6" s="71">
        <f t="shared" si="2"/>
        <v>5.958333333333333</v>
      </c>
      <c r="O6" s="71">
        <f t="shared" si="3"/>
        <v>5.958333333333333</v>
      </c>
      <c r="P6" s="89">
        <v>445500.06</v>
      </c>
      <c r="Q6" s="89">
        <f t="shared" si="4"/>
        <v>1510</v>
      </c>
      <c r="R6" s="112">
        <f t="shared" si="5"/>
        <v>8997.0833333333321</v>
      </c>
      <c r="S6" s="112">
        <f t="shared" si="6"/>
        <v>3071.9464285714284</v>
      </c>
      <c r="T6" s="112">
        <f t="shared" si="7"/>
        <v>4124.8690476190477</v>
      </c>
      <c r="U6" s="112">
        <f t="shared" si="8"/>
        <v>1698.125</v>
      </c>
      <c r="V6" s="112">
        <f t="shared" si="9"/>
        <v>102.14285714285714</v>
      </c>
      <c r="W6" s="113">
        <f t="shared" si="10"/>
        <v>2.0195470531100112E-2</v>
      </c>
    </row>
    <row r="7" spans="1:23" s="70" customFormat="1" ht="14" x14ac:dyDescent="0.15">
      <c r="A7" s="68">
        <v>2019</v>
      </c>
      <c r="B7" s="69" t="s">
        <v>128</v>
      </c>
      <c r="C7" s="184">
        <v>0</v>
      </c>
      <c r="D7" s="172">
        <v>9322</v>
      </c>
      <c r="E7" s="172">
        <v>4145</v>
      </c>
      <c r="F7" s="172">
        <v>105</v>
      </c>
      <c r="G7" s="172">
        <v>13572</v>
      </c>
      <c r="H7" s="141"/>
      <c r="I7" s="69" t="s">
        <v>128</v>
      </c>
      <c r="J7" s="76">
        <v>2.5</v>
      </c>
      <c r="K7" s="71">
        <v>0</v>
      </c>
      <c r="L7" s="71">
        <f t="shared" si="0"/>
        <v>0</v>
      </c>
      <c r="M7" s="71">
        <f t="shared" si="1"/>
        <v>0</v>
      </c>
      <c r="N7" s="71">
        <f t="shared" si="2"/>
        <v>0</v>
      </c>
      <c r="O7" s="71">
        <f t="shared" si="3"/>
        <v>0</v>
      </c>
      <c r="P7" s="89">
        <v>114698.98</v>
      </c>
      <c r="Q7" s="89">
        <f t="shared" si="4"/>
        <v>13572</v>
      </c>
      <c r="R7" s="112">
        <f t="shared" si="5"/>
        <v>0</v>
      </c>
      <c r="S7" s="112">
        <f t="shared" si="6"/>
        <v>0</v>
      </c>
      <c r="T7" s="112">
        <f t="shared" si="7"/>
        <v>0</v>
      </c>
      <c r="U7" s="112">
        <f t="shared" si="8"/>
        <v>0</v>
      </c>
      <c r="V7" s="112">
        <f t="shared" si="9"/>
        <v>0</v>
      </c>
      <c r="W7" s="113">
        <f t="shared" si="10"/>
        <v>0</v>
      </c>
    </row>
    <row r="8" spans="1:23" s="70" customFormat="1" ht="14" x14ac:dyDescent="0.15">
      <c r="A8" s="68">
        <v>2019</v>
      </c>
      <c r="B8" s="69" t="s">
        <v>182</v>
      </c>
      <c r="C8" s="184">
        <v>397.5</v>
      </c>
      <c r="D8" s="172">
        <v>3160.5</v>
      </c>
      <c r="E8" s="172">
        <v>0</v>
      </c>
      <c r="F8" s="172">
        <v>165</v>
      </c>
      <c r="G8" s="172">
        <v>3723</v>
      </c>
      <c r="H8" s="141"/>
      <c r="I8" s="78" t="s">
        <v>182</v>
      </c>
      <c r="J8" s="71">
        <v>2.7</v>
      </c>
      <c r="K8" s="82">
        <v>0</v>
      </c>
      <c r="L8" s="71">
        <f t="shared" si="0"/>
        <v>0</v>
      </c>
      <c r="M8" s="71">
        <f t="shared" si="1"/>
        <v>0</v>
      </c>
      <c r="N8" s="71">
        <f t="shared" si="2"/>
        <v>0</v>
      </c>
      <c r="O8" s="71">
        <f t="shared" si="3"/>
        <v>0</v>
      </c>
      <c r="P8" s="89">
        <v>231905.15</v>
      </c>
      <c r="Q8" s="89">
        <f t="shared" si="4"/>
        <v>3723</v>
      </c>
      <c r="R8" s="112">
        <f t="shared" si="5"/>
        <v>0</v>
      </c>
      <c r="S8" s="112">
        <f t="shared" si="6"/>
        <v>0</v>
      </c>
      <c r="T8" s="112">
        <f t="shared" si="7"/>
        <v>0</v>
      </c>
      <c r="U8" s="112">
        <f t="shared" si="8"/>
        <v>0</v>
      </c>
      <c r="V8" s="112">
        <f t="shared" si="9"/>
        <v>0</v>
      </c>
      <c r="W8" s="113">
        <f t="shared" si="10"/>
        <v>0</v>
      </c>
    </row>
    <row r="9" spans="1:23" s="70" customFormat="1" ht="14" x14ac:dyDescent="0.15">
      <c r="A9" s="68">
        <v>2019</v>
      </c>
      <c r="B9" s="69" t="s">
        <v>110</v>
      </c>
      <c r="C9" s="184">
        <v>275</v>
      </c>
      <c r="D9" s="172">
        <v>5692</v>
      </c>
      <c r="E9" s="172">
        <v>10175</v>
      </c>
      <c r="F9" s="172">
        <v>1090</v>
      </c>
      <c r="G9" s="172">
        <v>17232</v>
      </c>
      <c r="H9" s="141"/>
      <c r="I9" s="69" t="s">
        <v>110</v>
      </c>
      <c r="J9" s="76">
        <v>2.8</v>
      </c>
      <c r="K9" s="71">
        <v>0</v>
      </c>
      <c r="L9" s="71">
        <f t="shared" si="0"/>
        <v>0</v>
      </c>
      <c r="M9" s="71">
        <f t="shared" si="1"/>
        <v>0</v>
      </c>
      <c r="N9" s="71">
        <f t="shared" si="2"/>
        <v>0</v>
      </c>
      <c r="O9" s="71">
        <f t="shared" si="3"/>
        <v>0</v>
      </c>
      <c r="P9" s="89">
        <v>5272635.74</v>
      </c>
      <c r="Q9" s="89">
        <f t="shared" si="4"/>
        <v>17232</v>
      </c>
      <c r="R9" s="112">
        <f t="shared" si="5"/>
        <v>0</v>
      </c>
      <c r="S9" s="112">
        <f t="shared" si="6"/>
        <v>0</v>
      </c>
      <c r="T9" s="112">
        <f t="shared" si="7"/>
        <v>0</v>
      </c>
      <c r="U9" s="112">
        <f t="shared" si="8"/>
        <v>0</v>
      </c>
      <c r="V9" s="112">
        <f t="shared" si="9"/>
        <v>0</v>
      </c>
      <c r="W9" s="113">
        <f t="shared" si="10"/>
        <v>0</v>
      </c>
    </row>
    <row r="10" spans="1:23" s="70" customFormat="1" ht="14" x14ac:dyDescent="0.15">
      <c r="A10" s="68">
        <v>2019</v>
      </c>
      <c r="B10" s="69" t="s">
        <v>127</v>
      </c>
      <c r="C10" s="184">
        <v>252</v>
      </c>
      <c r="D10" s="172">
        <v>868.66666666666663</v>
      </c>
      <c r="E10" s="172">
        <v>170</v>
      </c>
      <c r="F10" s="172">
        <v>0</v>
      </c>
      <c r="G10" s="172">
        <v>1290.6666666666665</v>
      </c>
      <c r="H10" s="141"/>
      <c r="I10" s="69" t="s">
        <v>127</v>
      </c>
      <c r="J10" s="76">
        <v>35.94</v>
      </c>
      <c r="K10" s="71">
        <v>0</v>
      </c>
      <c r="L10" s="71">
        <f t="shared" si="0"/>
        <v>0</v>
      </c>
      <c r="M10" s="71">
        <f t="shared" si="1"/>
        <v>0</v>
      </c>
      <c r="N10" s="71">
        <f t="shared" si="2"/>
        <v>0</v>
      </c>
      <c r="O10" s="71">
        <f t="shared" si="3"/>
        <v>0</v>
      </c>
      <c r="P10" s="89">
        <v>1471214.12</v>
      </c>
      <c r="Q10" s="89">
        <f t="shared" si="4"/>
        <v>1290.6666666666665</v>
      </c>
      <c r="R10" s="112">
        <f t="shared" si="5"/>
        <v>0</v>
      </c>
      <c r="S10" s="112">
        <f t="shared" si="6"/>
        <v>0</v>
      </c>
      <c r="T10" s="112">
        <f t="shared" si="7"/>
        <v>0</v>
      </c>
      <c r="U10" s="112">
        <f t="shared" si="8"/>
        <v>0</v>
      </c>
      <c r="V10" s="112">
        <f t="shared" si="9"/>
        <v>0</v>
      </c>
      <c r="W10" s="113">
        <f t="shared" si="10"/>
        <v>0</v>
      </c>
    </row>
    <row r="11" spans="1:23" s="70" customFormat="1" ht="14" x14ac:dyDescent="0.15">
      <c r="A11" s="68">
        <v>2019</v>
      </c>
      <c r="B11" s="69" t="s">
        <v>179</v>
      </c>
      <c r="C11" s="184">
        <v>0</v>
      </c>
      <c r="D11" s="172">
        <v>12927.599999999999</v>
      </c>
      <c r="E11" s="172">
        <v>13007.4</v>
      </c>
      <c r="F11" s="172">
        <v>0</v>
      </c>
      <c r="G11" s="172">
        <v>25935</v>
      </c>
      <c r="H11" s="141"/>
      <c r="I11" s="79" t="s">
        <v>179</v>
      </c>
      <c r="J11" s="71">
        <v>2.67</v>
      </c>
      <c r="K11" s="83">
        <v>0</v>
      </c>
      <c r="L11" s="71">
        <f t="shared" si="0"/>
        <v>0</v>
      </c>
      <c r="M11" s="71">
        <f t="shared" si="1"/>
        <v>0</v>
      </c>
      <c r="N11" s="71">
        <f t="shared" si="2"/>
        <v>0</v>
      </c>
      <c r="O11" s="71">
        <f t="shared" si="3"/>
        <v>0</v>
      </c>
      <c r="P11" s="89">
        <v>106073.29</v>
      </c>
      <c r="Q11" s="89">
        <f t="shared" si="4"/>
        <v>25935</v>
      </c>
      <c r="R11" s="112">
        <f t="shared" si="5"/>
        <v>0</v>
      </c>
      <c r="S11" s="112">
        <f t="shared" si="6"/>
        <v>0</v>
      </c>
      <c r="T11" s="112">
        <f t="shared" si="7"/>
        <v>0</v>
      </c>
      <c r="U11" s="112">
        <f t="shared" si="8"/>
        <v>0</v>
      </c>
      <c r="V11" s="112">
        <f t="shared" si="9"/>
        <v>0</v>
      </c>
      <c r="W11" s="113">
        <f t="shared" si="10"/>
        <v>0</v>
      </c>
    </row>
    <row r="12" spans="1:23" s="70" customFormat="1" ht="14" x14ac:dyDescent="0.15">
      <c r="A12" s="68">
        <v>2019</v>
      </c>
      <c r="B12" s="69" t="s">
        <v>104</v>
      </c>
      <c r="C12" s="184">
        <v>515.57142857142856</v>
      </c>
      <c r="D12" s="172">
        <v>346.14285714285717</v>
      </c>
      <c r="E12" s="172">
        <v>68.857142857142861</v>
      </c>
      <c r="F12" s="172">
        <v>8.5714285714285712</v>
      </c>
      <c r="G12" s="172">
        <v>939.14285714285722</v>
      </c>
      <c r="H12" s="141"/>
      <c r="I12" s="69" t="s">
        <v>104</v>
      </c>
      <c r="J12" s="76">
        <v>79.689999999999984</v>
      </c>
      <c r="K12" s="71">
        <v>0</v>
      </c>
      <c r="L12" s="71">
        <f t="shared" si="0"/>
        <v>0</v>
      </c>
      <c r="M12" s="71">
        <f t="shared" si="1"/>
        <v>0</v>
      </c>
      <c r="N12" s="71">
        <f t="shared" si="2"/>
        <v>0</v>
      </c>
      <c r="O12" s="71">
        <f t="shared" si="3"/>
        <v>0</v>
      </c>
      <c r="P12" s="89">
        <v>1281148.3600000001</v>
      </c>
      <c r="Q12" s="89">
        <f t="shared" si="4"/>
        <v>939.14285714285722</v>
      </c>
      <c r="R12" s="112">
        <f t="shared" si="5"/>
        <v>0</v>
      </c>
      <c r="S12" s="112">
        <f t="shared" si="6"/>
        <v>0</v>
      </c>
      <c r="T12" s="112">
        <f t="shared" si="7"/>
        <v>0</v>
      </c>
      <c r="U12" s="112">
        <f t="shared" si="8"/>
        <v>0</v>
      </c>
      <c r="V12" s="112">
        <f t="shared" si="9"/>
        <v>0</v>
      </c>
      <c r="W12" s="113">
        <f t="shared" si="10"/>
        <v>0</v>
      </c>
    </row>
    <row r="13" spans="1:23" s="70" customFormat="1" ht="14" x14ac:dyDescent="0.15">
      <c r="A13" s="68">
        <v>2019</v>
      </c>
      <c r="B13" s="69" t="s">
        <v>120</v>
      </c>
      <c r="C13" s="184">
        <v>375</v>
      </c>
      <c r="D13" s="172">
        <v>665</v>
      </c>
      <c r="E13" s="172">
        <v>865</v>
      </c>
      <c r="F13" s="172">
        <v>250</v>
      </c>
      <c r="G13" s="172">
        <v>2155</v>
      </c>
      <c r="H13" s="141"/>
      <c r="I13" s="69" t="s">
        <v>120</v>
      </c>
      <c r="J13" s="76">
        <v>323.99</v>
      </c>
      <c r="K13" s="71">
        <v>0.18686868686868688</v>
      </c>
      <c r="L13" s="71">
        <f t="shared" si="0"/>
        <v>60.543585858585864</v>
      </c>
      <c r="M13" s="71">
        <f t="shared" si="1"/>
        <v>60.543585858585864</v>
      </c>
      <c r="N13" s="71">
        <f t="shared" si="2"/>
        <v>60.543585858585864</v>
      </c>
      <c r="O13" s="71">
        <f t="shared" si="3"/>
        <v>60.543585858585864</v>
      </c>
      <c r="P13" s="89">
        <v>27814114.480000004</v>
      </c>
      <c r="Q13" s="89">
        <f t="shared" si="4"/>
        <v>2155</v>
      </c>
      <c r="R13" s="112">
        <f t="shared" si="5"/>
        <v>130471.42752525254</v>
      </c>
      <c r="S13" s="112">
        <f t="shared" si="6"/>
        <v>22703.8446969697</v>
      </c>
      <c r="T13" s="112">
        <f t="shared" si="7"/>
        <v>40261.484595959599</v>
      </c>
      <c r="U13" s="112">
        <f t="shared" si="8"/>
        <v>52370.201767676772</v>
      </c>
      <c r="V13" s="112">
        <f t="shared" si="9"/>
        <v>15135.896464646466</v>
      </c>
      <c r="W13" s="113">
        <f t="shared" si="10"/>
        <v>4.6908352095505045E-3</v>
      </c>
    </row>
    <row r="14" spans="1:23" s="70" customFormat="1" ht="14" x14ac:dyDescent="0.15">
      <c r="A14" s="68">
        <v>2019</v>
      </c>
      <c r="B14" s="69" t="s">
        <v>151</v>
      </c>
      <c r="C14" s="184">
        <v>988</v>
      </c>
      <c r="D14" s="172">
        <v>1000</v>
      </c>
      <c r="E14" s="172">
        <v>152</v>
      </c>
      <c r="F14" s="172">
        <v>19</v>
      </c>
      <c r="G14" s="172">
        <v>2159</v>
      </c>
      <c r="H14" s="141"/>
      <c r="I14" s="69" t="s">
        <v>151</v>
      </c>
      <c r="J14" s="76">
        <v>3484.13</v>
      </c>
      <c r="K14" s="71">
        <v>0</v>
      </c>
      <c r="L14" s="71">
        <f t="shared" si="0"/>
        <v>0</v>
      </c>
      <c r="M14" s="71">
        <f t="shared" si="1"/>
        <v>0</v>
      </c>
      <c r="N14" s="71">
        <f t="shared" si="2"/>
        <v>0</v>
      </c>
      <c r="O14" s="71">
        <f t="shared" si="3"/>
        <v>0</v>
      </c>
      <c r="P14" s="89">
        <v>20769014.18</v>
      </c>
      <c r="Q14" s="89">
        <f t="shared" si="4"/>
        <v>2159</v>
      </c>
      <c r="R14" s="112">
        <f t="shared" si="5"/>
        <v>0</v>
      </c>
      <c r="S14" s="112">
        <f t="shared" si="6"/>
        <v>0</v>
      </c>
      <c r="T14" s="112">
        <f t="shared" si="7"/>
        <v>0</v>
      </c>
      <c r="U14" s="112">
        <f t="shared" si="8"/>
        <v>0</v>
      </c>
      <c r="V14" s="112">
        <f t="shared" si="9"/>
        <v>0</v>
      </c>
      <c r="W14" s="113">
        <f t="shared" si="10"/>
        <v>0</v>
      </c>
    </row>
    <row r="15" spans="1:23" s="70" customFormat="1" ht="14" x14ac:dyDescent="0.15">
      <c r="A15" s="68">
        <v>2019</v>
      </c>
      <c r="B15" s="69" t="s">
        <v>100</v>
      </c>
      <c r="C15" s="184">
        <v>1561.8</v>
      </c>
      <c r="D15" s="172">
        <v>5141.833333333333</v>
      </c>
      <c r="E15" s="172">
        <v>820.57142857142856</v>
      </c>
      <c r="F15" s="172">
        <v>2186.4</v>
      </c>
      <c r="G15" s="172">
        <v>9710.6047619047622</v>
      </c>
      <c r="H15" s="141"/>
      <c r="I15" s="69" t="s">
        <v>100</v>
      </c>
      <c r="J15" s="76">
        <v>123.58</v>
      </c>
      <c r="K15" s="71">
        <v>0</v>
      </c>
      <c r="L15" s="71">
        <f t="shared" si="0"/>
        <v>0</v>
      </c>
      <c r="M15" s="71">
        <f t="shared" si="1"/>
        <v>0</v>
      </c>
      <c r="N15" s="71">
        <f t="shared" si="2"/>
        <v>0</v>
      </c>
      <c r="O15" s="71">
        <f t="shared" si="3"/>
        <v>0</v>
      </c>
      <c r="P15" s="89">
        <v>11273443.120000001</v>
      </c>
      <c r="Q15" s="89">
        <f t="shared" si="4"/>
        <v>9710.6047619047622</v>
      </c>
      <c r="R15" s="112">
        <f t="shared" si="5"/>
        <v>0</v>
      </c>
      <c r="S15" s="112">
        <f t="shared" si="6"/>
        <v>0</v>
      </c>
      <c r="T15" s="112">
        <f t="shared" si="7"/>
        <v>0</v>
      </c>
      <c r="U15" s="112">
        <f t="shared" si="8"/>
        <v>0</v>
      </c>
      <c r="V15" s="112">
        <f t="shared" si="9"/>
        <v>0</v>
      </c>
      <c r="W15" s="113">
        <f t="shared" si="10"/>
        <v>0</v>
      </c>
    </row>
    <row r="16" spans="1:23" s="70" customFormat="1" ht="14" x14ac:dyDescent="0.15">
      <c r="A16" s="68">
        <v>2019</v>
      </c>
      <c r="B16" s="69" t="s">
        <v>153</v>
      </c>
      <c r="C16" s="184">
        <v>1164</v>
      </c>
      <c r="D16" s="172">
        <v>1806.3333333333333</v>
      </c>
      <c r="E16" s="172">
        <v>153.33333333333334</v>
      </c>
      <c r="F16" s="172">
        <v>1866</v>
      </c>
      <c r="G16" s="172">
        <v>4989.6666666666661</v>
      </c>
      <c r="H16" s="141"/>
      <c r="I16" s="69" t="s">
        <v>153</v>
      </c>
      <c r="J16" s="76">
        <v>2.46</v>
      </c>
      <c r="K16" s="71">
        <v>0</v>
      </c>
      <c r="L16" s="71">
        <f t="shared" si="0"/>
        <v>0</v>
      </c>
      <c r="M16" s="71">
        <f t="shared" si="1"/>
        <v>0</v>
      </c>
      <c r="N16" s="71">
        <f t="shared" si="2"/>
        <v>0</v>
      </c>
      <c r="O16" s="71">
        <f t="shared" si="3"/>
        <v>0</v>
      </c>
      <c r="P16" s="89">
        <v>269980.40000000002</v>
      </c>
      <c r="Q16" s="89">
        <f t="shared" si="4"/>
        <v>4989.6666666666661</v>
      </c>
      <c r="R16" s="112">
        <f t="shared" si="5"/>
        <v>0</v>
      </c>
      <c r="S16" s="112">
        <f t="shared" si="6"/>
        <v>0</v>
      </c>
      <c r="T16" s="112">
        <f t="shared" si="7"/>
        <v>0</v>
      </c>
      <c r="U16" s="112">
        <f t="shared" si="8"/>
        <v>0</v>
      </c>
      <c r="V16" s="112">
        <f t="shared" si="9"/>
        <v>0</v>
      </c>
      <c r="W16" s="113">
        <f t="shared" si="10"/>
        <v>0</v>
      </c>
    </row>
    <row r="17" spans="1:23" s="70" customFormat="1" ht="14" x14ac:dyDescent="0.15">
      <c r="A17" s="68">
        <v>2019</v>
      </c>
      <c r="B17" s="69" t="s">
        <v>129</v>
      </c>
      <c r="C17" s="184">
        <v>620.98974790748355</v>
      </c>
      <c r="D17" s="172">
        <v>5937.4019777788781</v>
      </c>
      <c r="E17" s="172">
        <v>22635.37630627507</v>
      </c>
      <c r="F17" s="172">
        <v>1092.2319680385651</v>
      </c>
      <c r="G17" s="172">
        <v>30285.999999999996</v>
      </c>
      <c r="H17" s="141"/>
      <c r="I17" s="69" t="s">
        <v>129</v>
      </c>
      <c r="J17" s="76">
        <v>699</v>
      </c>
      <c r="K17" s="71">
        <v>0</v>
      </c>
      <c r="L17" s="71">
        <f t="shared" si="0"/>
        <v>0</v>
      </c>
      <c r="M17" s="71">
        <f t="shared" si="1"/>
        <v>0</v>
      </c>
      <c r="N17" s="71">
        <f t="shared" si="2"/>
        <v>0</v>
      </c>
      <c r="O17" s="71">
        <f t="shared" si="3"/>
        <v>0</v>
      </c>
      <c r="P17" s="89">
        <v>174494529.75</v>
      </c>
      <c r="Q17" s="89">
        <f t="shared" si="4"/>
        <v>30285.999999999996</v>
      </c>
      <c r="R17" s="112">
        <f t="shared" si="5"/>
        <v>0</v>
      </c>
      <c r="S17" s="112">
        <f t="shared" si="6"/>
        <v>0</v>
      </c>
      <c r="T17" s="112">
        <f t="shared" si="7"/>
        <v>0</v>
      </c>
      <c r="U17" s="112">
        <f t="shared" si="8"/>
        <v>0</v>
      </c>
      <c r="V17" s="112">
        <f t="shared" si="9"/>
        <v>0</v>
      </c>
      <c r="W17" s="113">
        <f t="shared" si="10"/>
        <v>0</v>
      </c>
    </row>
    <row r="18" spans="1:23" s="70" customFormat="1" ht="14" x14ac:dyDescent="0.15">
      <c r="A18" s="68">
        <v>2019</v>
      </c>
      <c r="B18" s="69" t="s">
        <v>154</v>
      </c>
      <c r="C18" s="184">
        <v>442.06</v>
      </c>
      <c r="D18" s="172">
        <v>541.88</v>
      </c>
      <c r="E18" s="172">
        <v>285.2</v>
      </c>
      <c r="F18" s="172">
        <v>156.85999999999999</v>
      </c>
      <c r="G18" s="172">
        <v>1426</v>
      </c>
      <c r="H18" s="141"/>
      <c r="I18" s="69" t="s">
        <v>154</v>
      </c>
      <c r="J18" s="76">
        <v>54.5</v>
      </c>
      <c r="K18" s="71">
        <v>0</v>
      </c>
      <c r="L18" s="71">
        <f t="shared" si="0"/>
        <v>0</v>
      </c>
      <c r="M18" s="71">
        <f t="shared" si="1"/>
        <v>0</v>
      </c>
      <c r="N18" s="71">
        <f t="shared" si="2"/>
        <v>0</v>
      </c>
      <c r="O18" s="71">
        <f t="shared" si="3"/>
        <v>0</v>
      </c>
      <c r="P18" s="89">
        <v>639566.78</v>
      </c>
      <c r="Q18" s="89">
        <f t="shared" si="4"/>
        <v>1426</v>
      </c>
      <c r="R18" s="112">
        <f t="shared" si="5"/>
        <v>0</v>
      </c>
      <c r="S18" s="112">
        <f t="shared" si="6"/>
        <v>0</v>
      </c>
      <c r="T18" s="112">
        <f t="shared" si="7"/>
        <v>0</v>
      </c>
      <c r="U18" s="112">
        <f t="shared" si="8"/>
        <v>0</v>
      </c>
      <c r="V18" s="112">
        <f t="shared" si="9"/>
        <v>0</v>
      </c>
      <c r="W18" s="113">
        <f t="shared" si="10"/>
        <v>0</v>
      </c>
    </row>
    <row r="19" spans="1:23" s="70" customFormat="1" ht="14" x14ac:dyDescent="0.15">
      <c r="A19" s="68">
        <v>2019</v>
      </c>
      <c r="B19" s="69" t="s">
        <v>169</v>
      </c>
      <c r="C19" s="184">
        <v>0</v>
      </c>
      <c r="D19" s="172">
        <v>11384</v>
      </c>
      <c r="E19" s="172">
        <v>20350</v>
      </c>
      <c r="F19" s="172">
        <v>2180</v>
      </c>
      <c r="G19" s="172">
        <v>33914</v>
      </c>
      <c r="H19" s="141"/>
      <c r="I19" s="69" t="s">
        <v>131</v>
      </c>
      <c r="J19" s="76">
        <v>15</v>
      </c>
      <c r="K19" s="71">
        <v>0</v>
      </c>
      <c r="L19" s="71">
        <f t="shared" si="0"/>
        <v>0</v>
      </c>
      <c r="M19" s="71">
        <f t="shared" si="1"/>
        <v>0</v>
      </c>
      <c r="N19" s="71">
        <f t="shared" si="2"/>
        <v>0</v>
      </c>
      <c r="O19" s="71">
        <f t="shared" si="3"/>
        <v>0</v>
      </c>
      <c r="P19" s="89">
        <v>15560901.5</v>
      </c>
      <c r="Q19" s="89">
        <f t="shared" si="4"/>
        <v>33914</v>
      </c>
      <c r="R19" s="112">
        <f t="shared" si="5"/>
        <v>0</v>
      </c>
      <c r="S19" s="112">
        <f t="shared" si="6"/>
        <v>0</v>
      </c>
      <c r="T19" s="112">
        <f t="shared" si="7"/>
        <v>0</v>
      </c>
      <c r="U19" s="112">
        <f t="shared" si="8"/>
        <v>0</v>
      </c>
      <c r="V19" s="112">
        <f t="shared" si="9"/>
        <v>0</v>
      </c>
      <c r="W19" s="113">
        <f t="shared" si="10"/>
        <v>0</v>
      </c>
    </row>
    <row r="20" spans="1:23" s="70" customFormat="1" ht="14" x14ac:dyDescent="0.15">
      <c r="A20" s="68">
        <v>2019</v>
      </c>
      <c r="B20" s="69" t="s">
        <v>136</v>
      </c>
      <c r="C20" s="184">
        <v>0</v>
      </c>
      <c r="D20" s="172">
        <v>7900</v>
      </c>
      <c r="E20" s="172">
        <v>19280</v>
      </c>
      <c r="F20" s="172">
        <v>1800</v>
      </c>
      <c r="G20" s="172">
        <v>28980</v>
      </c>
      <c r="H20" s="141"/>
      <c r="I20" s="69" t="s">
        <v>136</v>
      </c>
      <c r="J20" s="76">
        <v>1.63</v>
      </c>
      <c r="K20" s="71">
        <v>0</v>
      </c>
      <c r="L20" s="71">
        <f t="shared" si="0"/>
        <v>0</v>
      </c>
      <c r="M20" s="71">
        <f t="shared" si="1"/>
        <v>0</v>
      </c>
      <c r="N20" s="71">
        <f t="shared" si="2"/>
        <v>0</v>
      </c>
      <c r="O20" s="71">
        <f t="shared" si="3"/>
        <v>0</v>
      </c>
      <c r="P20" s="89">
        <v>1483851.52</v>
      </c>
      <c r="Q20" s="89">
        <f t="shared" si="4"/>
        <v>28980</v>
      </c>
      <c r="R20" s="112">
        <f t="shared" si="5"/>
        <v>0</v>
      </c>
      <c r="S20" s="112">
        <f t="shared" si="6"/>
        <v>0</v>
      </c>
      <c r="T20" s="112">
        <f t="shared" si="7"/>
        <v>0</v>
      </c>
      <c r="U20" s="112">
        <f t="shared" si="8"/>
        <v>0</v>
      </c>
      <c r="V20" s="112">
        <f t="shared" si="9"/>
        <v>0</v>
      </c>
      <c r="W20" s="113">
        <f t="shared" si="10"/>
        <v>0</v>
      </c>
    </row>
    <row r="21" spans="1:23" s="70" customFormat="1" ht="14" x14ac:dyDescent="0.15">
      <c r="A21" s="68">
        <v>2019</v>
      </c>
      <c r="B21" s="69" t="s">
        <v>150</v>
      </c>
      <c r="C21" s="184">
        <v>0</v>
      </c>
      <c r="D21" s="172">
        <v>3950</v>
      </c>
      <c r="E21" s="172">
        <v>9640</v>
      </c>
      <c r="F21" s="172">
        <v>900</v>
      </c>
      <c r="G21" s="172">
        <v>14490</v>
      </c>
      <c r="H21" s="141"/>
      <c r="I21" s="72" t="s">
        <v>150</v>
      </c>
      <c r="J21" s="76">
        <v>23.5</v>
      </c>
      <c r="K21" s="71">
        <v>0</v>
      </c>
      <c r="L21" s="71">
        <f t="shared" si="0"/>
        <v>0</v>
      </c>
      <c r="M21" s="71">
        <f t="shared" si="1"/>
        <v>0</v>
      </c>
      <c r="N21" s="71">
        <f t="shared" si="2"/>
        <v>0</v>
      </c>
      <c r="O21" s="71">
        <f t="shared" si="3"/>
        <v>0</v>
      </c>
      <c r="P21" s="89">
        <v>1555262.1</v>
      </c>
      <c r="Q21" s="89">
        <f t="shared" si="4"/>
        <v>14490</v>
      </c>
      <c r="R21" s="112">
        <f t="shared" si="5"/>
        <v>0</v>
      </c>
      <c r="S21" s="112">
        <f t="shared" si="6"/>
        <v>0</v>
      </c>
      <c r="T21" s="112">
        <f t="shared" si="7"/>
        <v>0</v>
      </c>
      <c r="U21" s="112">
        <f t="shared" si="8"/>
        <v>0</v>
      </c>
      <c r="V21" s="112">
        <f t="shared" si="9"/>
        <v>0</v>
      </c>
      <c r="W21" s="113">
        <f t="shared" si="10"/>
        <v>0</v>
      </c>
    </row>
    <row r="22" spans="1:23" s="70" customFormat="1" ht="14" x14ac:dyDescent="0.15">
      <c r="A22" s="68">
        <v>2019</v>
      </c>
      <c r="B22" s="69" t="s">
        <v>108</v>
      </c>
      <c r="C22" s="184">
        <v>840</v>
      </c>
      <c r="D22" s="172">
        <v>1860</v>
      </c>
      <c r="E22" s="172">
        <v>3150</v>
      </c>
      <c r="F22" s="172">
        <v>420</v>
      </c>
      <c r="G22" s="172">
        <v>6270</v>
      </c>
      <c r="H22" s="141"/>
      <c r="I22" s="69" t="s">
        <v>108</v>
      </c>
      <c r="J22" s="76">
        <v>87</v>
      </c>
      <c r="K22" s="71">
        <v>0</v>
      </c>
      <c r="L22" s="71">
        <f t="shared" si="0"/>
        <v>0</v>
      </c>
      <c r="M22" s="71">
        <f t="shared" si="1"/>
        <v>0</v>
      </c>
      <c r="N22" s="71">
        <f t="shared" si="2"/>
        <v>0</v>
      </c>
      <c r="O22" s="71">
        <f t="shared" si="3"/>
        <v>0</v>
      </c>
      <c r="P22" s="89">
        <v>7603993.7599999998</v>
      </c>
      <c r="Q22" s="89">
        <f t="shared" si="4"/>
        <v>6270</v>
      </c>
      <c r="R22" s="112">
        <f t="shared" si="5"/>
        <v>0</v>
      </c>
      <c r="S22" s="112">
        <f t="shared" si="6"/>
        <v>0</v>
      </c>
      <c r="T22" s="112">
        <f t="shared" si="7"/>
        <v>0</v>
      </c>
      <c r="U22" s="112">
        <f t="shared" si="8"/>
        <v>0</v>
      </c>
      <c r="V22" s="112">
        <f t="shared" si="9"/>
        <v>0</v>
      </c>
      <c r="W22" s="113">
        <f t="shared" si="10"/>
        <v>0</v>
      </c>
    </row>
    <row r="23" spans="1:23" s="70" customFormat="1" ht="14" x14ac:dyDescent="0.15">
      <c r="A23" s="68">
        <v>2019</v>
      </c>
      <c r="B23" s="69" t="s">
        <v>105</v>
      </c>
      <c r="C23" s="184">
        <v>924</v>
      </c>
      <c r="D23" s="172">
        <v>9372</v>
      </c>
      <c r="E23" s="172">
        <v>11805</v>
      </c>
      <c r="F23" s="172">
        <v>2231</v>
      </c>
      <c r="G23" s="172">
        <v>24332</v>
      </c>
      <c r="H23" s="141"/>
      <c r="I23" s="69" t="s">
        <v>105</v>
      </c>
      <c r="J23" s="76">
        <v>4.58</v>
      </c>
      <c r="K23" s="71">
        <v>0</v>
      </c>
      <c r="L23" s="71">
        <f t="shared" si="0"/>
        <v>0</v>
      </c>
      <c r="M23" s="71">
        <f t="shared" si="1"/>
        <v>0</v>
      </c>
      <c r="N23" s="71">
        <f t="shared" si="2"/>
        <v>0</v>
      </c>
      <c r="O23" s="71">
        <f t="shared" si="3"/>
        <v>0</v>
      </c>
      <c r="P23" s="89">
        <v>198379.82</v>
      </c>
      <c r="Q23" s="89">
        <f t="shared" si="4"/>
        <v>24332</v>
      </c>
      <c r="R23" s="112">
        <f t="shared" si="5"/>
        <v>0</v>
      </c>
      <c r="S23" s="112">
        <f t="shared" si="6"/>
        <v>0</v>
      </c>
      <c r="T23" s="112">
        <f t="shared" si="7"/>
        <v>0</v>
      </c>
      <c r="U23" s="112">
        <f t="shared" si="8"/>
        <v>0</v>
      </c>
      <c r="V23" s="112">
        <f t="shared" si="9"/>
        <v>0</v>
      </c>
      <c r="W23" s="113">
        <f t="shared" si="10"/>
        <v>0</v>
      </c>
    </row>
    <row r="24" spans="1:23" ht="14" x14ac:dyDescent="0.15">
      <c r="R24" s="118">
        <f>SUM(R3:R23)</f>
        <v>506609.07778771967</v>
      </c>
      <c r="S24" s="118">
        <f t="shared" ref="S24:V24" si="11">SUM(S3:S23)</f>
        <v>64974.924983808844</v>
      </c>
      <c r="T24" s="118">
        <f t="shared" si="11"/>
        <v>356056.44813176763</v>
      </c>
      <c r="U24" s="118">
        <f t="shared" si="11"/>
        <v>54068.326767676772</v>
      </c>
      <c r="V24" s="118">
        <f t="shared" si="11"/>
        <v>31509.377904466492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3F8B-8A16-4A17-94D4-F71ECFD0DB62}">
  <dimension ref="A1:W27"/>
  <sheetViews>
    <sheetView topLeftCell="I7" workbookViewId="0">
      <selection activeCell="A2" sqref="A2"/>
    </sheetView>
  </sheetViews>
  <sheetFormatPr baseColWidth="10" defaultColWidth="11.5" defaultRowHeight="13" x14ac:dyDescent="0.15"/>
  <cols>
    <col min="1" max="1" width="5.5" style="94" bestFit="1" customWidth="1"/>
    <col min="2" max="2" width="18.5" style="94" bestFit="1" customWidth="1"/>
    <col min="3" max="4" width="11.5" style="116" bestFit="1" customWidth="1"/>
    <col min="5" max="5" width="12.6640625" style="116" bestFit="1" customWidth="1"/>
    <col min="6" max="6" width="11.5" style="116" bestFit="1" customWidth="1"/>
    <col min="7" max="7" width="14.1640625" style="116" bestFit="1" customWidth="1"/>
    <col min="8" max="8" width="2.5" style="94" customWidth="1"/>
    <col min="9" max="9" width="18.5" style="94" bestFit="1" customWidth="1"/>
    <col min="10" max="10" width="11.1640625" style="99" bestFit="1" customWidth="1"/>
    <col min="11" max="11" width="7.5" style="94" bestFit="1" customWidth="1"/>
    <col min="12" max="15" width="10.1640625" style="94" bestFit="1" customWidth="1"/>
    <col min="16" max="16" width="19.6640625" style="94" bestFit="1" customWidth="1"/>
    <col min="17" max="17" width="14.6640625" style="94" bestFit="1" customWidth="1"/>
    <col min="18" max="18" width="15.1640625" style="94" bestFit="1" customWidth="1"/>
    <col min="19" max="19" width="13.83203125" style="94" bestFit="1" customWidth="1"/>
    <col min="20" max="20" width="15" style="94" bestFit="1" customWidth="1"/>
    <col min="21" max="22" width="13.83203125" style="94" bestFit="1" customWidth="1"/>
    <col min="23" max="23" width="13.6640625" style="94" bestFit="1" customWidth="1"/>
    <col min="24" max="16384" width="11.5" style="94"/>
  </cols>
  <sheetData>
    <row r="1" spans="1:23" ht="20.25" customHeight="1" x14ac:dyDescent="0.2">
      <c r="A1" s="271" t="s">
        <v>166</v>
      </c>
      <c r="B1" s="271"/>
      <c r="C1" s="271"/>
      <c r="D1" s="271"/>
      <c r="E1" s="271"/>
      <c r="F1" s="271"/>
      <c r="G1" s="271"/>
      <c r="H1" s="182"/>
      <c r="I1" s="144"/>
      <c r="J1" s="144"/>
      <c r="K1" s="144"/>
      <c r="L1" s="144"/>
      <c r="M1" s="144"/>
      <c r="N1" s="144"/>
      <c r="O1" s="144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5" t="s">
        <v>144</v>
      </c>
      <c r="G2" s="176" t="s">
        <v>210</v>
      </c>
      <c r="H2" s="141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06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3" s="70" customFormat="1" ht="14" x14ac:dyDescent="0.15">
      <c r="A3" s="68">
        <v>2019</v>
      </c>
      <c r="B3" s="69" t="s">
        <v>115</v>
      </c>
      <c r="C3" s="184">
        <v>1650</v>
      </c>
      <c r="D3" s="172">
        <v>952</v>
      </c>
      <c r="E3" s="172">
        <v>3675</v>
      </c>
      <c r="F3" s="172">
        <v>2180</v>
      </c>
      <c r="G3" s="172">
        <v>8457</v>
      </c>
      <c r="H3" s="141"/>
      <c r="I3" s="69" t="s">
        <v>115</v>
      </c>
      <c r="J3" s="76">
        <v>3.5</v>
      </c>
      <c r="K3" s="71">
        <v>0</v>
      </c>
      <c r="L3" s="71">
        <f t="shared" ref="L3:L25" si="0">+J3*K3</f>
        <v>0</v>
      </c>
      <c r="M3" s="71">
        <f t="shared" ref="M3:M25" si="1">+J3*K3</f>
        <v>0</v>
      </c>
      <c r="N3" s="71">
        <f t="shared" ref="N3:N25" si="2">+K3*J3</f>
        <v>0</v>
      </c>
      <c r="O3" s="71">
        <f t="shared" ref="O3:O25" si="3">+K3*J3</f>
        <v>0</v>
      </c>
      <c r="P3" s="89">
        <v>1144632</v>
      </c>
      <c r="Q3" s="89">
        <f>G3</f>
        <v>8457</v>
      </c>
      <c r="R3" s="112">
        <f>Q3*L3</f>
        <v>0</v>
      </c>
      <c r="S3" s="112">
        <f>L3*C3</f>
        <v>0</v>
      </c>
      <c r="T3" s="112">
        <f>M3*D3</f>
        <v>0</v>
      </c>
      <c r="U3" s="112">
        <f>N3*E3</f>
        <v>0</v>
      </c>
      <c r="V3" s="112">
        <f>O3*F3</f>
        <v>0</v>
      </c>
      <c r="W3" s="113">
        <f t="shared" ref="W3:W25" si="4">+R3/P3</f>
        <v>0</v>
      </c>
    </row>
    <row r="4" spans="1:23" s="70" customFormat="1" ht="14" x14ac:dyDescent="0.15">
      <c r="A4" s="68">
        <v>2019</v>
      </c>
      <c r="B4" s="69" t="s">
        <v>157</v>
      </c>
      <c r="C4" s="184">
        <v>909</v>
      </c>
      <c r="D4" s="172">
        <v>158</v>
      </c>
      <c r="E4" s="172">
        <v>0</v>
      </c>
      <c r="F4" s="172">
        <v>0</v>
      </c>
      <c r="G4" s="172">
        <v>1067</v>
      </c>
      <c r="H4" s="141"/>
      <c r="I4" s="69" t="s">
        <v>160</v>
      </c>
      <c r="J4" s="76">
        <v>20072.45</v>
      </c>
      <c r="K4" s="71">
        <v>0.7016282225237449</v>
      </c>
      <c r="L4" s="71">
        <f t="shared" si="0"/>
        <v>14083.397415196743</v>
      </c>
      <c r="M4" s="71">
        <f t="shared" si="1"/>
        <v>14083.397415196743</v>
      </c>
      <c r="N4" s="71">
        <f t="shared" si="2"/>
        <v>14083.397415196743</v>
      </c>
      <c r="O4" s="71">
        <f t="shared" si="3"/>
        <v>14083.397415196743</v>
      </c>
      <c r="P4" s="89">
        <v>1154647073.3399999</v>
      </c>
      <c r="Q4" s="89">
        <f t="shared" ref="Q4:Q25" si="5">G4</f>
        <v>1067</v>
      </c>
      <c r="R4" s="112">
        <f t="shared" ref="R4:R25" si="6">Q4*L4</f>
        <v>15026985.042014925</v>
      </c>
      <c r="S4" s="112">
        <f t="shared" ref="S4:S25" si="7">L4*C4</f>
        <v>12801808.250413839</v>
      </c>
      <c r="T4" s="112">
        <f t="shared" ref="T4:T25" si="8">M4*D4</f>
        <v>2225176.7916010856</v>
      </c>
      <c r="U4" s="112">
        <f t="shared" ref="U4:U25" si="9">N4*E4</f>
        <v>0</v>
      </c>
      <c r="V4" s="112">
        <f t="shared" ref="V4:V25" si="10">O4*F4</f>
        <v>0</v>
      </c>
      <c r="W4" s="113">
        <f t="shared" si="4"/>
        <v>1.3014353380333772E-2</v>
      </c>
    </row>
    <row r="5" spans="1:23" s="70" customFormat="1" ht="14" x14ac:dyDescent="0.15">
      <c r="A5" s="68">
        <v>2019</v>
      </c>
      <c r="B5" s="69" t="s">
        <v>113</v>
      </c>
      <c r="C5" s="184">
        <v>1111.8331049799999</v>
      </c>
      <c r="D5" s="172">
        <v>1416.0374461099998</v>
      </c>
      <c r="E5" s="172">
        <v>139.97897940999999</v>
      </c>
      <c r="F5" s="172">
        <v>663.15046949999987</v>
      </c>
      <c r="G5" s="172">
        <v>663.15046949999987</v>
      </c>
      <c r="H5" s="141"/>
      <c r="I5" s="69" t="s">
        <v>113</v>
      </c>
      <c r="J5" s="76">
        <v>19845.93</v>
      </c>
      <c r="K5" s="71">
        <v>0.9179267342166797</v>
      </c>
      <c r="L5" s="71">
        <f t="shared" si="0"/>
        <v>18217.10971239283</v>
      </c>
      <c r="M5" s="71">
        <f t="shared" si="1"/>
        <v>18217.10971239283</v>
      </c>
      <c r="N5" s="71">
        <f t="shared" si="2"/>
        <v>18217.10971239283</v>
      </c>
      <c r="O5" s="71">
        <f t="shared" si="3"/>
        <v>18217.10971239283</v>
      </c>
      <c r="P5" s="89">
        <v>956171636</v>
      </c>
      <c r="Q5" s="89">
        <f t="shared" si="5"/>
        <v>663.15046949999987</v>
      </c>
      <c r="R5" s="112">
        <f t="shared" si="6"/>
        <v>12080684.858706312</v>
      </c>
      <c r="S5" s="112">
        <f t="shared" si="7"/>
        <v>20254385.655291032</v>
      </c>
      <c r="T5" s="112">
        <f t="shared" si="8"/>
        <v>25796109.512642417</v>
      </c>
      <c r="U5" s="112">
        <f t="shared" si="9"/>
        <v>2550012.425340747</v>
      </c>
      <c r="V5" s="112">
        <f t="shared" si="10"/>
        <v>12080684.858706312</v>
      </c>
      <c r="W5" s="113">
        <f t="shared" si="4"/>
        <v>1.2634431313235809E-2</v>
      </c>
    </row>
    <row r="6" spans="1:23" s="70" customFormat="1" ht="14" x14ac:dyDescent="0.15">
      <c r="A6" s="68">
        <v>2019</v>
      </c>
      <c r="B6" s="69" t="s">
        <v>196</v>
      </c>
      <c r="C6" s="184">
        <v>795</v>
      </c>
      <c r="D6" s="172">
        <v>6321</v>
      </c>
      <c r="E6" s="172">
        <v>0</v>
      </c>
      <c r="F6" s="172">
        <v>330</v>
      </c>
      <c r="G6" s="172">
        <v>7446</v>
      </c>
      <c r="H6" s="141"/>
      <c r="I6" s="69" t="s">
        <v>106</v>
      </c>
      <c r="J6" s="76">
        <v>1.5</v>
      </c>
      <c r="K6" s="71">
        <v>1</v>
      </c>
      <c r="L6" s="71">
        <f t="shared" si="0"/>
        <v>1.5</v>
      </c>
      <c r="M6" s="71">
        <f t="shared" si="1"/>
        <v>1.5</v>
      </c>
      <c r="N6" s="71">
        <f t="shared" si="2"/>
        <v>1.5</v>
      </c>
      <c r="O6" s="71">
        <f t="shared" si="3"/>
        <v>1.5</v>
      </c>
      <c r="P6" s="89">
        <v>220500</v>
      </c>
      <c r="Q6" s="89">
        <f t="shared" si="5"/>
        <v>7446</v>
      </c>
      <c r="R6" s="112">
        <f t="shared" si="6"/>
        <v>11169</v>
      </c>
      <c r="S6" s="112">
        <f t="shared" si="7"/>
        <v>1192.5</v>
      </c>
      <c r="T6" s="112">
        <f t="shared" si="8"/>
        <v>9481.5</v>
      </c>
      <c r="U6" s="112">
        <f t="shared" si="9"/>
        <v>0</v>
      </c>
      <c r="V6" s="112">
        <f t="shared" si="10"/>
        <v>495</v>
      </c>
      <c r="W6" s="113">
        <f t="shared" si="4"/>
        <v>5.0653061224489794E-2</v>
      </c>
    </row>
    <row r="7" spans="1:23" s="70" customFormat="1" ht="14" x14ac:dyDescent="0.15">
      <c r="A7" s="68">
        <v>2019</v>
      </c>
      <c r="B7" s="69" t="s">
        <v>148</v>
      </c>
      <c r="C7" s="184">
        <v>200</v>
      </c>
      <c r="D7" s="172">
        <v>1975</v>
      </c>
      <c r="E7" s="172">
        <v>4820</v>
      </c>
      <c r="F7" s="172">
        <v>450</v>
      </c>
      <c r="G7" s="172">
        <v>7445</v>
      </c>
      <c r="H7" s="141"/>
      <c r="I7" s="69" t="s">
        <v>148</v>
      </c>
      <c r="J7" s="76">
        <v>257</v>
      </c>
      <c r="K7" s="71">
        <v>0.42990654205607476</v>
      </c>
      <c r="L7" s="71">
        <f t="shared" si="0"/>
        <v>110.48598130841121</v>
      </c>
      <c r="M7" s="71">
        <f t="shared" si="1"/>
        <v>110.48598130841121</v>
      </c>
      <c r="N7" s="71">
        <f t="shared" si="2"/>
        <v>110.48598130841121</v>
      </c>
      <c r="O7" s="71">
        <f t="shared" si="3"/>
        <v>110.48598130841121</v>
      </c>
      <c r="P7" s="89">
        <v>26682671.560000002</v>
      </c>
      <c r="Q7" s="89">
        <f t="shared" si="5"/>
        <v>7445</v>
      </c>
      <c r="R7" s="112">
        <f t="shared" si="6"/>
        <v>822568.13084112143</v>
      </c>
      <c r="S7" s="112">
        <f t="shared" si="7"/>
        <v>22097.196261682242</v>
      </c>
      <c r="T7" s="112">
        <f t="shared" si="8"/>
        <v>218209.81308411213</v>
      </c>
      <c r="U7" s="112">
        <f t="shared" si="9"/>
        <v>532542.42990654206</v>
      </c>
      <c r="V7" s="112">
        <f t="shared" si="10"/>
        <v>49718.691588785048</v>
      </c>
      <c r="W7" s="113">
        <f t="shared" si="4"/>
        <v>3.082780256809942E-2</v>
      </c>
    </row>
    <row r="8" spans="1:23" s="70" customFormat="1" ht="14" x14ac:dyDescent="0.15">
      <c r="A8" s="68">
        <v>2019</v>
      </c>
      <c r="B8" s="69" t="s">
        <v>124</v>
      </c>
      <c r="C8" s="184">
        <v>2357</v>
      </c>
      <c r="D8" s="172">
        <v>1360</v>
      </c>
      <c r="E8" s="172">
        <v>5250</v>
      </c>
      <c r="F8" s="172">
        <v>3114</v>
      </c>
      <c r="G8" s="172">
        <v>12081</v>
      </c>
      <c r="H8" s="141"/>
      <c r="I8" s="69" t="s">
        <v>124</v>
      </c>
      <c r="J8" s="76">
        <v>227</v>
      </c>
      <c r="K8" s="71">
        <v>0.98083067092651754</v>
      </c>
      <c r="L8" s="71">
        <f t="shared" si="0"/>
        <v>222.64856230031947</v>
      </c>
      <c r="M8" s="71">
        <f t="shared" si="1"/>
        <v>222.64856230031947</v>
      </c>
      <c r="N8" s="71">
        <f t="shared" si="2"/>
        <v>222.64856230031947</v>
      </c>
      <c r="O8" s="71">
        <f t="shared" si="3"/>
        <v>222.64856230031947</v>
      </c>
      <c r="P8" s="89">
        <v>36963443.519999996</v>
      </c>
      <c r="Q8" s="89">
        <f t="shared" si="5"/>
        <v>12081</v>
      </c>
      <c r="R8" s="112">
        <f t="shared" si="6"/>
        <v>2689817.2811501594</v>
      </c>
      <c r="S8" s="112">
        <f t="shared" si="7"/>
        <v>524782.66134185297</v>
      </c>
      <c r="T8" s="112">
        <f t="shared" si="8"/>
        <v>302802.04472843447</v>
      </c>
      <c r="U8" s="112">
        <f t="shared" si="9"/>
        <v>1168904.9520766772</v>
      </c>
      <c r="V8" s="112">
        <f t="shared" si="10"/>
        <v>693327.62300319481</v>
      </c>
      <c r="W8" s="113">
        <f t="shared" si="4"/>
        <v>7.2769661725233109E-2</v>
      </c>
    </row>
    <row r="9" spans="1:23" s="70" customFormat="1" ht="14" x14ac:dyDescent="0.15">
      <c r="A9" s="68">
        <v>2019</v>
      </c>
      <c r="B9" s="69" t="s">
        <v>128</v>
      </c>
      <c r="C9" s="184">
        <v>0</v>
      </c>
      <c r="D9" s="172">
        <v>9322</v>
      </c>
      <c r="E9" s="172">
        <v>4145</v>
      </c>
      <c r="F9" s="172">
        <v>105</v>
      </c>
      <c r="G9" s="172">
        <v>13572</v>
      </c>
      <c r="H9" s="141"/>
      <c r="I9" s="69" t="s">
        <v>128</v>
      </c>
      <c r="J9" s="76">
        <v>557.5</v>
      </c>
      <c r="K9" s="71">
        <v>0.49002217294900224</v>
      </c>
      <c r="L9" s="71">
        <f t="shared" si="0"/>
        <v>273.18736141906874</v>
      </c>
      <c r="M9" s="71">
        <f t="shared" si="1"/>
        <v>273.18736141906874</v>
      </c>
      <c r="N9" s="71">
        <f t="shared" si="2"/>
        <v>273.18736141906874</v>
      </c>
      <c r="O9" s="71">
        <f t="shared" si="3"/>
        <v>273.18736141906874</v>
      </c>
      <c r="P9" s="89">
        <v>213142206.49000001</v>
      </c>
      <c r="Q9" s="89">
        <f t="shared" si="5"/>
        <v>13572</v>
      </c>
      <c r="R9" s="112">
        <f t="shared" si="6"/>
        <v>3707698.8691796008</v>
      </c>
      <c r="S9" s="112">
        <f t="shared" si="7"/>
        <v>0</v>
      </c>
      <c r="T9" s="112">
        <f t="shared" si="8"/>
        <v>2546652.5831485586</v>
      </c>
      <c r="U9" s="112">
        <f t="shared" si="9"/>
        <v>1132361.6130820399</v>
      </c>
      <c r="V9" s="112">
        <f t="shared" si="10"/>
        <v>28684.672949002219</v>
      </c>
      <c r="W9" s="113">
        <f t="shared" si="4"/>
        <v>1.7395423131990308E-2</v>
      </c>
    </row>
    <row r="10" spans="1:23" s="70" customFormat="1" ht="14" x14ac:dyDescent="0.15">
      <c r="A10" s="68">
        <v>2019</v>
      </c>
      <c r="B10" s="69" t="s">
        <v>127</v>
      </c>
      <c r="C10" s="184">
        <v>252</v>
      </c>
      <c r="D10" s="172">
        <v>868.66666666666663</v>
      </c>
      <c r="E10" s="172">
        <v>170</v>
      </c>
      <c r="F10" s="172">
        <v>0</v>
      </c>
      <c r="G10" s="172">
        <v>1290.6666666666665</v>
      </c>
      <c r="H10" s="141"/>
      <c r="I10" s="69" t="s">
        <v>127</v>
      </c>
      <c r="J10" s="76">
        <v>78</v>
      </c>
      <c r="K10" s="71">
        <v>0</v>
      </c>
      <c r="L10" s="71">
        <f t="shared" si="0"/>
        <v>0</v>
      </c>
      <c r="M10" s="71">
        <f t="shared" si="1"/>
        <v>0</v>
      </c>
      <c r="N10" s="71">
        <f t="shared" si="2"/>
        <v>0</v>
      </c>
      <c r="O10" s="71">
        <f t="shared" si="3"/>
        <v>0</v>
      </c>
      <c r="P10" s="89">
        <v>903925</v>
      </c>
      <c r="Q10" s="89">
        <f t="shared" si="5"/>
        <v>1290.6666666666665</v>
      </c>
      <c r="R10" s="112">
        <f t="shared" si="6"/>
        <v>0</v>
      </c>
      <c r="S10" s="112">
        <f t="shared" si="7"/>
        <v>0</v>
      </c>
      <c r="T10" s="112">
        <f t="shared" si="8"/>
        <v>0</v>
      </c>
      <c r="U10" s="112">
        <f t="shared" si="9"/>
        <v>0</v>
      </c>
      <c r="V10" s="112">
        <f t="shared" si="10"/>
        <v>0</v>
      </c>
      <c r="W10" s="113">
        <f t="shared" si="4"/>
        <v>0</v>
      </c>
    </row>
    <row r="11" spans="1:23" s="70" customFormat="1" ht="14" x14ac:dyDescent="0.15">
      <c r="A11" s="68">
        <v>2019</v>
      </c>
      <c r="B11" s="69" t="s">
        <v>101</v>
      </c>
      <c r="C11" s="184">
        <v>959.2</v>
      </c>
      <c r="D11" s="172">
        <v>6340.6</v>
      </c>
      <c r="E11" s="172">
        <v>3495.4</v>
      </c>
      <c r="F11" s="172">
        <v>0</v>
      </c>
      <c r="G11" s="172">
        <v>10795.2</v>
      </c>
      <c r="H11" s="141"/>
      <c r="I11" s="69" t="s">
        <v>101</v>
      </c>
      <c r="J11" s="76">
        <v>155</v>
      </c>
      <c r="K11" s="71">
        <v>1</v>
      </c>
      <c r="L11" s="71">
        <f t="shared" si="0"/>
        <v>155</v>
      </c>
      <c r="M11" s="71">
        <f t="shared" si="1"/>
        <v>155</v>
      </c>
      <c r="N11" s="71">
        <f t="shared" si="2"/>
        <v>155</v>
      </c>
      <c r="O11" s="71">
        <f t="shared" si="3"/>
        <v>155</v>
      </c>
      <c r="P11" s="89">
        <v>50997440</v>
      </c>
      <c r="Q11" s="89">
        <f t="shared" si="5"/>
        <v>10795.2</v>
      </c>
      <c r="R11" s="112">
        <f t="shared" si="6"/>
        <v>1673256</v>
      </c>
      <c r="S11" s="112">
        <f t="shared" si="7"/>
        <v>148676</v>
      </c>
      <c r="T11" s="112">
        <f t="shared" si="8"/>
        <v>982793</v>
      </c>
      <c r="U11" s="112">
        <f t="shared" si="9"/>
        <v>541787</v>
      </c>
      <c r="V11" s="112">
        <f t="shared" si="10"/>
        <v>0</v>
      </c>
      <c r="W11" s="113">
        <f t="shared" si="4"/>
        <v>3.2810588139326212E-2</v>
      </c>
    </row>
    <row r="12" spans="1:23" s="70" customFormat="1" ht="14" x14ac:dyDescent="0.15">
      <c r="A12" s="68">
        <v>2019</v>
      </c>
      <c r="B12" s="69" t="s">
        <v>104</v>
      </c>
      <c r="C12" s="184">
        <v>515.57142857142856</v>
      </c>
      <c r="D12" s="172">
        <v>346.14285714285717</v>
      </c>
      <c r="E12" s="172">
        <v>68.857142857142861</v>
      </c>
      <c r="F12" s="172">
        <v>8.5714285714285712</v>
      </c>
      <c r="G12" s="172">
        <v>939.14285714285722</v>
      </c>
      <c r="H12" s="141"/>
      <c r="I12" s="69" t="s">
        <v>104</v>
      </c>
      <c r="J12" s="76">
        <v>2003.32</v>
      </c>
      <c r="K12" s="71">
        <v>5.4836722119531729E-2</v>
      </c>
      <c r="L12" s="71">
        <f t="shared" si="0"/>
        <v>109.85550215650029</v>
      </c>
      <c r="M12" s="71">
        <f t="shared" si="1"/>
        <v>109.85550215650029</v>
      </c>
      <c r="N12" s="71">
        <f t="shared" si="2"/>
        <v>109.85550215650029</v>
      </c>
      <c r="O12" s="71">
        <f t="shared" si="3"/>
        <v>109.85550215650029</v>
      </c>
      <c r="P12" s="89">
        <v>5422976.0999999996</v>
      </c>
      <c r="Q12" s="89">
        <f t="shared" si="5"/>
        <v>939.14285714285722</v>
      </c>
      <c r="R12" s="112">
        <f t="shared" si="6"/>
        <v>103170.010168119</v>
      </c>
      <c r="S12" s="112">
        <f t="shared" si="7"/>
        <v>56638.358183258504</v>
      </c>
      <c r="T12" s="112">
        <f t="shared" si="8"/>
        <v>38025.697389314315</v>
      </c>
      <c r="U12" s="112">
        <f t="shared" si="9"/>
        <v>7564.3360056333067</v>
      </c>
      <c r="V12" s="112">
        <f t="shared" si="10"/>
        <v>941.61858991285965</v>
      </c>
      <c r="W12" s="113">
        <f t="shared" si="4"/>
        <v>1.9024610889972208E-2</v>
      </c>
    </row>
    <row r="13" spans="1:23" s="70" customFormat="1" ht="14" x14ac:dyDescent="0.15">
      <c r="A13" s="68">
        <v>2019</v>
      </c>
      <c r="B13" s="69" t="s">
        <v>151</v>
      </c>
      <c r="C13" s="184">
        <v>988</v>
      </c>
      <c r="D13" s="172">
        <v>1000</v>
      </c>
      <c r="E13" s="172">
        <v>152</v>
      </c>
      <c r="F13" s="172">
        <v>19</v>
      </c>
      <c r="G13" s="172">
        <v>2159</v>
      </c>
      <c r="H13" s="141"/>
      <c r="I13" s="69" t="s">
        <v>151</v>
      </c>
      <c r="J13" s="76">
        <v>19200</v>
      </c>
      <c r="K13" s="71">
        <v>9.766952031526023E-2</v>
      </c>
      <c r="L13" s="71">
        <f t="shared" si="0"/>
        <v>1875.2547900529964</v>
      </c>
      <c r="M13" s="71">
        <f t="shared" si="1"/>
        <v>1875.2547900529964</v>
      </c>
      <c r="N13" s="71">
        <f t="shared" si="2"/>
        <v>1875.2547900529964</v>
      </c>
      <c r="O13" s="71">
        <f t="shared" si="3"/>
        <v>1875.2547900529964</v>
      </c>
      <c r="P13" s="89">
        <v>64774722.449999996</v>
      </c>
      <c r="Q13" s="89">
        <f t="shared" si="5"/>
        <v>2159</v>
      </c>
      <c r="R13" s="112">
        <f t="shared" si="6"/>
        <v>4048675.0917244195</v>
      </c>
      <c r="S13" s="112">
        <f t="shared" si="7"/>
        <v>1852751.7325723604</v>
      </c>
      <c r="T13" s="112">
        <f t="shared" si="8"/>
        <v>1875254.7900529965</v>
      </c>
      <c r="U13" s="112">
        <f t="shared" si="9"/>
        <v>285038.72808805545</v>
      </c>
      <c r="V13" s="112">
        <f t="shared" si="10"/>
        <v>35629.841011006931</v>
      </c>
      <c r="W13" s="113">
        <f t="shared" si="4"/>
        <v>6.2503935772933908E-2</v>
      </c>
    </row>
    <row r="14" spans="1:23" s="70" customFormat="1" ht="14" x14ac:dyDescent="0.15">
      <c r="A14" s="68">
        <v>2019</v>
      </c>
      <c r="B14" s="69" t="s">
        <v>100</v>
      </c>
      <c r="C14" s="184">
        <v>1561.8</v>
      </c>
      <c r="D14" s="172">
        <v>5141.833333333333</v>
      </c>
      <c r="E14" s="172">
        <v>820.57142857142856</v>
      </c>
      <c r="F14" s="172">
        <v>2186.4</v>
      </c>
      <c r="G14" s="172">
        <v>9710.6047619047622</v>
      </c>
      <c r="H14" s="141"/>
      <c r="I14" s="69" t="s">
        <v>100</v>
      </c>
      <c r="J14" s="76">
        <v>5802</v>
      </c>
      <c r="K14" s="71">
        <v>0.76496097137901131</v>
      </c>
      <c r="L14" s="71">
        <f t="shared" si="0"/>
        <v>4438.3035559410237</v>
      </c>
      <c r="M14" s="71">
        <f t="shared" si="1"/>
        <v>4438.3035559410237</v>
      </c>
      <c r="N14" s="71">
        <f t="shared" si="2"/>
        <v>4438.3035559410237</v>
      </c>
      <c r="O14" s="71">
        <f t="shared" si="3"/>
        <v>4438.3035559410237</v>
      </c>
      <c r="P14" s="89">
        <v>481054639.10000002</v>
      </c>
      <c r="Q14" s="89">
        <f t="shared" si="5"/>
        <v>9710.6047619047622</v>
      </c>
      <c r="R14" s="112">
        <f t="shared" si="6"/>
        <v>43098611.645099744</v>
      </c>
      <c r="S14" s="112">
        <f t="shared" si="7"/>
        <v>6931742.4936686903</v>
      </c>
      <c r="T14" s="112">
        <f t="shared" si="8"/>
        <v>22821017.167389419</v>
      </c>
      <c r="U14" s="112">
        <f t="shared" si="9"/>
        <v>3641945.0893321768</v>
      </c>
      <c r="V14" s="112">
        <f t="shared" si="10"/>
        <v>9703906.8947094548</v>
      </c>
      <c r="W14" s="113">
        <f t="shared" si="4"/>
        <v>8.9591926035122491E-2</v>
      </c>
    </row>
    <row r="15" spans="1:23" s="70" customFormat="1" ht="14" x14ac:dyDescent="0.15">
      <c r="A15" s="68">
        <v>2019</v>
      </c>
      <c r="B15" s="69" t="s">
        <v>122</v>
      </c>
      <c r="C15" s="184">
        <v>0</v>
      </c>
      <c r="D15" s="172">
        <v>1130</v>
      </c>
      <c r="E15" s="172">
        <v>1650</v>
      </c>
      <c r="F15" s="172">
        <v>0</v>
      </c>
      <c r="G15" s="172">
        <v>2780</v>
      </c>
      <c r="H15" s="141"/>
      <c r="I15" s="69" t="s">
        <v>122</v>
      </c>
      <c r="J15" s="76">
        <v>4472.16</v>
      </c>
      <c r="K15" s="71">
        <v>0.99465002229157373</v>
      </c>
      <c r="L15" s="71">
        <f t="shared" si="0"/>
        <v>4448.2340436914847</v>
      </c>
      <c r="M15" s="71">
        <f t="shared" si="1"/>
        <v>4448.2340436914847</v>
      </c>
      <c r="N15" s="71">
        <f t="shared" si="2"/>
        <v>4448.2340436914847</v>
      </c>
      <c r="O15" s="71">
        <f t="shared" si="3"/>
        <v>4448.2340436914847</v>
      </c>
      <c r="P15" s="89">
        <v>628990498.28999996</v>
      </c>
      <c r="Q15" s="89">
        <f t="shared" si="5"/>
        <v>2780</v>
      </c>
      <c r="R15" s="112">
        <f t="shared" si="6"/>
        <v>12366090.641462328</v>
      </c>
      <c r="S15" s="112">
        <f t="shared" si="7"/>
        <v>0</v>
      </c>
      <c r="T15" s="112">
        <f t="shared" si="8"/>
        <v>5026504.4693713775</v>
      </c>
      <c r="U15" s="112">
        <f t="shared" si="9"/>
        <v>7339586.1720909495</v>
      </c>
      <c r="V15" s="112">
        <f t="shared" si="10"/>
        <v>0</v>
      </c>
      <c r="W15" s="113">
        <f t="shared" si="4"/>
        <v>1.9660218516943107E-2</v>
      </c>
    </row>
    <row r="16" spans="1:23" s="70" customFormat="1" ht="14" x14ac:dyDescent="0.15">
      <c r="A16" s="68">
        <v>2019</v>
      </c>
      <c r="B16" s="69" t="s">
        <v>153</v>
      </c>
      <c r="C16" s="184">
        <v>1164</v>
      </c>
      <c r="D16" s="172">
        <v>1806.3333333333333</v>
      </c>
      <c r="E16" s="172">
        <v>153.33333333333334</v>
      </c>
      <c r="F16" s="172">
        <v>1866</v>
      </c>
      <c r="G16" s="172">
        <v>4989.6666666666661</v>
      </c>
      <c r="H16" s="141"/>
      <c r="I16" s="69" t="s">
        <v>153</v>
      </c>
      <c r="J16" s="76">
        <v>21056.14</v>
      </c>
      <c r="K16" s="71">
        <v>0.80666175720840649</v>
      </c>
      <c r="L16" s="71">
        <f t="shared" si="0"/>
        <v>16985.182892426215</v>
      </c>
      <c r="M16" s="71">
        <f t="shared" si="1"/>
        <v>16985.182892426215</v>
      </c>
      <c r="N16" s="71">
        <f t="shared" si="2"/>
        <v>16985.182892426215</v>
      </c>
      <c r="O16" s="71">
        <f t="shared" si="3"/>
        <v>16985.182892426215</v>
      </c>
      <c r="P16" s="89">
        <v>1371652230.2499998</v>
      </c>
      <c r="Q16" s="89">
        <f t="shared" si="5"/>
        <v>4989.6666666666661</v>
      </c>
      <c r="R16" s="112">
        <f t="shared" si="6"/>
        <v>84750400.905575991</v>
      </c>
      <c r="S16" s="112">
        <f t="shared" si="7"/>
        <v>19770752.886784114</v>
      </c>
      <c r="T16" s="112">
        <f t="shared" si="8"/>
        <v>30680902.031352554</v>
      </c>
      <c r="U16" s="112">
        <f t="shared" si="9"/>
        <v>2604394.7101720199</v>
      </c>
      <c r="V16" s="112">
        <f t="shared" si="10"/>
        <v>31694351.277267318</v>
      </c>
      <c r="W16" s="113">
        <f t="shared" si="4"/>
        <v>6.1787090806631965E-2</v>
      </c>
    </row>
    <row r="17" spans="1:23" s="70" customFormat="1" ht="14" x14ac:dyDescent="0.15">
      <c r="A17" s="68">
        <v>2019</v>
      </c>
      <c r="B17" s="69" t="s">
        <v>129</v>
      </c>
      <c r="C17" s="184">
        <v>620.98974790748355</v>
      </c>
      <c r="D17" s="172">
        <v>5937.4019777788781</v>
      </c>
      <c r="E17" s="172">
        <v>22635.37630627507</v>
      </c>
      <c r="F17" s="172">
        <v>1092.2319680385651</v>
      </c>
      <c r="G17" s="172">
        <v>30285.999999999996</v>
      </c>
      <c r="H17" s="141"/>
      <c r="I17" s="69" t="s">
        <v>129</v>
      </c>
      <c r="J17" s="76">
        <v>395</v>
      </c>
      <c r="K17" s="71">
        <v>1</v>
      </c>
      <c r="L17" s="71">
        <f t="shared" si="0"/>
        <v>395</v>
      </c>
      <c r="M17" s="71">
        <f t="shared" si="1"/>
        <v>395</v>
      </c>
      <c r="N17" s="71">
        <f t="shared" si="2"/>
        <v>395</v>
      </c>
      <c r="O17" s="71">
        <f t="shared" si="3"/>
        <v>395</v>
      </c>
      <c r="P17" s="89">
        <v>112633026.75</v>
      </c>
      <c r="Q17" s="89">
        <f t="shared" si="5"/>
        <v>30285.999999999996</v>
      </c>
      <c r="R17" s="112">
        <f t="shared" si="6"/>
        <v>11962969.999999998</v>
      </c>
      <c r="S17" s="112">
        <f t="shared" si="7"/>
        <v>245290.950423456</v>
      </c>
      <c r="T17" s="112">
        <f t="shared" si="8"/>
        <v>2345273.7812226568</v>
      </c>
      <c r="U17" s="112">
        <f t="shared" si="9"/>
        <v>8940973.640978653</v>
      </c>
      <c r="V17" s="112">
        <f t="shared" si="10"/>
        <v>431431.62737523322</v>
      </c>
      <c r="W17" s="113">
        <f t="shared" si="4"/>
        <v>0.10621191976446641</v>
      </c>
    </row>
    <row r="18" spans="1:23" s="70" customFormat="1" ht="14" x14ac:dyDescent="0.15">
      <c r="A18" s="68">
        <v>2019</v>
      </c>
      <c r="B18" s="69" t="s">
        <v>154</v>
      </c>
      <c r="C18" s="184">
        <v>442.06</v>
      </c>
      <c r="D18" s="172">
        <v>541.88</v>
      </c>
      <c r="E18" s="172">
        <v>285.2</v>
      </c>
      <c r="F18" s="172">
        <v>156.85999999999999</v>
      </c>
      <c r="G18" s="172">
        <v>1426</v>
      </c>
      <c r="H18" s="141"/>
      <c r="I18" s="69" t="s">
        <v>154</v>
      </c>
      <c r="J18" s="76">
        <v>61730.75</v>
      </c>
      <c r="K18" s="71">
        <v>2.2588284669344684E-2</v>
      </c>
      <c r="L18" s="71">
        <f t="shared" si="0"/>
        <v>1394.3917538521493</v>
      </c>
      <c r="M18" s="71">
        <f t="shared" si="1"/>
        <v>1394.3917538521493</v>
      </c>
      <c r="N18" s="71">
        <f t="shared" si="2"/>
        <v>1394.3917538521493</v>
      </c>
      <c r="O18" s="71">
        <f t="shared" si="3"/>
        <v>1394.3917538521493</v>
      </c>
      <c r="P18" s="89">
        <v>459097149.47000003</v>
      </c>
      <c r="Q18" s="89">
        <f t="shared" si="5"/>
        <v>1426</v>
      </c>
      <c r="R18" s="112">
        <f t="shared" si="6"/>
        <v>1988402.6409931651</v>
      </c>
      <c r="S18" s="112">
        <f t="shared" si="7"/>
        <v>616404.81870788115</v>
      </c>
      <c r="T18" s="112">
        <f t="shared" si="8"/>
        <v>755593.00357740268</v>
      </c>
      <c r="U18" s="112">
        <f t="shared" si="9"/>
        <v>397680.52819863299</v>
      </c>
      <c r="V18" s="112">
        <f t="shared" si="10"/>
        <v>218724.29050924812</v>
      </c>
      <c r="W18" s="113">
        <f t="shared" si="4"/>
        <v>4.3311151970528592E-3</v>
      </c>
    </row>
    <row r="19" spans="1:23" s="70" customFormat="1" ht="14" x14ac:dyDescent="0.15">
      <c r="A19" s="68">
        <v>2019</v>
      </c>
      <c r="B19" s="69" t="s">
        <v>114</v>
      </c>
      <c r="C19" s="184">
        <v>300</v>
      </c>
      <c r="D19" s="172">
        <v>3950</v>
      </c>
      <c r="E19" s="172">
        <v>9640</v>
      </c>
      <c r="F19" s="172">
        <v>900</v>
      </c>
      <c r="G19" s="172">
        <v>14790</v>
      </c>
      <c r="H19" s="141"/>
      <c r="I19" s="69" t="s">
        <v>114</v>
      </c>
      <c r="J19" s="76">
        <v>148.80000000000001</v>
      </c>
      <c r="K19" s="71">
        <v>1</v>
      </c>
      <c r="L19" s="71">
        <f t="shared" si="0"/>
        <v>148.80000000000001</v>
      </c>
      <c r="M19" s="71">
        <f t="shared" si="1"/>
        <v>148.80000000000001</v>
      </c>
      <c r="N19" s="71">
        <f t="shared" si="2"/>
        <v>148.80000000000001</v>
      </c>
      <c r="O19" s="71">
        <f t="shared" si="3"/>
        <v>148.80000000000001</v>
      </c>
      <c r="P19" s="89">
        <v>109268466.67999999</v>
      </c>
      <c r="Q19" s="89">
        <f t="shared" si="5"/>
        <v>14790</v>
      </c>
      <c r="R19" s="112">
        <f t="shared" si="6"/>
        <v>2200752</v>
      </c>
      <c r="S19" s="112">
        <f t="shared" si="7"/>
        <v>44640</v>
      </c>
      <c r="T19" s="112">
        <f t="shared" si="8"/>
        <v>587760</v>
      </c>
      <c r="U19" s="112">
        <f t="shared" si="9"/>
        <v>1434432</v>
      </c>
      <c r="V19" s="112">
        <f t="shared" si="10"/>
        <v>133920</v>
      </c>
      <c r="W19" s="113">
        <f t="shared" si="4"/>
        <v>2.0140778642433497E-2</v>
      </c>
    </row>
    <row r="20" spans="1:23" s="70" customFormat="1" ht="14" x14ac:dyDescent="0.15">
      <c r="A20" s="68">
        <v>2019</v>
      </c>
      <c r="B20" s="69" t="s">
        <v>137</v>
      </c>
      <c r="C20" s="184">
        <v>0</v>
      </c>
      <c r="D20" s="172">
        <v>808</v>
      </c>
      <c r="E20" s="172">
        <v>2315</v>
      </c>
      <c r="F20" s="172">
        <v>0</v>
      </c>
      <c r="G20" s="172">
        <v>3123</v>
      </c>
      <c r="H20" s="141"/>
      <c r="I20" s="69" t="s">
        <v>137</v>
      </c>
      <c r="J20" s="76">
        <v>768.41</v>
      </c>
      <c r="K20" s="71">
        <v>0.56149279050042411</v>
      </c>
      <c r="L20" s="71">
        <f t="shared" si="0"/>
        <v>431.45667514843086</v>
      </c>
      <c r="M20" s="71">
        <f t="shared" si="1"/>
        <v>431.45667514843086</v>
      </c>
      <c r="N20" s="71">
        <f t="shared" si="2"/>
        <v>431.45667514843086</v>
      </c>
      <c r="O20" s="71">
        <f t="shared" si="3"/>
        <v>431.45667514843086</v>
      </c>
      <c r="P20" s="89">
        <v>68787866.799999997</v>
      </c>
      <c r="Q20" s="89">
        <f t="shared" si="5"/>
        <v>3123</v>
      </c>
      <c r="R20" s="112">
        <f t="shared" si="6"/>
        <v>1347439.1964885495</v>
      </c>
      <c r="S20" s="112">
        <f t="shared" si="7"/>
        <v>0</v>
      </c>
      <c r="T20" s="112">
        <f t="shared" si="8"/>
        <v>348616.99351993215</v>
      </c>
      <c r="U20" s="112">
        <f t="shared" si="9"/>
        <v>998822.20296861744</v>
      </c>
      <c r="V20" s="112">
        <f t="shared" si="10"/>
        <v>0</v>
      </c>
      <c r="W20" s="113">
        <f t="shared" si="4"/>
        <v>1.9588326534477583E-2</v>
      </c>
    </row>
    <row r="21" spans="1:23" s="70" customFormat="1" ht="14" x14ac:dyDescent="0.15">
      <c r="A21" s="68">
        <v>2019</v>
      </c>
      <c r="B21" s="69" t="s">
        <v>152</v>
      </c>
      <c r="C21" s="184">
        <v>471.83333333333331</v>
      </c>
      <c r="D21" s="172">
        <v>679.41666666666663</v>
      </c>
      <c r="E21" s="172">
        <v>0</v>
      </c>
      <c r="F21" s="172">
        <v>28.333333333333332</v>
      </c>
      <c r="G21" s="172">
        <v>1179.5833333333333</v>
      </c>
      <c r="H21" s="141"/>
      <c r="I21" s="69" t="s">
        <v>152</v>
      </c>
      <c r="J21" s="76">
        <v>1192.1099999999999</v>
      </c>
      <c r="K21" s="71">
        <v>0.9776392961876833</v>
      </c>
      <c r="L21" s="71">
        <f t="shared" si="0"/>
        <v>1165.4535813782991</v>
      </c>
      <c r="M21" s="71">
        <f t="shared" si="1"/>
        <v>1165.4535813782991</v>
      </c>
      <c r="N21" s="71">
        <f t="shared" si="2"/>
        <v>1165.4535813782991</v>
      </c>
      <c r="O21" s="71">
        <f t="shared" si="3"/>
        <v>1165.4535813782991</v>
      </c>
      <c r="P21" s="89">
        <v>14511372.25</v>
      </c>
      <c r="Q21" s="89">
        <f t="shared" si="5"/>
        <v>1179.5833333333333</v>
      </c>
      <c r="R21" s="112">
        <f t="shared" si="6"/>
        <v>1374749.6203674851</v>
      </c>
      <c r="S21" s="112">
        <f t="shared" si="7"/>
        <v>549899.84814699413</v>
      </c>
      <c r="T21" s="112">
        <f t="shared" si="8"/>
        <v>791828.5874147726</v>
      </c>
      <c r="U21" s="112">
        <f t="shared" si="9"/>
        <v>0</v>
      </c>
      <c r="V21" s="112">
        <f t="shared" si="10"/>
        <v>33021.184805718469</v>
      </c>
      <c r="W21" s="113">
        <f t="shared" si="4"/>
        <v>9.473601784059292E-2</v>
      </c>
    </row>
    <row r="22" spans="1:23" s="70" customFormat="1" ht="14" x14ac:dyDescent="0.15">
      <c r="A22" s="68">
        <v>2019</v>
      </c>
      <c r="B22" s="69" t="s">
        <v>136</v>
      </c>
      <c r="C22" s="184">
        <v>0</v>
      </c>
      <c r="D22" s="172">
        <v>7900</v>
      </c>
      <c r="E22" s="172">
        <v>19280</v>
      </c>
      <c r="F22" s="172">
        <v>1800</v>
      </c>
      <c r="G22" s="172">
        <v>28980</v>
      </c>
      <c r="H22" s="141"/>
      <c r="I22" s="69" t="s">
        <v>136</v>
      </c>
      <c r="J22" s="76">
        <v>865.36</v>
      </c>
      <c r="K22" s="71">
        <v>0.99473684210526314</v>
      </c>
      <c r="L22" s="71">
        <f t="shared" si="0"/>
        <v>860.80547368421048</v>
      </c>
      <c r="M22" s="71">
        <f t="shared" si="1"/>
        <v>860.80547368421048</v>
      </c>
      <c r="N22" s="71">
        <f t="shared" si="2"/>
        <v>860.80547368421048</v>
      </c>
      <c r="O22" s="71">
        <f t="shared" si="3"/>
        <v>860.80547368421048</v>
      </c>
      <c r="P22" s="89">
        <v>816148468.39999998</v>
      </c>
      <c r="Q22" s="89">
        <f t="shared" si="5"/>
        <v>28980</v>
      </c>
      <c r="R22" s="112">
        <f t="shared" si="6"/>
        <v>24946142.62736842</v>
      </c>
      <c r="S22" s="112">
        <f t="shared" si="7"/>
        <v>0</v>
      </c>
      <c r="T22" s="112">
        <f t="shared" si="8"/>
        <v>6800363.2421052624</v>
      </c>
      <c r="U22" s="112">
        <f t="shared" si="9"/>
        <v>16596329.532631578</v>
      </c>
      <c r="V22" s="112">
        <f t="shared" si="10"/>
        <v>1549449.8526315789</v>
      </c>
      <c r="W22" s="113">
        <f t="shared" si="4"/>
        <v>3.0565691897055849E-2</v>
      </c>
    </row>
    <row r="23" spans="1:23" s="70" customFormat="1" ht="14" x14ac:dyDescent="0.15">
      <c r="A23" s="68">
        <v>2019</v>
      </c>
      <c r="B23" s="69" t="s">
        <v>150</v>
      </c>
      <c r="C23" s="184">
        <v>0</v>
      </c>
      <c r="D23" s="172">
        <v>3950</v>
      </c>
      <c r="E23" s="172">
        <v>9640</v>
      </c>
      <c r="F23" s="172">
        <v>900</v>
      </c>
      <c r="G23" s="172">
        <v>14490</v>
      </c>
      <c r="H23" s="141"/>
      <c r="I23" s="72" t="s">
        <v>150</v>
      </c>
      <c r="J23" s="76">
        <v>103</v>
      </c>
      <c r="K23" s="71">
        <v>0.88188976377952755</v>
      </c>
      <c r="L23" s="71">
        <f t="shared" si="0"/>
        <v>90.834645669291334</v>
      </c>
      <c r="M23" s="71">
        <f t="shared" si="1"/>
        <v>90.834645669291334</v>
      </c>
      <c r="N23" s="71">
        <f t="shared" si="2"/>
        <v>90.834645669291334</v>
      </c>
      <c r="O23" s="71">
        <f t="shared" si="3"/>
        <v>90.834645669291334</v>
      </c>
      <c r="P23" s="89">
        <v>13338209.800000001</v>
      </c>
      <c r="Q23" s="89">
        <f t="shared" si="5"/>
        <v>14490</v>
      </c>
      <c r="R23" s="112">
        <f t="shared" si="6"/>
        <v>1316194.0157480314</v>
      </c>
      <c r="S23" s="112">
        <f t="shared" si="7"/>
        <v>0</v>
      </c>
      <c r="T23" s="112">
        <f t="shared" si="8"/>
        <v>358796.85039370076</v>
      </c>
      <c r="U23" s="112">
        <f t="shared" si="9"/>
        <v>875645.98425196845</v>
      </c>
      <c r="V23" s="112">
        <f t="shared" si="10"/>
        <v>81751.181102362199</v>
      </c>
      <c r="W23" s="113">
        <f t="shared" si="4"/>
        <v>9.8678461014163332E-2</v>
      </c>
    </row>
    <row r="24" spans="1:23" s="70" customFormat="1" ht="14" x14ac:dyDescent="0.15">
      <c r="A24" s="68">
        <v>2019</v>
      </c>
      <c r="B24" s="69" t="s">
        <v>159</v>
      </c>
      <c r="C24" s="184">
        <v>1387.6</v>
      </c>
      <c r="D24" s="172">
        <v>218</v>
      </c>
      <c r="E24" s="172">
        <v>189.6</v>
      </c>
      <c r="F24" s="172">
        <v>8</v>
      </c>
      <c r="G24" s="172">
        <v>1803.1999999999998</v>
      </c>
      <c r="H24" s="141"/>
      <c r="I24" s="69" t="s">
        <v>159</v>
      </c>
      <c r="J24" s="76">
        <v>6115</v>
      </c>
      <c r="K24" s="71">
        <v>0.62948422905103563</v>
      </c>
      <c r="L24" s="71">
        <f t="shared" si="0"/>
        <v>3849.2960606470829</v>
      </c>
      <c r="M24" s="71">
        <f t="shared" si="1"/>
        <v>3849.2960606470829</v>
      </c>
      <c r="N24" s="71">
        <f t="shared" si="2"/>
        <v>3849.2960606470829</v>
      </c>
      <c r="O24" s="71">
        <f t="shared" si="3"/>
        <v>3849.2960606470829</v>
      </c>
      <c r="P24" s="89">
        <v>85267887.87000002</v>
      </c>
      <c r="Q24" s="89">
        <f t="shared" si="5"/>
        <v>1803.1999999999998</v>
      </c>
      <c r="R24" s="112">
        <f t="shared" si="6"/>
        <v>6941050.6565588191</v>
      </c>
      <c r="S24" s="112">
        <f t="shared" si="7"/>
        <v>5341283.2137538921</v>
      </c>
      <c r="T24" s="112">
        <f t="shared" si="8"/>
        <v>839146.54122106405</v>
      </c>
      <c r="U24" s="112">
        <f t="shared" si="9"/>
        <v>729826.53309868684</v>
      </c>
      <c r="V24" s="112">
        <f t="shared" si="10"/>
        <v>30794.368485176663</v>
      </c>
      <c r="W24" s="113">
        <f t="shared" si="4"/>
        <v>8.140286841795813E-2</v>
      </c>
    </row>
    <row r="25" spans="1:23" s="70" customFormat="1" ht="14" x14ac:dyDescent="0.15">
      <c r="A25" s="68">
        <v>2019</v>
      </c>
      <c r="B25" s="69" t="s">
        <v>117</v>
      </c>
      <c r="C25" s="184">
        <v>364.42857142857144</v>
      </c>
      <c r="D25" s="172">
        <v>1897.2857142857142</v>
      </c>
      <c r="E25" s="172">
        <v>2754.8571428571427</v>
      </c>
      <c r="F25" s="172">
        <v>1345.1428571428571</v>
      </c>
      <c r="G25" s="172">
        <v>6361.7142857142853</v>
      </c>
      <c r="H25" s="141"/>
      <c r="I25" s="69" t="s">
        <v>117</v>
      </c>
      <c r="J25" s="76">
        <v>651.29999999999995</v>
      </c>
      <c r="K25" s="71">
        <v>0.93949579831932772</v>
      </c>
      <c r="L25" s="71">
        <f t="shared" si="0"/>
        <v>611.89361344537815</v>
      </c>
      <c r="M25" s="71">
        <f t="shared" si="1"/>
        <v>611.89361344537815</v>
      </c>
      <c r="N25" s="71">
        <f t="shared" si="2"/>
        <v>611.89361344537815</v>
      </c>
      <c r="O25" s="71">
        <f t="shared" si="3"/>
        <v>611.89361344537815</v>
      </c>
      <c r="P25" s="89">
        <v>69630086.979999989</v>
      </c>
      <c r="Q25" s="89">
        <f t="shared" si="5"/>
        <v>6361.7142857142853</v>
      </c>
      <c r="R25" s="112">
        <f t="shared" si="6"/>
        <v>3892692.3419927969</v>
      </c>
      <c r="S25" s="112">
        <f t="shared" si="7"/>
        <v>222991.51541416568</v>
      </c>
      <c r="T25" s="112">
        <f t="shared" si="8"/>
        <v>1160937.011452581</v>
      </c>
      <c r="U25" s="112">
        <f t="shared" si="9"/>
        <v>1685679.4916686674</v>
      </c>
      <c r="V25" s="112">
        <f t="shared" si="10"/>
        <v>823084.32345738297</v>
      </c>
      <c r="W25" s="113">
        <f t="shared" si="4"/>
        <v>5.5905320685738967E-2</v>
      </c>
    </row>
    <row r="26" spans="1:23" s="70" customFormat="1" ht="14" x14ac:dyDescent="0.15">
      <c r="C26" s="152"/>
      <c r="D26" s="152"/>
      <c r="E26" s="152"/>
      <c r="F26" s="152"/>
      <c r="G26" s="152"/>
      <c r="R26" s="118">
        <f>SUM(R3:R25)</f>
        <v>236349520.57543999</v>
      </c>
      <c r="S26" s="118">
        <f t="shared" ref="S26:V26" si="11">SUM(S3:S25)</f>
        <v>69385338.080963224</v>
      </c>
      <c r="T26" s="118">
        <f t="shared" si="11"/>
        <v>106511245.41166763</v>
      </c>
      <c r="U26" s="118">
        <f t="shared" si="11"/>
        <v>51463527.369891644</v>
      </c>
      <c r="V26" s="118">
        <f t="shared" si="11"/>
        <v>57589917.306191683</v>
      </c>
    </row>
    <row r="27" spans="1:23" s="70" customFormat="1" ht="14" x14ac:dyDescent="0.15">
      <c r="C27" s="152"/>
      <c r="D27" s="152"/>
      <c r="E27" s="152"/>
      <c r="F27" s="152"/>
      <c r="G27" s="152"/>
    </row>
  </sheetData>
  <mergeCells count="1">
    <mergeCell ref="A1:G1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10F1-F461-48D1-8171-DAD116BF6290}">
  <dimension ref="A1:W31"/>
  <sheetViews>
    <sheetView topLeftCell="I12" zoomScaleNormal="100" workbookViewId="0">
      <selection activeCell="A2" sqref="A2"/>
    </sheetView>
  </sheetViews>
  <sheetFormatPr baseColWidth="10" defaultColWidth="11.5" defaultRowHeight="13" x14ac:dyDescent="0.15"/>
  <cols>
    <col min="1" max="1" width="5.5" style="94" bestFit="1" customWidth="1"/>
    <col min="2" max="2" width="18.5" style="94" bestFit="1" customWidth="1"/>
    <col min="3" max="3" width="11.5" style="116" bestFit="1" customWidth="1"/>
    <col min="4" max="5" width="12.6640625" style="116" bestFit="1" customWidth="1"/>
    <col min="6" max="6" width="11.5" style="116" bestFit="1" customWidth="1"/>
    <col min="7" max="7" width="14.1640625" style="116" bestFit="1" customWidth="1"/>
    <col min="8" max="8" width="2.5" style="94" customWidth="1"/>
    <col min="9" max="9" width="18.5" style="94" bestFit="1" customWidth="1"/>
    <col min="10" max="10" width="11.1640625" style="99" bestFit="1" customWidth="1"/>
    <col min="11" max="11" width="7.5" style="94" bestFit="1" customWidth="1"/>
    <col min="12" max="15" width="10.1640625" style="94" bestFit="1" customWidth="1"/>
    <col min="16" max="16" width="19.6640625" style="94" bestFit="1" customWidth="1"/>
    <col min="17" max="17" width="14.6640625" style="94" bestFit="1" customWidth="1"/>
    <col min="18" max="18" width="15.1640625" style="94" bestFit="1" customWidth="1"/>
    <col min="19" max="21" width="15" style="94" bestFit="1" customWidth="1"/>
    <col min="22" max="22" width="13.83203125" style="94" bestFit="1" customWidth="1"/>
    <col min="23" max="23" width="13.6640625" style="94" bestFit="1" customWidth="1"/>
    <col min="24" max="16384" width="11.5" style="94"/>
  </cols>
  <sheetData>
    <row r="1" spans="1:23" ht="20.25" customHeight="1" x14ac:dyDescent="0.2">
      <c r="A1" s="271" t="s">
        <v>167</v>
      </c>
      <c r="B1" s="271"/>
      <c r="C1" s="271"/>
      <c r="D1" s="271"/>
      <c r="E1" s="271"/>
      <c r="F1" s="271"/>
      <c r="G1" s="271"/>
      <c r="H1" s="182"/>
      <c r="I1" s="144"/>
      <c r="J1" s="144"/>
      <c r="K1" s="144"/>
      <c r="L1" s="144"/>
      <c r="M1" s="144"/>
      <c r="N1" s="144"/>
      <c r="O1" s="144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5" t="s">
        <v>144</v>
      </c>
      <c r="G2" s="176" t="s">
        <v>210</v>
      </c>
      <c r="H2" s="141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06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22" t="s">
        <v>203</v>
      </c>
    </row>
    <row r="3" spans="1:23" s="70" customFormat="1" ht="14" x14ac:dyDescent="0.15">
      <c r="A3" s="68">
        <v>2019</v>
      </c>
      <c r="B3" s="69" t="s">
        <v>96</v>
      </c>
      <c r="C3" s="183">
        <v>860</v>
      </c>
      <c r="D3" s="172">
        <v>460</v>
      </c>
      <c r="E3" s="172">
        <v>374.99999999999994</v>
      </c>
      <c r="F3" s="172">
        <v>0</v>
      </c>
      <c r="G3" s="172">
        <v>1695</v>
      </c>
      <c r="H3" s="141"/>
      <c r="I3" s="69" t="s">
        <v>96</v>
      </c>
      <c r="J3" s="75">
        <v>1.4</v>
      </c>
      <c r="K3" s="71">
        <v>1</v>
      </c>
      <c r="L3" s="71">
        <f t="shared" ref="L3:L30" si="0">+J3*K3</f>
        <v>1.4</v>
      </c>
      <c r="M3" s="71">
        <f t="shared" ref="M3:M30" si="1">+J3*K3</f>
        <v>1.4</v>
      </c>
      <c r="N3" s="71">
        <f t="shared" ref="N3:N30" si="2">+K3*J3</f>
        <v>1.4</v>
      </c>
      <c r="O3" s="71">
        <f t="shared" ref="O3:O30" si="3">+K3*J3</f>
        <v>1.4</v>
      </c>
      <c r="P3" s="89">
        <v>0</v>
      </c>
      <c r="Q3" s="89">
        <f>G3</f>
        <v>1695</v>
      </c>
      <c r="R3" s="112">
        <f>Q3*L3</f>
        <v>2373</v>
      </c>
      <c r="S3" s="112">
        <f>L3*C3</f>
        <v>1204</v>
      </c>
      <c r="T3" s="112">
        <f>M3*D3</f>
        <v>644</v>
      </c>
      <c r="U3" s="112">
        <f>N3*E3</f>
        <v>524.99999999999989</v>
      </c>
      <c r="V3" s="112">
        <f>O3*F3</f>
        <v>0</v>
      </c>
      <c r="W3" s="113">
        <v>0</v>
      </c>
    </row>
    <row r="4" spans="1:23" s="70" customFormat="1" ht="14" x14ac:dyDescent="0.15">
      <c r="A4" s="68">
        <v>2019</v>
      </c>
      <c r="B4" s="69" t="s">
        <v>102</v>
      </c>
      <c r="C4" s="183">
        <v>950</v>
      </c>
      <c r="D4" s="172">
        <v>4534</v>
      </c>
      <c r="E4" s="172">
        <v>9291</v>
      </c>
      <c r="F4" s="172">
        <v>3248</v>
      </c>
      <c r="G4" s="172">
        <v>18023</v>
      </c>
      <c r="H4" s="141"/>
      <c r="I4" s="69" t="s">
        <v>102</v>
      </c>
      <c r="J4" s="75">
        <v>811.5</v>
      </c>
      <c r="K4" s="80">
        <v>1</v>
      </c>
      <c r="L4" s="71">
        <f t="shared" si="0"/>
        <v>811.5</v>
      </c>
      <c r="M4" s="71">
        <f t="shared" si="1"/>
        <v>811.5</v>
      </c>
      <c r="N4" s="71">
        <f t="shared" si="2"/>
        <v>811.5</v>
      </c>
      <c r="O4" s="71">
        <f t="shared" si="3"/>
        <v>811.5</v>
      </c>
      <c r="P4" s="89">
        <v>131140440.95999999</v>
      </c>
      <c r="Q4" s="89">
        <f t="shared" ref="Q4:Q30" si="4">G4</f>
        <v>18023</v>
      </c>
      <c r="R4" s="112">
        <f t="shared" ref="R4:R30" si="5">Q4*L4</f>
        <v>14625664.5</v>
      </c>
      <c r="S4" s="112">
        <f t="shared" ref="S4:S30" si="6">L4*C4</f>
        <v>770925</v>
      </c>
      <c r="T4" s="112">
        <f t="shared" ref="T4:T30" si="7">M4*D4</f>
        <v>3679341</v>
      </c>
      <c r="U4" s="112">
        <f t="shared" ref="U4:U30" si="8">N4*E4</f>
        <v>7539646.5</v>
      </c>
      <c r="V4" s="112">
        <f t="shared" ref="V4:V30" si="9">O4*F4</f>
        <v>2635752</v>
      </c>
      <c r="W4" s="113">
        <f t="shared" ref="W4:W30" si="10">+R4/P4</f>
        <v>0.11152672961089913</v>
      </c>
    </row>
    <row r="5" spans="1:23" s="70" customFormat="1" ht="14" x14ac:dyDescent="0.15">
      <c r="A5" s="68">
        <v>2019</v>
      </c>
      <c r="B5" s="69" t="s">
        <v>183</v>
      </c>
      <c r="C5" s="183">
        <v>187.5</v>
      </c>
      <c r="D5" s="172">
        <v>4380</v>
      </c>
      <c r="E5" s="172">
        <v>15226</v>
      </c>
      <c r="F5" s="172">
        <v>50</v>
      </c>
      <c r="G5" s="172">
        <v>19843.5</v>
      </c>
      <c r="H5" s="141"/>
      <c r="I5" s="69" t="s">
        <v>183</v>
      </c>
      <c r="J5" s="76">
        <v>244</v>
      </c>
      <c r="K5" s="71">
        <v>1</v>
      </c>
      <c r="L5" s="71">
        <f t="shared" si="0"/>
        <v>244</v>
      </c>
      <c r="M5" s="71">
        <f t="shared" si="1"/>
        <v>244</v>
      </c>
      <c r="N5" s="71">
        <f t="shared" si="2"/>
        <v>244</v>
      </c>
      <c r="O5" s="71">
        <f t="shared" si="3"/>
        <v>244</v>
      </c>
      <c r="P5" s="89">
        <v>95516049.210000008</v>
      </c>
      <c r="Q5" s="89">
        <f t="shared" si="4"/>
        <v>19843.5</v>
      </c>
      <c r="R5" s="112">
        <f t="shared" si="5"/>
        <v>4841814</v>
      </c>
      <c r="S5" s="112">
        <f t="shared" si="6"/>
        <v>45750</v>
      </c>
      <c r="T5" s="112">
        <f t="shared" si="7"/>
        <v>1068720</v>
      </c>
      <c r="U5" s="112">
        <f t="shared" si="8"/>
        <v>3715144</v>
      </c>
      <c r="V5" s="112">
        <f t="shared" si="9"/>
        <v>12200</v>
      </c>
      <c r="W5" s="113">
        <f t="shared" si="10"/>
        <v>5.0691104165697512E-2</v>
      </c>
    </row>
    <row r="6" spans="1:23" s="70" customFormat="1" ht="14" x14ac:dyDescent="0.15">
      <c r="A6" s="68">
        <v>2019</v>
      </c>
      <c r="B6" s="69" t="s">
        <v>130</v>
      </c>
      <c r="C6" s="183">
        <v>1835.6666666666667</v>
      </c>
      <c r="D6" s="172">
        <v>271.66666666666669</v>
      </c>
      <c r="E6" s="172">
        <v>409.66666666666669</v>
      </c>
      <c r="F6" s="172">
        <v>40</v>
      </c>
      <c r="G6" s="172">
        <v>2557</v>
      </c>
      <c r="H6" s="141"/>
      <c r="I6" s="69" t="s">
        <v>130</v>
      </c>
      <c r="J6" s="76">
        <v>3407.33</v>
      </c>
      <c r="K6" s="71">
        <v>1</v>
      </c>
      <c r="L6" s="71">
        <f t="shared" si="0"/>
        <v>3407.33</v>
      </c>
      <c r="M6" s="71">
        <f t="shared" si="1"/>
        <v>3407.33</v>
      </c>
      <c r="N6" s="71">
        <f t="shared" si="2"/>
        <v>3407.33</v>
      </c>
      <c r="O6" s="71">
        <f t="shared" si="3"/>
        <v>3407.33</v>
      </c>
      <c r="P6" s="89">
        <v>73882571.679999992</v>
      </c>
      <c r="Q6" s="89">
        <f t="shared" si="4"/>
        <v>2557</v>
      </c>
      <c r="R6" s="112">
        <f t="shared" si="5"/>
        <v>8712542.8100000005</v>
      </c>
      <c r="S6" s="112">
        <f t="shared" si="6"/>
        <v>6254722.1033333335</v>
      </c>
      <c r="T6" s="112">
        <f t="shared" si="7"/>
        <v>925657.9833333334</v>
      </c>
      <c r="U6" s="112">
        <f t="shared" si="8"/>
        <v>1395869.5233333334</v>
      </c>
      <c r="V6" s="112">
        <f t="shared" si="9"/>
        <v>136293.20000000001</v>
      </c>
      <c r="W6" s="113">
        <f t="shared" si="10"/>
        <v>0.11792419527213731</v>
      </c>
    </row>
    <row r="7" spans="1:23" s="70" customFormat="1" ht="14" x14ac:dyDescent="0.15">
      <c r="A7" s="68">
        <v>2019</v>
      </c>
      <c r="B7" s="69" t="s">
        <v>118</v>
      </c>
      <c r="C7" s="183">
        <v>545</v>
      </c>
      <c r="D7" s="172">
        <v>0</v>
      </c>
      <c r="E7" s="172">
        <v>0</v>
      </c>
      <c r="F7" s="172">
        <v>0</v>
      </c>
      <c r="G7" s="172">
        <v>545</v>
      </c>
      <c r="H7" s="141"/>
      <c r="I7" s="69" t="s">
        <v>118</v>
      </c>
      <c r="J7" s="76">
        <v>155.32999999999998</v>
      </c>
      <c r="K7" s="71">
        <v>1</v>
      </c>
      <c r="L7" s="71">
        <f t="shared" si="0"/>
        <v>155.32999999999998</v>
      </c>
      <c r="M7" s="71">
        <f t="shared" si="1"/>
        <v>155.32999999999998</v>
      </c>
      <c r="N7" s="71">
        <f t="shared" si="2"/>
        <v>155.32999999999998</v>
      </c>
      <c r="O7" s="71">
        <f t="shared" si="3"/>
        <v>155.32999999999998</v>
      </c>
      <c r="P7" s="89">
        <v>3045918.2600000002</v>
      </c>
      <c r="Q7" s="89">
        <f t="shared" si="4"/>
        <v>545</v>
      </c>
      <c r="R7" s="112">
        <f t="shared" si="5"/>
        <v>84654.849999999991</v>
      </c>
      <c r="S7" s="112">
        <f t="shared" si="6"/>
        <v>84654.849999999991</v>
      </c>
      <c r="T7" s="112">
        <f t="shared" si="7"/>
        <v>0</v>
      </c>
      <c r="U7" s="112">
        <f t="shared" si="8"/>
        <v>0</v>
      </c>
      <c r="V7" s="112">
        <f t="shared" si="9"/>
        <v>0</v>
      </c>
      <c r="W7" s="113">
        <f t="shared" si="10"/>
        <v>2.7792883056553194E-2</v>
      </c>
    </row>
    <row r="8" spans="1:23" s="70" customFormat="1" ht="14" x14ac:dyDescent="0.15">
      <c r="A8" s="68">
        <v>2019</v>
      </c>
      <c r="B8" s="69" t="s">
        <v>112</v>
      </c>
      <c r="C8" s="183">
        <v>202.125</v>
      </c>
      <c r="D8" s="172">
        <v>76.25</v>
      </c>
      <c r="E8" s="172">
        <v>1377.875</v>
      </c>
      <c r="F8" s="172">
        <v>89.625</v>
      </c>
      <c r="G8" s="172">
        <v>1745.875</v>
      </c>
      <c r="H8" s="141"/>
      <c r="I8" s="69" t="s">
        <v>112</v>
      </c>
      <c r="J8" s="76">
        <v>2693.25</v>
      </c>
      <c r="K8" s="71">
        <v>0.87968441814595666</v>
      </c>
      <c r="L8" s="71">
        <f t="shared" si="0"/>
        <v>2369.2100591715975</v>
      </c>
      <c r="M8" s="71">
        <f t="shared" si="1"/>
        <v>2369.2100591715975</v>
      </c>
      <c r="N8" s="71">
        <f t="shared" si="2"/>
        <v>2369.2100591715975</v>
      </c>
      <c r="O8" s="71">
        <f t="shared" si="3"/>
        <v>2369.2100591715975</v>
      </c>
      <c r="P8" s="89">
        <v>21661418.809999999</v>
      </c>
      <c r="Q8" s="89">
        <f t="shared" si="4"/>
        <v>1745.875</v>
      </c>
      <c r="R8" s="112">
        <f t="shared" si="5"/>
        <v>4136344.612056213</v>
      </c>
      <c r="S8" s="112">
        <f t="shared" si="6"/>
        <v>478876.58321005915</v>
      </c>
      <c r="T8" s="112">
        <f t="shared" si="7"/>
        <v>180652.26701183431</v>
      </c>
      <c r="U8" s="112">
        <f t="shared" si="8"/>
        <v>3264475.3102810648</v>
      </c>
      <c r="V8" s="112">
        <f t="shared" si="9"/>
        <v>212340.45155325442</v>
      </c>
      <c r="W8" s="113">
        <f t="shared" si="10"/>
        <v>0.19095446370976718</v>
      </c>
    </row>
    <row r="9" spans="1:23" s="70" customFormat="1" ht="14" x14ac:dyDescent="0.15">
      <c r="A9" s="68">
        <v>2019</v>
      </c>
      <c r="B9" s="69" t="s">
        <v>148</v>
      </c>
      <c r="C9" s="183">
        <v>200</v>
      </c>
      <c r="D9" s="172">
        <v>1975</v>
      </c>
      <c r="E9" s="172">
        <v>4820</v>
      </c>
      <c r="F9" s="172">
        <v>450</v>
      </c>
      <c r="G9" s="172">
        <v>7445</v>
      </c>
      <c r="H9" s="141"/>
      <c r="I9" s="69" t="s">
        <v>148</v>
      </c>
      <c r="J9" s="76">
        <v>9.65</v>
      </c>
      <c r="K9" s="71">
        <v>1</v>
      </c>
      <c r="L9" s="71">
        <f t="shared" si="0"/>
        <v>9.65</v>
      </c>
      <c r="M9" s="71">
        <f t="shared" si="1"/>
        <v>9.65</v>
      </c>
      <c r="N9" s="71">
        <f t="shared" si="2"/>
        <v>9.65</v>
      </c>
      <c r="O9" s="71">
        <f t="shared" si="3"/>
        <v>9.65</v>
      </c>
      <c r="P9" s="89">
        <v>699518.94</v>
      </c>
      <c r="Q9" s="89">
        <f t="shared" si="4"/>
        <v>7445</v>
      </c>
      <c r="R9" s="112">
        <f t="shared" si="5"/>
        <v>71844.25</v>
      </c>
      <c r="S9" s="112">
        <f t="shared" si="6"/>
        <v>1930</v>
      </c>
      <c r="T9" s="112">
        <f t="shared" si="7"/>
        <v>19058.75</v>
      </c>
      <c r="U9" s="112">
        <f t="shared" si="8"/>
        <v>46513</v>
      </c>
      <c r="V9" s="112">
        <f t="shared" si="9"/>
        <v>4342.5</v>
      </c>
      <c r="W9" s="113">
        <f t="shared" si="10"/>
        <v>0.10270522482207559</v>
      </c>
    </row>
    <row r="10" spans="1:23" s="70" customFormat="1" ht="14" x14ac:dyDescent="0.15">
      <c r="A10" s="68">
        <v>2019</v>
      </c>
      <c r="B10" s="69" t="s">
        <v>134</v>
      </c>
      <c r="C10" s="183">
        <v>1610</v>
      </c>
      <c r="D10" s="172">
        <v>1900</v>
      </c>
      <c r="E10" s="172"/>
      <c r="F10" s="172">
        <v>420</v>
      </c>
      <c r="G10" s="172">
        <v>3930</v>
      </c>
      <c r="H10" s="141"/>
      <c r="I10" s="69" t="s">
        <v>198</v>
      </c>
      <c r="J10" s="76">
        <v>13212</v>
      </c>
      <c r="K10" s="71">
        <v>1</v>
      </c>
      <c r="L10" s="71">
        <f t="shared" si="0"/>
        <v>13212</v>
      </c>
      <c r="M10" s="71">
        <f t="shared" si="1"/>
        <v>13212</v>
      </c>
      <c r="N10" s="71">
        <f t="shared" si="2"/>
        <v>13212</v>
      </c>
      <c r="O10" s="71">
        <f t="shared" si="3"/>
        <v>13212</v>
      </c>
      <c r="P10" s="89">
        <v>894632526.91999996</v>
      </c>
      <c r="Q10" s="89">
        <f t="shared" si="4"/>
        <v>3930</v>
      </c>
      <c r="R10" s="112">
        <f t="shared" si="5"/>
        <v>51923160</v>
      </c>
      <c r="S10" s="112">
        <f t="shared" si="6"/>
        <v>21271320</v>
      </c>
      <c r="T10" s="112">
        <f t="shared" si="7"/>
        <v>25102800</v>
      </c>
      <c r="U10" s="112">
        <f t="shared" si="8"/>
        <v>0</v>
      </c>
      <c r="V10" s="112">
        <f t="shared" si="9"/>
        <v>5549040</v>
      </c>
      <c r="W10" s="113">
        <f t="shared" si="10"/>
        <v>5.8038533629845415E-2</v>
      </c>
    </row>
    <row r="11" spans="1:23" s="70" customFormat="1" ht="14" x14ac:dyDescent="0.15">
      <c r="A11" s="68">
        <v>2019</v>
      </c>
      <c r="B11" s="69" t="s">
        <v>128</v>
      </c>
      <c r="C11" s="183">
        <v>0</v>
      </c>
      <c r="D11" s="172">
        <v>9322</v>
      </c>
      <c r="E11" s="172">
        <v>4145</v>
      </c>
      <c r="F11" s="172">
        <v>105</v>
      </c>
      <c r="G11" s="172">
        <v>13572</v>
      </c>
      <c r="H11" s="141"/>
      <c r="I11" s="69" t="s">
        <v>128</v>
      </c>
      <c r="J11" s="76">
        <v>486.2</v>
      </c>
      <c r="K11" s="71">
        <v>1</v>
      </c>
      <c r="L11" s="71">
        <f t="shared" si="0"/>
        <v>486.2</v>
      </c>
      <c r="M11" s="71">
        <f t="shared" si="1"/>
        <v>486.2</v>
      </c>
      <c r="N11" s="71">
        <f t="shared" si="2"/>
        <v>486.2</v>
      </c>
      <c r="O11" s="71">
        <f t="shared" si="3"/>
        <v>486.2</v>
      </c>
      <c r="P11" s="89">
        <v>91384413.109999999</v>
      </c>
      <c r="Q11" s="89">
        <f t="shared" si="4"/>
        <v>13572</v>
      </c>
      <c r="R11" s="112">
        <f t="shared" si="5"/>
        <v>6598706.3999999994</v>
      </c>
      <c r="S11" s="112">
        <f t="shared" si="6"/>
        <v>0</v>
      </c>
      <c r="T11" s="112">
        <f t="shared" si="7"/>
        <v>4532356.3999999994</v>
      </c>
      <c r="U11" s="112">
        <f t="shared" si="8"/>
        <v>2015299</v>
      </c>
      <c r="V11" s="112">
        <f t="shared" si="9"/>
        <v>51051</v>
      </c>
      <c r="W11" s="113">
        <f t="shared" si="10"/>
        <v>7.2208226495442882E-2</v>
      </c>
    </row>
    <row r="12" spans="1:23" s="70" customFormat="1" ht="14" x14ac:dyDescent="0.15">
      <c r="A12" s="68">
        <v>2019</v>
      </c>
      <c r="B12" s="69" t="s">
        <v>127</v>
      </c>
      <c r="C12" s="183">
        <v>252</v>
      </c>
      <c r="D12" s="172">
        <v>868.66666666666663</v>
      </c>
      <c r="E12" s="172">
        <v>170</v>
      </c>
      <c r="F12" s="172">
        <v>0</v>
      </c>
      <c r="G12" s="172">
        <v>1290.6666666666665</v>
      </c>
      <c r="H12" s="141"/>
      <c r="I12" s="69" t="s">
        <v>127</v>
      </c>
      <c r="J12" s="76">
        <v>7.5</v>
      </c>
      <c r="K12" s="71">
        <v>1</v>
      </c>
      <c r="L12" s="71">
        <f t="shared" si="0"/>
        <v>7.5</v>
      </c>
      <c r="M12" s="71">
        <f t="shared" si="1"/>
        <v>7.5</v>
      </c>
      <c r="N12" s="71">
        <f t="shared" si="2"/>
        <v>7.5</v>
      </c>
      <c r="O12" s="71">
        <f t="shared" si="3"/>
        <v>7.5</v>
      </c>
      <c r="P12" s="89">
        <v>304919.83</v>
      </c>
      <c r="Q12" s="89">
        <f t="shared" si="4"/>
        <v>1290.6666666666665</v>
      </c>
      <c r="R12" s="112">
        <f t="shared" si="5"/>
        <v>9679.9999999999982</v>
      </c>
      <c r="S12" s="112">
        <f t="shared" si="6"/>
        <v>1890</v>
      </c>
      <c r="T12" s="112">
        <f t="shared" si="7"/>
        <v>6515</v>
      </c>
      <c r="U12" s="112">
        <f t="shared" si="8"/>
        <v>1275</v>
      </c>
      <c r="V12" s="112">
        <f t="shared" si="9"/>
        <v>0</v>
      </c>
      <c r="W12" s="113">
        <f t="shared" si="10"/>
        <v>3.1746049445193505E-2</v>
      </c>
    </row>
    <row r="13" spans="1:23" s="70" customFormat="1" ht="14" x14ac:dyDescent="0.15">
      <c r="A13" s="68">
        <v>2019</v>
      </c>
      <c r="B13" s="69" t="s">
        <v>179</v>
      </c>
      <c r="C13" s="183">
        <v>0</v>
      </c>
      <c r="D13" s="172">
        <v>12927.599999999999</v>
      </c>
      <c r="E13" s="172">
        <v>13007.4</v>
      </c>
      <c r="F13" s="172">
        <v>0</v>
      </c>
      <c r="G13" s="172">
        <v>25935</v>
      </c>
      <c r="H13" s="141"/>
      <c r="I13" s="79" t="s">
        <v>179</v>
      </c>
      <c r="J13" s="71">
        <v>1.5</v>
      </c>
      <c r="K13" s="71">
        <v>1</v>
      </c>
      <c r="L13" s="71">
        <f t="shared" si="0"/>
        <v>1.5</v>
      </c>
      <c r="M13" s="71">
        <f t="shared" si="1"/>
        <v>1.5</v>
      </c>
      <c r="N13" s="71">
        <f t="shared" si="2"/>
        <v>1.5</v>
      </c>
      <c r="O13" s="71">
        <f t="shared" si="3"/>
        <v>1.5</v>
      </c>
      <c r="P13" s="89">
        <v>597933.14</v>
      </c>
      <c r="Q13" s="89">
        <f t="shared" si="4"/>
        <v>25935</v>
      </c>
      <c r="R13" s="112">
        <f t="shared" si="5"/>
        <v>38902.5</v>
      </c>
      <c r="S13" s="112">
        <f t="shared" si="6"/>
        <v>0</v>
      </c>
      <c r="T13" s="112">
        <f t="shared" si="7"/>
        <v>19391.399999999998</v>
      </c>
      <c r="U13" s="112">
        <f t="shared" si="8"/>
        <v>19511.099999999999</v>
      </c>
      <c r="V13" s="112">
        <f t="shared" si="9"/>
        <v>0</v>
      </c>
      <c r="W13" s="113">
        <f t="shared" si="10"/>
        <v>6.5061622107113845E-2</v>
      </c>
    </row>
    <row r="14" spans="1:23" s="70" customFormat="1" ht="14" x14ac:dyDescent="0.15">
      <c r="A14" s="68">
        <v>2019</v>
      </c>
      <c r="B14" s="69" t="s">
        <v>104</v>
      </c>
      <c r="C14" s="183">
        <v>515.57142857142856</v>
      </c>
      <c r="D14" s="172">
        <v>346.14285714285717</v>
      </c>
      <c r="E14" s="172">
        <v>68.857142857142861</v>
      </c>
      <c r="F14" s="172">
        <v>8.5714285714285712</v>
      </c>
      <c r="G14" s="172">
        <v>939.14285714285722</v>
      </c>
      <c r="H14" s="141"/>
      <c r="I14" s="69" t="s">
        <v>104</v>
      </c>
      <c r="J14" s="76">
        <v>4</v>
      </c>
      <c r="K14" s="71">
        <v>1</v>
      </c>
      <c r="L14" s="71">
        <f t="shared" si="0"/>
        <v>4</v>
      </c>
      <c r="M14" s="71">
        <f t="shared" si="1"/>
        <v>4</v>
      </c>
      <c r="N14" s="71">
        <f t="shared" si="2"/>
        <v>4</v>
      </c>
      <c r="O14" s="71">
        <f t="shared" si="3"/>
        <v>4</v>
      </c>
      <c r="P14" s="89">
        <v>37575.360000000001</v>
      </c>
      <c r="Q14" s="89">
        <f t="shared" si="4"/>
        <v>939.14285714285722</v>
      </c>
      <c r="R14" s="112">
        <f t="shared" si="5"/>
        <v>3756.5714285714289</v>
      </c>
      <c r="S14" s="112">
        <f t="shared" si="6"/>
        <v>2062.2857142857142</v>
      </c>
      <c r="T14" s="112">
        <f t="shared" si="7"/>
        <v>1384.5714285714287</v>
      </c>
      <c r="U14" s="112">
        <f t="shared" si="8"/>
        <v>275.42857142857144</v>
      </c>
      <c r="V14" s="112">
        <f t="shared" si="9"/>
        <v>34.285714285714285</v>
      </c>
      <c r="W14" s="113">
        <f t="shared" si="10"/>
        <v>9.997432968230853E-2</v>
      </c>
    </row>
    <row r="15" spans="1:23" s="70" customFormat="1" ht="14" x14ac:dyDescent="0.15">
      <c r="A15" s="68">
        <v>2019</v>
      </c>
      <c r="B15" s="69" t="s">
        <v>119</v>
      </c>
      <c r="C15" s="183">
        <v>978.4</v>
      </c>
      <c r="D15" s="172">
        <v>4110.6000000000004</v>
      </c>
      <c r="E15" s="172">
        <v>3803.6</v>
      </c>
      <c r="F15" s="172">
        <v>392.6</v>
      </c>
      <c r="G15" s="172">
        <v>9285.2000000000007</v>
      </c>
      <c r="H15" s="141"/>
      <c r="I15" s="69" t="s">
        <v>119</v>
      </c>
      <c r="J15" s="76">
        <v>19244.849999999999</v>
      </c>
      <c r="K15" s="71">
        <v>1</v>
      </c>
      <c r="L15" s="71">
        <f t="shared" si="0"/>
        <v>19244.849999999999</v>
      </c>
      <c r="M15" s="71">
        <f t="shared" si="1"/>
        <v>19244.849999999999</v>
      </c>
      <c r="N15" s="71">
        <f t="shared" si="2"/>
        <v>19244.849999999999</v>
      </c>
      <c r="O15" s="71">
        <f t="shared" si="3"/>
        <v>19244.849999999999</v>
      </c>
      <c r="P15" s="89">
        <v>1788750209.52</v>
      </c>
      <c r="Q15" s="89">
        <f t="shared" si="4"/>
        <v>9285.2000000000007</v>
      </c>
      <c r="R15" s="112">
        <f t="shared" si="5"/>
        <v>178692281.22</v>
      </c>
      <c r="S15" s="112">
        <f t="shared" si="6"/>
        <v>18829161.239999998</v>
      </c>
      <c r="T15" s="112">
        <f t="shared" si="7"/>
        <v>79107880.409999996</v>
      </c>
      <c r="U15" s="112">
        <f t="shared" si="8"/>
        <v>73199711.459999993</v>
      </c>
      <c r="V15" s="112">
        <f t="shared" si="9"/>
        <v>7555528.1099999994</v>
      </c>
      <c r="W15" s="113">
        <f t="shared" si="10"/>
        <v>9.9897839435027072E-2</v>
      </c>
    </row>
    <row r="16" spans="1:23" s="70" customFormat="1" ht="14" x14ac:dyDescent="0.15">
      <c r="A16" s="68">
        <v>2019</v>
      </c>
      <c r="B16" s="69" t="s">
        <v>151</v>
      </c>
      <c r="C16" s="183">
        <v>988</v>
      </c>
      <c r="D16" s="172">
        <v>1000</v>
      </c>
      <c r="E16" s="172">
        <v>152</v>
      </c>
      <c r="F16" s="172">
        <v>19</v>
      </c>
      <c r="G16" s="172">
        <v>2159</v>
      </c>
      <c r="H16" s="141"/>
      <c r="I16" s="69" t="s">
        <v>151</v>
      </c>
      <c r="J16" s="76">
        <v>12593.27</v>
      </c>
      <c r="K16" s="71">
        <v>1</v>
      </c>
      <c r="L16" s="71">
        <f t="shared" si="0"/>
        <v>12593.27</v>
      </c>
      <c r="M16" s="71">
        <f t="shared" si="1"/>
        <v>12593.27</v>
      </c>
      <c r="N16" s="71">
        <f t="shared" si="2"/>
        <v>12593.27</v>
      </c>
      <c r="O16" s="71">
        <f t="shared" si="3"/>
        <v>12593.27</v>
      </c>
      <c r="P16" s="89">
        <v>193488636.53999996</v>
      </c>
      <c r="Q16" s="89">
        <f t="shared" si="4"/>
        <v>2159</v>
      </c>
      <c r="R16" s="112">
        <f t="shared" si="5"/>
        <v>27188869.93</v>
      </c>
      <c r="S16" s="112">
        <f t="shared" si="6"/>
        <v>12442150.76</v>
      </c>
      <c r="T16" s="112">
        <f t="shared" si="7"/>
        <v>12593270</v>
      </c>
      <c r="U16" s="112">
        <f t="shared" si="8"/>
        <v>1914177.04</v>
      </c>
      <c r="V16" s="112">
        <f t="shared" si="9"/>
        <v>239272.13</v>
      </c>
      <c r="W16" s="113">
        <f t="shared" si="10"/>
        <v>0.140519207826343</v>
      </c>
    </row>
    <row r="17" spans="1:23" s="70" customFormat="1" ht="14" x14ac:dyDescent="0.15">
      <c r="A17" s="68">
        <v>2019</v>
      </c>
      <c r="B17" s="69" t="s">
        <v>121</v>
      </c>
      <c r="C17" s="183">
        <v>73.5</v>
      </c>
      <c r="D17" s="172">
        <v>582.75</v>
      </c>
      <c r="E17" s="172">
        <v>2772</v>
      </c>
      <c r="F17" s="172">
        <v>560</v>
      </c>
      <c r="G17" s="172">
        <v>3988.2499999999995</v>
      </c>
      <c r="H17" s="141"/>
      <c r="I17" s="69" t="s">
        <v>121</v>
      </c>
      <c r="J17" s="76">
        <v>4137.33</v>
      </c>
      <c r="K17" s="71">
        <v>1</v>
      </c>
      <c r="L17" s="71">
        <f t="shared" si="0"/>
        <v>4137.33</v>
      </c>
      <c r="M17" s="71">
        <f t="shared" si="1"/>
        <v>4137.33</v>
      </c>
      <c r="N17" s="71">
        <f t="shared" si="2"/>
        <v>4137.33</v>
      </c>
      <c r="O17" s="71">
        <f t="shared" si="3"/>
        <v>4137.33</v>
      </c>
      <c r="P17" s="89">
        <v>238017399.94</v>
      </c>
      <c r="Q17" s="89">
        <f t="shared" si="4"/>
        <v>3988.2499999999995</v>
      </c>
      <c r="R17" s="112">
        <f t="shared" si="5"/>
        <v>16500706.372499999</v>
      </c>
      <c r="S17" s="112">
        <f t="shared" si="6"/>
        <v>304093.755</v>
      </c>
      <c r="T17" s="112">
        <f t="shared" si="7"/>
        <v>2411029.0575000001</v>
      </c>
      <c r="U17" s="112">
        <f t="shared" si="8"/>
        <v>11468678.76</v>
      </c>
      <c r="V17" s="112">
        <f t="shared" si="9"/>
        <v>2316904.7999999998</v>
      </c>
      <c r="W17" s="113">
        <f t="shared" si="10"/>
        <v>6.9325630717164105E-2</v>
      </c>
    </row>
    <row r="18" spans="1:23" s="70" customFormat="1" ht="14" x14ac:dyDescent="0.15">
      <c r="A18" s="68">
        <v>2019</v>
      </c>
      <c r="B18" s="69" t="s">
        <v>122</v>
      </c>
      <c r="C18" s="183">
        <v>0</v>
      </c>
      <c r="D18" s="172">
        <v>1130</v>
      </c>
      <c r="E18" s="172">
        <v>1650</v>
      </c>
      <c r="F18" s="172">
        <v>0</v>
      </c>
      <c r="G18" s="172">
        <v>2780</v>
      </c>
      <c r="H18" s="141"/>
      <c r="I18" s="69" t="s">
        <v>122</v>
      </c>
      <c r="J18" s="76">
        <v>547.5</v>
      </c>
      <c r="K18" s="71">
        <v>1</v>
      </c>
      <c r="L18" s="71">
        <f t="shared" si="0"/>
        <v>547.5</v>
      </c>
      <c r="M18" s="71">
        <f t="shared" si="1"/>
        <v>547.5</v>
      </c>
      <c r="N18" s="71">
        <f t="shared" si="2"/>
        <v>547.5</v>
      </c>
      <c r="O18" s="71">
        <f t="shared" si="3"/>
        <v>547.5</v>
      </c>
      <c r="P18" s="89">
        <v>129413953.64</v>
      </c>
      <c r="Q18" s="89">
        <f t="shared" si="4"/>
        <v>2780</v>
      </c>
      <c r="R18" s="112">
        <f t="shared" si="5"/>
        <v>1522050</v>
      </c>
      <c r="S18" s="112">
        <f t="shared" si="6"/>
        <v>0</v>
      </c>
      <c r="T18" s="112">
        <f t="shared" si="7"/>
        <v>618675</v>
      </c>
      <c r="U18" s="112">
        <f t="shared" si="8"/>
        <v>903375</v>
      </c>
      <c r="V18" s="112">
        <f t="shared" si="9"/>
        <v>0</v>
      </c>
      <c r="W18" s="113">
        <f t="shared" si="10"/>
        <v>1.176109652158526E-2</v>
      </c>
    </row>
    <row r="19" spans="1:23" s="70" customFormat="1" ht="14" x14ac:dyDescent="0.15">
      <c r="A19" s="68">
        <v>2019</v>
      </c>
      <c r="B19" s="69" t="s">
        <v>125</v>
      </c>
      <c r="C19" s="183">
        <v>212</v>
      </c>
      <c r="D19" s="172">
        <v>436</v>
      </c>
      <c r="E19" s="172">
        <v>331</v>
      </c>
      <c r="F19" s="172">
        <v>70</v>
      </c>
      <c r="G19" s="172">
        <v>1049</v>
      </c>
      <c r="H19" s="141"/>
      <c r="I19" s="69" t="s">
        <v>125</v>
      </c>
      <c r="J19" s="76">
        <v>344</v>
      </c>
      <c r="K19" s="71">
        <v>1</v>
      </c>
      <c r="L19" s="71">
        <f t="shared" si="0"/>
        <v>344</v>
      </c>
      <c r="M19" s="71">
        <f t="shared" si="1"/>
        <v>344</v>
      </c>
      <c r="N19" s="71">
        <f t="shared" si="2"/>
        <v>344</v>
      </c>
      <c r="O19" s="71">
        <f t="shared" si="3"/>
        <v>344</v>
      </c>
      <c r="P19" s="89">
        <v>9079046.6199999992</v>
      </c>
      <c r="Q19" s="89">
        <f t="shared" si="4"/>
        <v>1049</v>
      </c>
      <c r="R19" s="112">
        <f t="shared" si="5"/>
        <v>360856</v>
      </c>
      <c r="S19" s="112">
        <f t="shared" si="6"/>
        <v>72928</v>
      </c>
      <c r="T19" s="112">
        <f t="shared" si="7"/>
        <v>149984</v>
      </c>
      <c r="U19" s="112">
        <f t="shared" si="8"/>
        <v>113864</v>
      </c>
      <c r="V19" s="112">
        <f t="shared" si="9"/>
        <v>24080</v>
      </c>
      <c r="W19" s="113">
        <f t="shared" si="10"/>
        <v>3.9746023465181857E-2</v>
      </c>
    </row>
    <row r="20" spans="1:23" s="70" customFormat="1" ht="14" x14ac:dyDescent="0.15">
      <c r="A20" s="68">
        <v>2019</v>
      </c>
      <c r="B20" s="69" t="s">
        <v>126</v>
      </c>
      <c r="C20" s="183">
        <v>5498</v>
      </c>
      <c r="D20" s="172">
        <v>18950</v>
      </c>
      <c r="E20" s="172">
        <v>7536</v>
      </c>
      <c r="F20" s="172">
        <v>5460</v>
      </c>
      <c r="G20" s="172">
        <v>37444</v>
      </c>
      <c r="H20" s="141"/>
      <c r="I20" s="69" t="s">
        <v>126</v>
      </c>
      <c r="J20" s="76">
        <v>3359</v>
      </c>
      <c r="K20" s="71">
        <v>1</v>
      </c>
      <c r="L20" s="71">
        <f t="shared" si="0"/>
        <v>3359</v>
      </c>
      <c r="M20" s="71">
        <f t="shared" si="1"/>
        <v>3359</v>
      </c>
      <c r="N20" s="71">
        <f t="shared" si="2"/>
        <v>3359</v>
      </c>
      <c r="O20" s="71">
        <f t="shared" si="3"/>
        <v>3359</v>
      </c>
      <c r="P20" s="89">
        <v>1359238861.29</v>
      </c>
      <c r="Q20" s="89">
        <f t="shared" si="4"/>
        <v>37444</v>
      </c>
      <c r="R20" s="112">
        <f t="shared" si="5"/>
        <v>125774396</v>
      </c>
      <c r="S20" s="112">
        <f t="shared" si="6"/>
        <v>18467782</v>
      </c>
      <c r="T20" s="112">
        <f t="shared" si="7"/>
        <v>63653050</v>
      </c>
      <c r="U20" s="112">
        <f t="shared" si="8"/>
        <v>25313424</v>
      </c>
      <c r="V20" s="112">
        <f t="shared" si="9"/>
        <v>18340140</v>
      </c>
      <c r="W20" s="113">
        <f t="shared" si="10"/>
        <v>9.2532960601665326E-2</v>
      </c>
    </row>
    <row r="21" spans="1:23" s="70" customFormat="1" ht="14" x14ac:dyDescent="0.15">
      <c r="A21" s="68">
        <v>2019</v>
      </c>
      <c r="B21" s="69" t="s">
        <v>154</v>
      </c>
      <c r="C21" s="183">
        <v>442.06</v>
      </c>
      <c r="D21" s="172">
        <v>541.88</v>
      </c>
      <c r="E21" s="172">
        <v>285.2</v>
      </c>
      <c r="F21" s="172">
        <v>156.85999999999999</v>
      </c>
      <c r="G21" s="172">
        <v>1426</v>
      </c>
      <c r="H21" s="141"/>
      <c r="I21" s="69" t="s">
        <v>154</v>
      </c>
      <c r="J21" s="76">
        <v>69155.64</v>
      </c>
      <c r="K21" s="71">
        <v>0.58383603459553746</v>
      </c>
      <c r="L21" s="71">
        <f t="shared" si="0"/>
        <v>40375.554627516532</v>
      </c>
      <c r="M21" s="71">
        <f t="shared" si="1"/>
        <v>40375.554627516532</v>
      </c>
      <c r="N21" s="71">
        <f t="shared" si="2"/>
        <v>40375.554627516532</v>
      </c>
      <c r="O21" s="71">
        <f t="shared" si="3"/>
        <v>40375.554627516532</v>
      </c>
      <c r="P21" s="89">
        <v>697418384.38</v>
      </c>
      <c r="Q21" s="89">
        <f t="shared" si="4"/>
        <v>1426</v>
      </c>
      <c r="R21" s="112">
        <f t="shared" si="5"/>
        <v>57575540.898838572</v>
      </c>
      <c r="S21" s="112">
        <f t="shared" si="6"/>
        <v>17848417.67863996</v>
      </c>
      <c r="T21" s="112">
        <f t="shared" si="7"/>
        <v>21878705.541558657</v>
      </c>
      <c r="U21" s="112">
        <f t="shared" si="8"/>
        <v>11515108.179767715</v>
      </c>
      <c r="V21" s="112">
        <f t="shared" si="9"/>
        <v>6333309.4988722429</v>
      </c>
      <c r="W21" s="113">
        <f t="shared" si="10"/>
        <v>8.2555238273540527E-2</v>
      </c>
    </row>
    <row r="22" spans="1:23" s="70" customFormat="1" ht="14" x14ac:dyDescent="0.15">
      <c r="A22" s="68">
        <v>2019</v>
      </c>
      <c r="B22" s="69" t="s">
        <v>114</v>
      </c>
      <c r="C22" s="183">
        <v>300</v>
      </c>
      <c r="D22" s="172">
        <v>3950</v>
      </c>
      <c r="E22" s="172">
        <v>9640</v>
      </c>
      <c r="F22" s="172">
        <v>900</v>
      </c>
      <c r="G22" s="172">
        <v>14790</v>
      </c>
      <c r="H22" s="141"/>
      <c r="I22" s="69" t="s">
        <v>114</v>
      </c>
      <c r="J22" s="76">
        <v>644.67000000000007</v>
      </c>
      <c r="K22" s="71">
        <v>1</v>
      </c>
      <c r="L22" s="71">
        <f t="shared" si="0"/>
        <v>644.67000000000007</v>
      </c>
      <c r="M22" s="71">
        <f t="shared" si="1"/>
        <v>644.67000000000007</v>
      </c>
      <c r="N22" s="71">
        <f t="shared" si="2"/>
        <v>644.67000000000007</v>
      </c>
      <c r="O22" s="71">
        <f t="shared" si="3"/>
        <v>644.67000000000007</v>
      </c>
      <c r="P22" s="89">
        <v>88811376.290000007</v>
      </c>
      <c r="Q22" s="89">
        <f t="shared" si="4"/>
        <v>14790</v>
      </c>
      <c r="R22" s="112">
        <f t="shared" si="5"/>
        <v>9534669.3000000007</v>
      </c>
      <c r="S22" s="112">
        <f t="shared" si="6"/>
        <v>193401.00000000003</v>
      </c>
      <c r="T22" s="112">
        <f t="shared" si="7"/>
        <v>2546446.5000000005</v>
      </c>
      <c r="U22" s="112">
        <f t="shared" si="8"/>
        <v>6214618.8000000007</v>
      </c>
      <c r="V22" s="112">
        <f t="shared" si="9"/>
        <v>580203.00000000012</v>
      </c>
      <c r="W22" s="113">
        <f t="shared" si="10"/>
        <v>0.10735864816311361</v>
      </c>
    </row>
    <row r="23" spans="1:23" s="70" customFormat="1" ht="14" x14ac:dyDescent="0.15">
      <c r="A23" s="68">
        <v>2019</v>
      </c>
      <c r="B23" s="69" t="s">
        <v>149</v>
      </c>
      <c r="C23" s="183">
        <v>647</v>
      </c>
      <c r="D23" s="172">
        <v>7854</v>
      </c>
      <c r="E23" s="172">
        <v>840</v>
      </c>
      <c r="F23" s="172">
        <v>0</v>
      </c>
      <c r="G23" s="172">
        <v>9341</v>
      </c>
      <c r="H23" s="141"/>
      <c r="I23" s="69" t="s">
        <v>149</v>
      </c>
      <c r="J23" s="76">
        <v>431</v>
      </c>
      <c r="K23" s="71">
        <v>1</v>
      </c>
      <c r="L23" s="71">
        <f t="shared" si="0"/>
        <v>431</v>
      </c>
      <c r="M23" s="71">
        <f t="shared" si="1"/>
        <v>431</v>
      </c>
      <c r="N23" s="71">
        <f t="shared" si="2"/>
        <v>431</v>
      </c>
      <c r="O23" s="71">
        <f t="shared" si="3"/>
        <v>431</v>
      </c>
      <c r="P23" s="89">
        <v>190075029.88</v>
      </c>
      <c r="Q23" s="89">
        <f t="shared" si="4"/>
        <v>9341</v>
      </c>
      <c r="R23" s="112">
        <f t="shared" si="5"/>
        <v>4025971</v>
      </c>
      <c r="S23" s="112">
        <f t="shared" si="6"/>
        <v>278857</v>
      </c>
      <c r="T23" s="112">
        <f t="shared" si="7"/>
        <v>3385074</v>
      </c>
      <c r="U23" s="112">
        <f t="shared" si="8"/>
        <v>362040</v>
      </c>
      <c r="V23" s="112">
        <f t="shared" si="9"/>
        <v>0</v>
      </c>
      <c r="W23" s="113">
        <f t="shared" si="10"/>
        <v>2.118095681764046E-2</v>
      </c>
    </row>
    <row r="24" spans="1:23" s="70" customFormat="1" ht="14" x14ac:dyDescent="0.15">
      <c r="A24" s="68">
        <v>2019</v>
      </c>
      <c r="B24" s="69" t="s">
        <v>103</v>
      </c>
      <c r="C24" s="183">
        <v>600.29</v>
      </c>
      <c r="D24" s="172">
        <v>2375.16</v>
      </c>
      <c r="E24" s="172">
        <v>4352.13</v>
      </c>
      <c r="F24" s="172">
        <v>1858.41</v>
      </c>
      <c r="G24" s="172">
        <v>9185.99</v>
      </c>
      <c r="H24" s="141"/>
      <c r="I24" s="69" t="s">
        <v>103</v>
      </c>
      <c r="J24" s="76">
        <v>6084.04</v>
      </c>
      <c r="K24" s="71">
        <v>1</v>
      </c>
      <c r="L24" s="71">
        <f t="shared" si="0"/>
        <v>6084.04</v>
      </c>
      <c r="M24" s="71">
        <f t="shared" si="1"/>
        <v>6084.04</v>
      </c>
      <c r="N24" s="71">
        <f t="shared" si="2"/>
        <v>6084.04</v>
      </c>
      <c r="O24" s="71">
        <f t="shared" si="3"/>
        <v>6084.04</v>
      </c>
      <c r="P24" s="89">
        <v>1154366667.95</v>
      </c>
      <c r="Q24" s="89">
        <f t="shared" si="4"/>
        <v>9185.99</v>
      </c>
      <c r="R24" s="112">
        <f t="shared" si="5"/>
        <v>55887930.599599995</v>
      </c>
      <c r="S24" s="112">
        <f t="shared" si="6"/>
        <v>3652188.3715999997</v>
      </c>
      <c r="T24" s="112">
        <f t="shared" si="7"/>
        <v>14450568.4464</v>
      </c>
      <c r="U24" s="112">
        <f t="shared" si="8"/>
        <v>26478533.005200002</v>
      </c>
      <c r="V24" s="112">
        <f t="shared" si="9"/>
        <v>11306640.7764</v>
      </c>
      <c r="W24" s="113">
        <f t="shared" si="10"/>
        <v>4.841436620727229E-2</v>
      </c>
    </row>
    <row r="25" spans="1:23" s="70" customFormat="1" ht="14" x14ac:dyDescent="0.15">
      <c r="A25" s="68">
        <v>2019</v>
      </c>
      <c r="B25" s="69" t="s">
        <v>137</v>
      </c>
      <c r="C25" s="183">
        <v>0</v>
      </c>
      <c r="D25" s="172">
        <v>808</v>
      </c>
      <c r="E25" s="172">
        <v>2315</v>
      </c>
      <c r="F25" s="172">
        <v>0</v>
      </c>
      <c r="G25" s="172">
        <v>3123</v>
      </c>
      <c r="H25" s="141"/>
      <c r="I25" s="69" t="s">
        <v>137</v>
      </c>
      <c r="J25" s="76">
        <v>690</v>
      </c>
      <c r="K25" s="71">
        <v>1</v>
      </c>
      <c r="L25" s="71">
        <f t="shared" si="0"/>
        <v>690</v>
      </c>
      <c r="M25" s="71">
        <f t="shared" si="1"/>
        <v>690</v>
      </c>
      <c r="N25" s="71">
        <f t="shared" si="2"/>
        <v>690</v>
      </c>
      <c r="O25" s="71">
        <f t="shared" si="3"/>
        <v>690</v>
      </c>
      <c r="P25" s="89">
        <v>136916064.22</v>
      </c>
      <c r="Q25" s="89">
        <f t="shared" si="4"/>
        <v>3123</v>
      </c>
      <c r="R25" s="112">
        <f t="shared" si="5"/>
        <v>2154870</v>
      </c>
      <c r="S25" s="112">
        <f t="shared" si="6"/>
        <v>0</v>
      </c>
      <c r="T25" s="112">
        <f t="shared" si="7"/>
        <v>557520</v>
      </c>
      <c r="U25" s="112">
        <f t="shared" si="8"/>
        <v>1597350</v>
      </c>
      <c r="V25" s="112">
        <f t="shared" si="9"/>
        <v>0</v>
      </c>
      <c r="W25" s="113">
        <f t="shared" si="10"/>
        <v>1.573862068177408E-2</v>
      </c>
    </row>
    <row r="26" spans="1:23" s="70" customFormat="1" ht="14" x14ac:dyDescent="0.15">
      <c r="A26" s="68">
        <v>2019</v>
      </c>
      <c r="B26" s="69" t="s">
        <v>152</v>
      </c>
      <c r="C26" s="183">
        <v>471.83333333333331</v>
      </c>
      <c r="D26" s="172">
        <v>679.41666666666663</v>
      </c>
      <c r="E26" s="172">
        <v>0</v>
      </c>
      <c r="F26" s="172">
        <v>28.333333333333332</v>
      </c>
      <c r="G26" s="172">
        <v>1179.5833333333333</v>
      </c>
      <c r="H26" s="141"/>
      <c r="I26" s="69" t="s">
        <v>152</v>
      </c>
      <c r="J26" s="76">
        <v>338.5</v>
      </c>
      <c r="K26" s="71">
        <v>1</v>
      </c>
      <c r="L26" s="71">
        <f t="shared" si="0"/>
        <v>338.5</v>
      </c>
      <c r="M26" s="71">
        <f t="shared" si="1"/>
        <v>338.5</v>
      </c>
      <c r="N26" s="71">
        <f t="shared" si="2"/>
        <v>338.5</v>
      </c>
      <c r="O26" s="71">
        <f t="shared" si="3"/>
        <v>338.5</v>
      </c>
      <c r="P26" s="89">
        <v>5246734.49</v>
      </c>
      <c r="Q26" s="89">
        <f t="shared" si="4"/>
        <v>1179.5833333333333</v>
      </c>
      <c r="R26" s="112">
        <f t="shared" si="5"/>
        <v>399288.95833333331</v>
      </c>
      <c r="S26" s="112">
        <f t="shared" si="6"/>
        <v>159715.58333333331</v>
      </c>
      <c r="T26" s="112">
        <f t="shared" si="7"/>
        <v>229982.54166666666</v>
      </c>
      <c r="U26" s="112">
        <f t="shared" si="8"/>
        <v>0</v>
      </c>
      <c r="V26" s="112">
        <f t="shared" si="9"/>
        <v>9590.8333333333321</v>
      </c>
      <c r="W26" s="113">
        <f t="shared" si="10"/>
        <v>7.6102375505060729E-2</v>
      </c>
    </row>
    <row r="27" spans="1:23" s="70" customFormat="1" ht="14" x14ac:dyDescent="0.15">
      <c r="A27" s="68">
        <v>2019</v>
      </c>
      <c r="B27" s="69" t="s">
        <v>136</v>
      </c>
      <c r="C27" s="183">
        <v>0</v>
      </c>
      <c r="D27" s="172">
        <v>7900</v>
      </c>
      <c r="E27" s="172">
        <v>19280</v>
      </c>
      <c r="F27" s="172">
        <v>1800</v>
      </c>
      <c r="G27" s="172">
        <v>28980</v>
      </c>
      <c r="H27" s="141"/>
      <c r="I27" s="69" t="s">
        <v>136</v>
      </c>
      <c r="J27" s="76">
        <v>428.31</v>
      </c>
      <c r="K27" s="71">
        <v>1</v>
      </c>
      <c r="L27" s="71">
        <f t="shared" si="0"/>
        <v>428.31</v>
      </c>
      <c r="M27" s="71">
        <f t="shared" si="1"/>
        <v>428.31</v>
      </c>
      <c r="N27" s="71">
        <f t="shared" si="2"/>
        <v>428.31</v>
      </c>
      <c r="O27" s="71">
        <f t="shared" si="3"/>
        <v>428.31</v>
      </c>
      <c r="P27" s="89">
        <v>188549769.59</v>
      </c>
      <c r="Q27" s="89">
        <f t="shared" si="4"/>
        <v>28980</v>
      </c>
      <c r="R27" s="112">
        <f t="shared" si="5"/>
        <v>12412423.800000001</v>
      </c>
      <c r="S27" s="112">
        <f t="shared" si="6"/>
        <v>0</v>
      </c>
      <c r="T27" s="112">
        <f t="shared" si="7"/>
        <v>3383649</v>
      </c>
      <c r="U27" s="112">
        <f t="shared" si="8"/>
        <v>8257816.7999999998</v>
      </c>
      <c r="V27" s="112">
        <f t="shared" si="9"/>
        <v>770958</v>
      </c>
      <c r="W27" s="113">
        <f t="shared" si="10"/>
        <v>6.5831020780299648E-2</v>
      </c>
    </row>
    <row r="28" spans="1:23" s="70" customFormat="1" ht="14" x14ac:dyDescent="0.15">
      <c r="A28" s="68">
        <v>2019</v>
      </c>
      <c r="B28" s="69" t="s">
        <v>150</v>
      </c>
      <c r="C28" s="183">
        <v>0</v>
      </c>
      <c r="D28" s="172">
        <v>3950</v>
      </c>
      <c r="E28" s="172">
        <v>9640</v>
      </c>
      <c r="F28" s="172">
        <v>900</v>
      </c>
      <c r="G28" s="172">
        <v>14490</v>
      </c>
      <c r="H28" s="141"/>
      <c r="I28" s="72" t="s">
        <v>150</v>
      </c>
      <c r="J28" s="76">
        <v>447.78999999999996</v>
      </c>
      <c r="K28" s="71">
        <v>1</v>
      </c>
      <c r="L28" s="71">
        <f t="shared" si="0"/>
        <v>447.78999999999996</v>
      </c>
      <c r="M28" s="71">
        <f t="shared" si="1"/>
        <v>447.78999999999996</v>
      </c>
      <c r="N28" s="71">
        <f t="shared" si="2"/>
        <v>447.78999999999996</v>
      </c>
      <c r="O28" s="71">
        <f t="shared" si="3"/>
        <v>447.78999999999996</v>
      </c>
      <c r="P28" s="89">
        <v>30938383.550000001</v>
      </c>
      <c r="Q28" s="89">
        <f t="shared" si="4"/>
        <v>14490</v>
      </c>
      <c r="R28" s="112">
        <f t="shared" si="5"/>
        <v>6488477.0999999996</v>
      </c>
      <c r="S28" s="112">
        <f t="shared" si="6"/>
        <v>0</v>
      </c>
      <c r="T28" s="112">
        <f t="shared" si="7"/>
        <v>1768770.4999999998</v>
      </c>
      <c r="U28" s="112">
        <f t="shared" si="8"/>
        <v>4316695.5999999996</v>
      </c>
      <c r="V28" s="112">
        <f t="shared" si="9"/>
        <v>403010.99999999994</v>
      </c>
      <c r="W28" s="113">
        <f t="shared" si="10"/>
        <v>0.20972256322033991</v>
      </c>
    </row>
    <row r="29" spans="1:23" s="70" customFormat="1" ht="14" x14ac:dyDescent="0.15">
      <c r="A29" s="68">
        <v>2019</v>
      </c>
      <c r="B29" s="69" t="s">
        <v>181</v>
      </c>
      <c r="C29" s="183">
        <v>200</v>
      </c>
      <c r="D29" s="172">
        <v>345</v>
      </c>
      <c r="E29" s="172">
        <v>350</v>
      </c>
      <c r="F29" s="172">
        <v>90</v>
      </c>
      <c r="G29" s="172">
        <v>985</v>
      </c>
      <c r="H29" s="141"/>
      <c r="I29" s="78" t="s">
        <v>181</v>
      </c>
      <c r="J29" s="71">
        <v>15.5</v>
      </c>
      <c r="K29" s="71">
        <v>1</v>
      </c>
      <c r="L29" s="71">
        <f t="shared" si="0"/>
        <v>15.5</v>
      </c>
      <c r="M29" s="71">
        <f t="shared" si="1"/>
        <v>15.5</v>
      </c>
      <c r="N29" s="71">
        <f t="shared" si="2"/>
        <v>15.5</v>
      </c>
      <c r="O29" s="71">
        <f t="shared" si="3"/>
        <v>15.5</v>
      </c>
      <c r="P29" s="89">
        <v>273771.53000000003</v>
      </c>
      <c r="Q29" s="89">
        <f t="shared" si="4"/>
        <v>985</v>
      </c>
      <c r="R29" s="112">
        <f t="shared" si="5"/>
        <v>15267.5</v>
      </c>
      <c r="S29" s="112">
        <f t="shared" si="6"/>
        <v>3100</v>
      </c>
      <c r="T29" s="112">
        <f t="shared" si="7"/>
        <v>5347.5</v>
      </c>
      <c r="U29" s="112">
        <f t="shared" si="8"/>
        <v>5425</v>
      </c>
      <c r="V29" s="112">
        <f t="shared" si="9"/>
        <v>1395</v>
      </c>
      <c r="W29" s="113">
        <f t="shared" si="10"/>
        <v>5.5767303488423355E-2</v>
      </c>
    </row>
    <row r="30" spans="1:23" s="70" customFormat="1" ht="14" x14ac:dyDescent="0.15">
      <c r="A30" s="68">
        <v>2019</v>
      </c>
      <c r="B30" s="69" t="s">
        <v>105</v>
      </c>
      <c r="C30" s="183">
        <v>924</v>
      </c>
      <c r="D30" s="172">
        <v>9372</v>
      </c>
      <c r="E30" s="172">
        <v>11805</v>
      </c>
      <c r="F30" s="172">
        <v>2231</v>
      </c>
      <c r="G30" s="172">
        <v>24332</v>
      </c>
      <c r="H30" s="141"/>
      <c r="I30" s="69" t="s">
        <v>105</v>
      </c>
      <c r="J30" s="76">
        <v>147</v>
      </c>
      <c r="K30" s="71">
        <v>1</v>
      </c>
      <c r="L30" s="71">
        <f t="shared" si="0"/>
        <v>147</v>
      </c>
      <c r="M30" s="71">
        <f t="shared" si="1"/>
        <v>147</v>
      </c>
      <c r="N30" s="71">
        <f t="shared" si="2"/>
        <v>147</v>
      </c>
      <c r="O30" s="71">
        <f t="shared" si="3"/>
        <v>147</v>
      </c>
      <c r="P30" s="89">
        <v>62525345.870000005</v>
      </c>
      <c r="Q30" s="89">
        <f t="shared" si="4"/>
        <v>24332</v>
      </c>
      <c r="R30" s="112">
        <f t="shared" si="5"/>
        <v>3576804</v>
      </c>
      <c r="S30" s="112">
        <f t="shared" si="6"/>
        <v>135828</v>
      </c>
      <c r="T30" s="112">
        <f t="shared" si="7"/>
        <v>1377684</v>
      </c>
      <c r="U30" s="112">
        <f t="shared" si="8"/>
        <v>1735335</v>
      </c>
      <c r="V30" s="112">
        <f t="shared" si="9"/>
        <v>327957</v>
      </c>
      <c r="W30" s="113">
        <f t="shared" si="10"/>
        <v>5.7205665162360496E-2</v>
      </c>
    </row>
    <row r="31" spans="1:23" ht="14" x14ac:dyDescent="0.15">
      <c r="Q31" s="116"/>
      <c r="R31" s="118">
        <f>SUM(R3:R30)</f>
        <v>593159846.17275667</v>
      </c>
      <c r="S31" s="118">
        <f>SUM(S3:S30)</f>
        <v>101300958.21083097</v>
      </c>
      <c r="T31" s="118">
        <f t="shared" ref="T31:V31" si="11">SUM(T3:T30)</f>
        <v>243654157.86889905</v>
      </c>
      <c r="U31" s="118">
        <f t="shared" si="11"/>
        <v>191394686.50715357</v>
      </c>
      <c r="V31" s="118">
        <f t="shared" si="11"/>
        <v>56810043.58587312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6569-D5AB-4068-A3F7-F3140B83111F}">
  <dimension ref="A1:W35"/>
  <sheetViews>
    <sheetView topLeftCell="G15" zoomScaleNormal="100" workbookViewId="0">
      <selection activeCell="A2" sqref="A2"/>
    </sheetView>
  </sheetViews>
  <sheetFormatPr baseColWidth="10" defaultColWidth="11.5" defaultRowHeight="13" x14ac:dyDescent="0.15"/>
  <cols>
    <col min="1" max="1" width="5.5" style="94" bestFit="1" customWidth="1"/>
    <col min="2" max="2" width="18.5" style="94" bestFit="1" customWidth="1"/>
    <col min="3" max="4" width="11.5" style="116" bestFit="1" customWidth="1"/>
    <col min="5" max="5" width="12.6640625" style="116" bestFit="1" customWidth="1"/>
    <col min="6" max="6" width="11.5" style="116" bestFit="1" customWidth="1"/>
    <col min="7" max="7" width="14.1640625" style="116" bestFit="1" customWidth="1"/>
    <col min="8" max="8" width="2" style="94" customWidth="1"/>
    <col min="9" max="9" width="18.5" style="94" bestFit="1" customWidth="1"/>
    <col min="10" max="10" width="11.33203125" style="99" bestFit="1" customWidth="1"/>
    <col min="11" max="11" width="7.5" style="94" bestFit="1" customWidth="1"/>
    <col min="12" max="15" width="10.1640625" style="94" bestFit="1" customWidth="1"/>
    <col min="16" max="16" width="19.6640625" style="94" bestFit="1" customWidth="1"/>
    <col min="17" max="17" width="14.6640625" style="94" bestFit="1" customWidth="1"/>
    <col min="18" max="20" width="15" style="94" bestFit="1" customWidth="1"/>
    <col min="21" max="22" width="13.83203125" style="94" bestFit="1" customWidth="1"/>
    <col min="23" max="23" width="13.6640625" style="94" bestFit="1" customWidth="1"/>
    <col min="24" max="16384" width="11.5" style="94"/>
  </cols>
  <sheetData>
    <row r="1" spans="1:23" ht="20.25" customHeight="1" x14ac:dyDescent="0.2">
      <c r="A1" s="271" t="s">
        <v>168</v>
      </c>
      <c r="B1" s="271"/>
      <c r="C1" s="271"/>
      <c r="D1" s="271"/>
      <c r="E1" s="271"/>
      <c r="F1" s="271"/>
      <c r="G1" s="271"/>
      <c r="H1" s="182"/>
      <c r="I1" s="144"/>
      <c r="J1" s="144"/>
      <c r="K1" s="144"/>
      <c r="L1" s="144"/>
      <c r="M1" s="144"/>
      <c r="N1" s="144"/>
      <c r="O1" s="144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5" t="s">
        <v>144</v>
      </c>
      <c r="G2" s="176" t="s">
        <v>210</v>
      </c>
      <c r="H2" s="141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06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22" t="s">
        <v>203</v>
      </c>
    </row>
    <row r="3" spans="1:23" s="70" customFormat="1" ht="14" x14ac:dyDescent="0.15">
      <c r="A3" s="68">
        <v>2019</v>
      </c>
      <c r="B3" s="69" t="s">
        <v>96</v>
      </c>
      <c r="C3" s="183">
        <v>860</v>
      </c>
      <c r="D3" s="172">
        <v>460</v>
      </c>
      <c r="E3" s="172">
        <v>374.99999999999994</v>
      </c>
      <c r="F3" s="172">
        <v>0</v>
      </c>
      <c r="G3" s="172">
        <v>1695</v>
      </c>
      <c r="H3" s="141"/>
      <c r="I3" s="69" t="s">
        <v>96</v>
      </c>
      <c r="J3" s="75">
        <v>410.05</v>
      </c>
      <c r="K3" s="71">
        <v>0.37317784256559766</v>
      </c>
      <c r="L3" s="71">
        <f t="shared" ref="L3:L34" si="0">+J3*K3</f>
        <v>153.02157434402332</v>
      </c>
      <c r="M3" s="71">
        <f t="shared" ref="M3:M34" si="1">+J3*K3</f>
        <v>153.02157434402332</v>
      </c>
      <c r="N3" s="71">
        <f t="shared" ref="N3:N34" si="2">+K3*J3</f>
        <v>153.02157434402332</v>
      </c>
      <c r="O3" s="71">
        <f t="shared" ref="O3:O34" si="3">+K3*J3</f>
        <v>153.02157434402332</v>
      </c>
      <c r="P3" s="89">
        <v>14931064</v>
      </c>
      <c r="Q3" s="89">
        <f>G3</f>
        <v>1695</v>
      </c>
      <c r="R3" s="112">
        <f>Q3*L3</f>
        <v>259371.56851311954</v>
      </c>
      <c r="S3" s="112">
        <f>L3*C3</f>
        <v>131598.55393586005</v>
      </c>
      <c r="T3" s="112">
        <f>M3*D3</f>
        <v>70389.924198250723</v>
      </c>
      <c r="U3" s="112">
        <f>N3*E3</f>
        <v>57383.09037900874</v>
      </c>
      <c r="V3" s="112">
        <f>O3*F3</f>
        <v>0</v>
      </c>
      <c r="W3" s="113">
        <f t="shared" ref="W3:W34" si="4">+R3/P3</f>
        <v>1.7371271632960622E-2</v>
      </c>
    </row>
    <row r="4" spans="1:23" s="70" customFormat="1" ht="14" x14ac:dyDescent="0.15">
      <c r="A4" s="68">
        <v>2019</v>
      </c>
      <c r="B4" s="69" t="s">
        <v>102</v>
      </c>
      <c r="C4" s="183">
        <v>950</v>
      </c>
      <c r="D4" s="172">
        <v>4534</v>
      </c>
      <c r="E4" s="172">
        <v>9291</v>
      </c>
      <c r="F4" s="172">
        <v>3248</v>
      </c>
      <c r="G4" s="172">
        <v>18023</v>
      </c>
      <c r="H4" s="141"/>
      <c r="I4" s="69" t="s">
        <v>102</v>
      </c>
      <c r="J4" s="75">
        <v>1087.73</v>
      </c>
      <c r="K4" s="71">
        <v>5.07380073800738E-2</v>
      </c>
      <c r="L4" s="71">
        <f t="shared" si="0"/>
        <v>55.189252767527677</v>
      </c>
      <c r="M4" s="71">
        <f t="shared" si="1"/>
        <v>55.189252767527677</v>
      </c>
      <c r="N4" s="71">
        <f t="shared" si="2"/>
        <v>55.189252767527677</v>
      </c>
      <c r="O4" s="71">
        <f t="shared" si="3"/>
        <v>55.189252767527677</v>
      </c>
      <c r="P4" s="89">
        <v>63898339.399999999</v>
      </c>
      <c r="Q4" s="89">
        <f t="shared" ref="Q4:Q34" si="5">G4</f>
        <v>18023</v>
      </c>
      <c r="R4" s="112">
        <f t="shared" ref="R4:R34" si="6">Q4*L4</f>
        <v>994675.90262915136</v>
      </c>
      <c r="S4" s="112">
        <f t="shared" ref="S4:S34" si="7">L4*C4</f>
        <v>52429.79012915129</v>
      </c>
      <c r="T4" s="112">
        <f t="shared" ref="T4:T34" si="8">M4*D4</f>
        <v>250228.07204797049</v>
      </c>
      <c r="U4" s="112">
        <f t="shared" ref="U4:U34" si="9">N4*E4</f>
        <v>512763.34746309964</v>
      </c>
      <c r="V4" s="112">
        <f t="shared" ref="V4:V34" si="10">O4*F4</f>
        <v>179254.69298892989</v>
      </c>
      <c r="W4" s="113">
        <f t="shared" si="4"/>
        <v>1.5566537596580348E-2</v>
      </c>
    </row>
    <row r="5" spans="1:23" s="70" customFormat="1" ht="14" x14ac:dyDescent="0.15">
      <c r="A5" s="68">
        <v>2019</v>
      </c>
      <c r="B5" s="69" t="s">
        <v>115</v>
      </c>
      <c r="C5" s="183">
        <v>1650</v>
      </c>
      <c r="D5" s="172">
        <v>952</v>
      </c>
      <c r="E5" s="172">
        <v>3675</v>
      </c>
      <c r="F5" s="172">
        <v>2180</v>
      </c>
      <c r="G5" s="172">
        <v>8457</v>
      </c>
      <c r="H5" s="141"/>
      <c r="I5" s="69" t="s">
        <v>115</v>
      </c>
      <c r="J5" s="76">
        <v>3.5</v>
      </c>
      <c r="K5" s="71">
        <v>0</v>
      </c>
      <c r="L5" s="71">
        <f t="shared" si="0"/>
        <v>0</v>
      </c>
      <c r="M5" s="71">
        <f t="shared" si="1"/>
        <v>0</v>
      </c>
      <c r="N5" s="71">
        <f t="shared" si="2"/>
        <v>0</v>
      </c>
      <c r="O5" s="71">
        <f t="shared" si="3"/>
        <v>0</v>
      </c>
      <c r="P5" s="89">
        <v>756012</v>
      </c>
      <c r="Q5" s="89">
        <f t="shared" si="5"/>
        <v>8457</v>
      </c>
      <c r="R5" s="112">
        <f t="shared" si="6"/>
        <v>0</v>
      </c>
      <c r="S5" s="112">
        <f t="shared" si="7"/>
        <v>0</v>
      </c>
      <c r="T5" s="112">
        <f t="shared" si="8"/>
        <v>0</v>
      </c>
      <c r="U5" s="112">
        <f t="shared" si="9"/>
        <v>0</v>
      </c>
      <c r="V5" s="112">
        <f t="shared" si="10"/>
        <v>0</v>
      </c>
      <c r="W5" s="113">
        <f t="shared" si="4"/>
        <v>0</v>
      </c>
    </row>
    <row r="6" spans="1:23" s="70" customFormat="1" ht="14" x14ac:dyDescent="0.15">
      <c r="A6" s="68">
        <v>2019</v>
      </c>
      <c r="B6" s="69" t="s">
        <v>157</v>
      </c>
      <c r="C6" s="183">
        <v>909</v>
      </c>
      <c r="D6" s="172">
        <v>158</v>
      </c>
      <c r="E6" s="172">
        <v>0</v>
      </c>
      <c r="F6" s="172">
        <v>0</v>
      </c>
      <c r="G6" s="172">
        <v>1067</v>
      </c>
      <c r="H6" s="141"/>
      <c r="I6" s="69" t="s">
        <v>160</v>
      </c>
      <c r="J6" s="76">
        <v>30950.1</v>
      </c>
      <c r="K6" s="71">
        <v>0.83230881089298703</v>
      </c>
      <c r="L6" s="71">
        <f t="shared" si="0"/>
        <v>25760.040928019036</v>
      </c>
      <c r="M6" s="71">
        <f t="shared" si="1"/>
        <v>25760.040928019036</v>
      </c>
      <c r="N6" s="71">
        <f t="shared" si="2"/>
        <v>25760.040928019036</v>
      </c>
      <c r="O6" s="71">
        <f t="shared" si="3"/>
        <v>25760.040928019036</v>
      </c>
      <c r="P6" s="89">
        <v>1766506035.3199999</v>
      </c>
      <c r="Q6" s="89">
        <f t="shared" si="5"/>
        <v>1067</v>
      </c>
      <c r="R6" s="112">
        <f t="shared" si="6"/>
        <v>27485963.67019631</v>
      </c>
      <c r="S6" s="112">
        <f t="shared" si="7"/>
        <v>23415877.203569304</v>
      </c>
      <c r="T6" s="112">
        <f t="shared" si="8"/>
        <v>4070086.4666270078</v>
      </c>
      <c r="U6" s="112">
        <f t="shared" si="9"/>
        <v>0</v>
      </c>
      <c r="V6" s="112">
        <f t="shared" si="10"/>
        <v>0</v>
      </c>
      <c r="W6" s="113">
        <f t="shared" si="4"/>
        <v>1.5559507366878183E-2</v>
      </c>
    </row>
    <row r="7" spans="1:23" s="70" customFormat="1" ht="14" x14ac:dyDescent="0.15">
      <c r="A7" s="68">
        <v>2019</v>
      </c>
      <c r="B7" s="69" t="s">
        <v>113</v>
      </c>
      <c r="C7" s="183">
        <v>1111.8331049799999</v>
      </c>
      <c r="D7" s="172">
        <v>1416.0374461099998</v>
      </c>
      <c r="E7" s="172">
        <v>139.97897940999999</v>
      </c>
      <c r="F7" s="172">
        <v>663.15046949999987</v>
      </c>
      <c r="G7" s="172">
        <v>663.15046949999987</v>
      </c>
      <c r="H7" s="141"/>
      <c r="I7" s="69" t="s">
        <v>113</v>
      </c>
      <c r="J7" s="76">
        <v>2257.1</v>
      </c>
      <c r="K7" s="71">
        <v>1</v>
      </c>
      <c r="L7" s="71">
        <f t="shared" si="0"/>
        <v>2257.1</v>
      </c>
      <c r="M7" s="71">
        <f t="shared" si="1"/>
        <v>2257.1</v>
      </c>
      <c r="N7" s="71">
        <f t="shared" si="2"/>
        <v>2257.1</v>
      </c>
      <c r="O7" s="71">
        <f t="shared" si="3"/>
        <v>2257.1</v>
      </c>
      <c r="P7" s="89">
        <v>110913848.23</v>
      </c>
      <c r="Q7" s="89">
        <f t="shared" si="5"/>
        <v>663.15046949999987</v>
      </c>
      <c r="R7" s="112">
        <f t="shared" si="6"/>
        <v>1496796.9247084497</v>
      </c>
      <c r="S7" s="112">
        <f t="shared" si="7"/>
        <v>2509518.5012503578</v>
      </c>
      <c r="T7" s="112">
        <f t="shared" si="8"/>
        <v>3196138.1196148805</v>
      </c>
      <c r="U7" s="112">
        <f t="shared" si="9"/>
        <v>315946.55442631099</v>
      </c>
      <c r="V7" s="112">
        <f t="shared" si="10"/>
        <v>1496796.9247084497</v>
      </c>
      <c r="W7" s="113">
        <f t="shared" si="4"/>
        <v>1.3495131118384509E-2</v>
      </c>
    </row>
    <row r="8" spans="1:23" s="70" customFormat="1" ht="14" x14ac:dyDescent="0.15">
      <c r="A8" s="68">
        <v>2019</v>
      </c>
      <c r="B8" s="69" t="s">
        <v>158</v>
      </c>
      <c r="C8" s="183">
        <v>171</v>
      </c>
      <c r="D8" s="172">
        <v>0</v>
      </c>
      <c r="E8" s="172">
        <v>609</v>
      </c>
      <c r="F8" s="172">
        <v>0</v>
      </c>
      <c r="G8" s="172">
        <v>780</v>
      </c>
      <c r="H8" s="141"/>
      <c r="I8" s="69" t="s">
        <v>158</v>
      </c>
      <c r="J8" s="76">
        <v>1257</v>
      </c>
      <c r="K8" s="71">
        <v>6.2773722627737227E-2</v>
      </c>
      <c r="L8" s="71">
        <f t="shared" si="0"/>
        <v>78.906569343065698</v>
      </c>
      <c r="M8" s="71">
        <f t="shared" si="1"/>
        <v>78.906569343065698</v>
      </c>
      <c r="N8" s="71">
        <f t="shared" si="2"/>
        <v>78.906569343065698</v>
      </c>
      <c r="O8" s="71">
        <f t="shared" si="3"/>
        <v>78.906569343065698</v>
      </c>
      <c r="P8" s="89">
        <v>30247647.310000002</v>
      </c>
      <c r="Q8" s="89">
        <f t="shared" si="5"/>
        <v>780</v>
      </c>
      <c r="R8" s="112">
        <f t="shared" si="6"/>
        <v>61547.124087591241</v>
      </c>
      <c r="S8" s="112">
        <f t="shared" si="7"/>
        <v>13493.023357664235</v>
      </c>
      <c r="T8" s="112">
        <f t="shared" si="8"/>
        <v>0</v>
      </c>
      <c r="U8" s="112">
        <f t="shared" si="9"/>
        <v>48054.100729927013</v>
      </c>
      <c r="V8" s="112">
        <f t="shared" si="10"/>
        <v>0</v>
      </c>
      <c r="W8" s="113">
        <f t="shared" si="4"/>
        <v>2.0347739266069627E-3</v>
      </c>
    </row>
    <row r="9" spans="1:23" s="70" customFormat="1" ht="14" x14ac:dyDescent="0.15">
      <c r="A9" s="68">
        <v>2019</v>
      </c>
      <c r="B9" s="69" t="s">
        <v>118</v>
      </c>
      <c r="C9" s="183">
        <v>545</v>
      </c>
      <c r="D9" s="172">
        <v>0</v>
      </c>
      <c r="E9" s="172">
        <v>0</v>
      </c>
      <c r="F9" s="172">
        <v>0</v>
      </c>
      <c r="G9" s="172">
        <v>545</v>
      </c>
      <c r="H9" s="141"/>
      <c r="I9" s="69" t="s">
        <v>118</v>
      </c>
      <c r="J9" s="76">
        <v>341.87</v>
      </c>
      <c r="K9" s="71">
        <v>0.53797468354430378</v>
      </c>
      <c r="L9" s="71">
        <f t="shared" si="0"/>
        <v>183.91740506329114</v>
      </c>
      <c r="M9" s="71">
        <f t="shared" si="1"/>
        <v>183.91740506329114</v>
      </c>
      <c r="N9" s="71">
        <f t="shared" si="2"/>
        <v>183.91740506329114</v>
      </c>
      <c r="O9" s="71">
        <f t="shared" si="3"/>
        <v>183.91740506329114</v>
      </c>
      <c r="P9" s="89">
        <v>11983726.48</v>
      </c>
      <c r="Q9" s="89">
        <f t="shared" si="5"/>
        <v>545</v>
      </c>
      <c r="R9" s="112">
        <f t="shared" si="6"/>
        <v>100234.98575949368</v>
      </c>
      <c r="S9" s="112">
        <f t="shared" si="7"/>
        <v>100234.98575949368</v>
      </c>
      <c r="T9" s="112">
        <f t="shared" si="8"/>
        <v>0</v>
      </c>
      <c r="U9" s="112">
        <f t="shared" si="9"/>
        <v>0</v>
      </c>
      <c r="V9" s="112">
        <f t="shared" si="10"/>
        <v>0</v>
      </c>
      <c r="W9" s="113">
        <f t="shared" si="4"/>
        <v>8.364258473921183E-3</v>
      </c>
    </row>
    <row r="10" spans="1:23" s="70" customFormat="1" ht="14" x14ac:dyDescent="0.15">
      <c r="A10" s="68">
        <v>2019</v>
      </c>
      <c r="B10" s="69" t="s">
        <v>148</v>
      </c>
      <c r="C10" s="183">
        <v>200</v>
      </c>
      <c r="D10" s="172">
        <v>1975</v>
      </c>
      <c r="E10" s="172">
        <v>4820</v>
      </c>
      <c r="F10" s="172">
        <v>450</v>
      </c>
      <c r="G10" s="172">
        <v>7445</v>
      </c>
      <c r="H10" s="141"/>
      <c r="I10" s="69" t="s">
        <v>148</v>
      </c>
      <c r="J10" s="76">
        <v>136.11000000000001</v>
      </c>
      <c r="K10" s="71">
        <v>0.86792452830188682</v>
      </c>
      <c r="L10" s="71">
        <f t="shared" si="0"/>
        <v>118.13320754716983</v>
      </c>
      <c r="M10" s="71">
        <f t="shared" si="1"/>
        <v>118.13320754716983</v>
      </c>
      <c r="N10" s="71">
        <f t="shared" si="2"/>
        <v>118.13320754716983</v>
      </c>
      <c r="O10" s="71">
        <f t="shared" si="3"/>
        <v>118.13320754716983</v>
      </c>
      <c r="P10" s="89">
        <v>24065051.27</v>
      </c>
      <c r="Q10" s="89">
        <f t="shared" si="5"/>
        <v>7445</v>
      </c>
      <c r="R10" s="112">
        <f t="shared" si="6"/>
        <v>879501.73018867942</v>
      </c>
      <c r="S10" s="112">
        <f t="shared" si="7"/>
        <v>23626.641509433968</v>
      </c>
      <c r="T10" s="112">
        <f t="shared" si="8"/>
        <v>233313.08490566042</v>
      </c>
      <c r="U10" s="112">
        <f t="shared" si="9"/>
        <v>569402.06037735858</v>
      </c>
      <c r="V10" s="112">
        <f t="shared" si="10"/>
        <v>53159.943396226423</v>
      </c>
      <c r="W10" s="113">
        <f t="shared" si="4"/>
        <v>3.6546846309240356E-2</v>
      </c>
    </row>
    <row r="11" spans="1:23" s="70" customFormat="1" ht="14" x14ac:dyDescent="0.15">
      <c r="A11" s="68">
        <v>2019</v>
      </c>
      <c r="B11" s="69" t="s">
        <v>124</v>
      </c>
      <c r="C11" s="183">
        <v>2357</v>
      </c>
      <c r="D11" s="172">
        <v>1360</v>
      </c>
      <c r="E11" s="172">
        <v>5250</v>
      </c>
      <c r="F11" s="172">
        <v>3114</v>
      </c>
      <c r="G11" s="172">
        <v>12081</v>
      </c>
      <c r="H11" s="141"/>
      <c r="I11" s="69" t="s">
        <v>124</v>
      </c>
      <c r="J11" s="76">
        <v>249.68</v>
      </c>
      <c r="K11" s="71">
        <v>1</v>
      </c>
      <c r="L11" s="71">
        <f t="shared" si="0"/>
        <v>249.68</v>
      </c>
      <c r="M11" s="71">
        <f t="shared" si="1"/>
        <v>249.68</v>
      </c>
      <c r="N11" s="71">
        <f t="shared" si="2"/>
        <v>249.68</v>
      </c>
      <c r="O11" s="71">
        <f t="shared" si="3"/>
        <v>249.68</v>
      </c>
      <c r="P11" s="89">
        <v>25308073.079999998</v>
      </c>
      <c r="Q11" s="89">
        <f t="shared" si="5"/>
        <v>12081</v>
      </c>
      <c r="R11" s="112">
        <f t="shared" si="6"/>
        <v>3016384.08</v>
      </c>
      <c r="S11" s="112">
        <f t="shared" si="7"/>
        <v>588495.76</v>
      </c>
      <c r="T11" s="112">
        <f t="shared" si="8"/>
        <v>339564.79999999999</v>
      </c>
      <c r="U11" s="112">
        <f t="shared" si="9"/>
        <v>1310820</v>
      </c>
      <c r="V11" s="112">
        <f t="shared" si="10"/>
        <v>777503.52</v>
      </c>
      <c r="W11" s="113">
        <f t="shared" si="4"/>
        <v>0.11918663544494555</v>
      </c>
    </row>
    <row r="12" spans="1:23" s="70" customFormat="1" ht="14" x14ac:dyDescent="0.15">
      <c r="A12" s="68">
        <v>2019</v>
      </c>
      <c r="B12" s="69" t="s">
        <v>128</v>
      </c>
      <c r="C12" s="183">
        <v>0</v>
      </c>
      <c r="D12" s="172">
        <v>9322</v>
      </c>
      <c r="E12" s="172">
        <v>4145</v>
      </c>
      <c r="F12" s="172">
        <v>105</v>
      </c>
      <c r="G12" s="172">
        <v>13572</v>
      </c>
      <c r="H12" s="141"/>
      <c r="I12" s="69" t="s">
        <v>128</v>
      </c>
      <c r="J12" s="76">
        <v>1137.22</v>
      </c>
      <c r="K12" s="71">
        <v>0.89639037433155078</v>
      </c>
      <c r="L12" s="71">
        <f t="shared" si="0"/>
        <v>1019.3930614973262</v>
      </c>
      <c r="M12" s="71">
        <f t="shared" si="1"/>
        <v>1019.3930614973262</v>
      </c>
      <c r="N12" s="71">
        <f t="shared" si="2"/>
        <v>1019.3930614973262</v>
      </c>
      <c r="O12" s="71">
        <f t="shared" si="3"/>
        <v>1019.3930614973262</v>
      </c>
      <c r="P12" s="89">
        <v>237689784.69</v>
      </c>
      <c r="Q12" s="89">
        <f t="shared" si="5"/>
        <v>13572</v>
      </c>
      <c r="R12" s="112">
        <f t="shared" si="6"/>
        <v>13835202.630641712</v>
      </c>
      <c r="S12" s="112">
        <f t="shared" si="7"/>
        <v>0</v>
      </c>
      <c r="T12" s="112">
        <f t="shared" si="8"/>
        <v>9502782.1192780752</v>
      </c>
      <c r="U12" s="112">
        <f t="shared" si="9"/>
        <v>4225384.2399064172</v>
      </c>
      <c r="V12" s="112">
        <f t="shared" si="10"/>
        <v>107036.27145721925</v>
      </c>
      <c r="W12" s="113">
        <f t="shared" si="4"/>
        <v>5.8206971951638029E-2</v>
      </c>
    </row>
    <row r="13" spans="1:23" s="70" customFormat="1" ht="14" x14ac:dyDescent="0.15">
      <c r="A13" s="68">
        <v>2019</v>
      </c>
      <c r="B13" s="69" t="s">
        <v>182</v>
      </c>
      <c r="C13" s="183">
        <v>397.5</v>
      </c>
      <c r="D13" s="172">
        <v>3160.5</v>
      </c>
      <c r="E13" s="172">
        <v>0</v>
      </c>
      <c r="F13" s="172">
        <v>165</v>
      </c>
      <c r="G13" s="172">
        <v>3723</v>
      </c>
      <c r="H13" s="141"/>
      <c r="I13" s="78" t="s">
        <v>182</v>
      </c>
      <c r="J13" s="71">
        <v>58.2</v>
      </c>
      <c r="K13" s="71">
        <v>1</v>
      </c>
      <c r="L13" s="71">
        <f t="shared" si="0"/>
        <v>58.2</v>
      </c>
      <c r="M13" s="71">
        <f t="shared" si="1"/>
        <v>58.2</v>
      </c>
      <c r="N13" s="71">
        <f t="shared" si="2"/>
        <v>58.2</v>
      </c>
      <c r="O13" s="71">
        <f t="shared" si="3"/>
        <v>58.2</v>
      </c>
      <c r="P13" s="89">
        <v>5842348.2999999998</v>
      </c>
      <c r="Q13" s="89">
        <f t="shared" si="5"/>
        <v>3723</v>
      </c>
      <c r="R13" s="112">
        <f t="shared" si="6"/>
        <v>216678.6</v>
      </c>
      <c r="S13" s="112">
        <f t="shared" si="7"/>
        <v>23134.5</v>
      </c>
      <c r="T13" s="112">
        <f t="shared" si="8"/>
        <v>183941.1</v>
      </c>
      <c r="U13" s="112">
        <f t="shared" si="9"/>
        <v>0</v>
      </c>
      <c r="V13" s="112">
        <f t="shared" si="10"/>
        <v>9603</v>
      </c>
      <c r="W13" s="113">
        <f t="shared" si="4"/>
        <v>3.708758685270442E-2</v>
      </c>
    </row>
    <row r="14" spans="1:23" s="70" customFormat="1" ht="14" x14ac:dyDescent="0.15">
      <c r="A14" s="68">
        <v>2019</v>
      </c>
      <c r="B14" s="69" t="s">
        <v>127</v>
      </c>
      <c r="C14" s="183">
        <v>252</v>
      </c>
      <c r="D14" s="172">
        <v>868.66666666666663</v>
      </c>
      <c r="E14" s="172">
        <v>170</v>
      </c>
      <c r="F14" s="172">
        <v>0</v>
      </c>
      <c r="G14" s="172">
        <v>1290.6666666666665</v>
      </c>
      <c r="H14" s="141"/>
      <c r="I14" s="69" t="s">
        <v>127</v>
      </c>
      <c r="J14" s="76">
        <v>618.25000000000011</v>
      </c>
      <c r="K14" s="71">
        <v>0.14921090387374461</v>
      </c>
      <c r="L14" s="71">
        <f t="shared" si="0"/>
        <v>92.249641319942626</v>
      </c>
      <c r="M14" s="71">
        <f t="shared" si="1"/>
        <v>92.249641319942626</v>
      </c>
      <c r="N14" s="71">
        <f t="shared" si="2"/>
        <v>92.249641319942626</v>
      </c>
      <c r="O14" s="71">
        <f t="shared" si="3"/>
        <v>92.249641319942626</v>
      </c>
      <c r="P14" s="89">
        <v>10421517.33</v>
      </c>
      <c r="Q14" s="89">
        <f t="shared" si="5"/>
        <v>1290.6666666666665</v>
      </c>
      <c r="R14" s="112">
        <f t="shared" si="6"/>
        <v>119063.53706360594</v>
      </c>
      <c r="S14" s="112">
        <f t="shared" si="7"/>
        <v>23246.909612625543</v>
      </c>
      <c r="T14" s="112">
        <f t="shared" si="8"/>
        <v>80134.188426590161</v>
      </c>
      <c r="U14" s="112">
        <f t="shared" si="9"/>
        <v>15682.439024390247</v>
      </c>
      <c r="V14" s="112">
        <f t="shared" si="10"/>
        <v>0</v>
      </c>
      <c r="W14" s="113">
        <f t="shared" si="4"/>
        <v>1.1424779453262776E-2</v>
      </c>
    </row>
    <row r="15" spans="1:23" s="70" customFormat="1" ht="14" x14ac:dyDescent="0.15">
      <c r="A15" s="68">
        <v>2019</v>
      </c>
      <c r="B15" s="69" t="s">
        <v>101</v>
      </c>
      <c r="C15" s="183">
        <v>959.2</v>
      </c>
      <c r="D15" s="172">
        <v>6340.6</v>
      </c>
      <c r="E15" s="172">
        <v>3495.4</v>
      </c>
      <c r="F15" s="172">
        <v>0</v>
      </c>
      <c r="G15" s="172">
        <v>10795.2</v>
      </c>
      <c r="H15" s="141"/>
      <c r="I15" s="69" t="s">
        <v>101</v>
      </c>
      <c r="J15" s="76">
        <v>183</v>
      </c>
      <c r="K15" s="71">
        <v>0</v>
      </c>
      <c r="L15" s="71">
        <f t="shared" si="0"/>
        <v>0</v>
      </c>
      <c r="M15" s="71">
        <f t="shared" si="1"/>
        <v>0</v>
      </c>
      <c r="N15" s="71">
        <f t="shared" si="2"/>
        <v>0</v>
      </c>
      <c r="O15" s="71">
        <f t="shared" si="3"/>
        <v>0</v>
      </c>
      <c r="P15" s="89">
        <v>24082868.040000003</v>
      </c>
      <c r="Q15" s="89">
        <f t="shared" si="5"/>
        <v>10795.2</v>
      </c>
      <c r="R15" s="112">
        <f t="shared" si="6"/>
        <v>0</v>
      </c>
      <c r="S15" s="112">
        <f t="shared" si="7"/>
        <v>0</v>
      </c>
      <c r="T15" s="112">
        <f t="shared" si="8"/>
        <v>0</v>
      </c>
      <c r="U15" s="112">
        <f t="shared" si="9"/>
        <v>0</v>
      </c>
      <c r="V15" s="112">
        <f t="shared" si="10"/>
        <v>0</v>
      </c>
      <c r="W15" s="113">
        <f t="shared" si="4"/>
        <v>0</v>
      </c>
    </row>
    <row r="16" spans="1:23" s="70" customFormat="1" ht="14" x14ac:dyDescent="0.15">
      <c r="A16" s="68">
        <v>2019</v>
      </c>
      <c r="B16" s="69" t="s">
        <v>104</v>
      </c>
      <c r="C16" s="183">
        <v>515.57142857142856</v>
      </c>
      <c r="D16" s="172">
        <v>346.14285714285717</v>
      </c>
      <c r="E16" s="172">
        <v>68.857142857142861</v>
      </c>
      <c r="F16" s="172">
        <v>8.5714285714285712</v>
      </c>
      <c r="G16" s="172">
        <v>939.14285714285722</v>
      </c>
      <c r="H16" s="141"/>
      <c r="I16" s="69" t="s">
        <v>104</v>
      </c>
      <c r="J16" s="76">
        <v>174695.5</v>
      </c>
      <c r="K16" s="71">
        <v>0.10112988807403955</v>
      </c>
      <c r="L16" s="71">
        <f t="shared" si="0"/>
        <v>17666.936362038377</v>
      </c>
      <c r="M16" s="71">
        <f t="shared" si="1"/>
        <v>17666.936362038377</v>
      </c>
      <c r="N16" s="71">
        <f t="shared" si="2"/>
        <v>17666.936362038377</v>
      </c>
      <c r="O16" s="71">
        <f t="shared" si="3"/>
        <v>17666.936362038377</v>
      </c>
      <c r="P16" s="89">
        <v>836413694.74000001</v>
      </c>
      <c r="Q16" s="89">
        <f t="shared" si="5"/>
        <v>939.14285714285722</v>
      </c>
      <c r="R16" s="112">
        <f t="shared" si="6"/>
        <v>16591777.092005758</v>
      </c>
      <c r="S16" s="112">
        <f t="shared" si="7"/>
        <v>9108567.6186566427</v>
      </c>
      <c r="T16" s="112">
        <f t="shared" si="8"/>
        <v>6115283.8293169988</v>
      </c>
      <c r="U16" s="112">
        <f t="shared" si="9"/>
        <v>1216494.7609289284</v>
      </c>
      <c r="V16" s="112">
        <f t="shared" si="10"/>
        <v>151430.88310318609</v>
      </c>
      <c r="W16" s="113">
        <f t="shared" si="4"/>
        <v>1.9836807068496561E-2</v>
      </c>
    </row>
    <row r="17" spans="1:23" s="70" customFormat="1" ht="14" x14ac:dyDescent="0.15">
      <c r="A17" s="68">
        <v>2019</v>
      </c>
      <c r="B17" s="69" t="s">
        <v>120</v>
      </c>
      <c r="C17" s="183">
        <v>375</v>
      </c>
      <c r="D17" s="172">
        <v>665</v>
      </c>
      <c r="E17" s="172">
        <v>865</v>
      </c>
      <c r="F17" s="172">
        <v>250</v>
      </c>
      <c r="G17" s="172">
        <v>2155</v>
      </c>
      <c r="H17" s="141"/>
      <c r="I17" s="69" t="s">
        <v>120</v>
      </c>
      <c r="J17" s="76">
        <v>27.6</v>
      </c>
      <c r="K17" s="71">
        <v>0.62222222222222223</v>
      </c>
      <c r="L17" s="71">
        <f t="shared" si="0"/>
        <v>17.173333333333336</v>
      </c>
      <c r="M17" s="71">
        <f t="shared" si="1"/>
        <v>17.173333333333336</v>
      </c>
      <c r="N17" s="71">
        <f t="shared" si="2"/>
        <v>17.173333333333336</v>
      </c>
      <c r="O17" s="71">
        <f t="shared" si="3"/>
        <v>17.173333333333336</v>
      </c>
      <c r="P17" s="89">
        <v>2133658.2000000002</v>
      </c>
      <c r="Q17" s="89">
        <f t="shared" si="5"/>
        <v>2155</v>
      </c>
      <c r="R17" s="112">
        <f t="shared" si="6"/>
        <v>37008.53333333334</v>
      </c>
      <c r="S17" s="112">
        <f t="shared" si="7"/>
        <v>6440.0000000000009</v>
      </c>
      <c r="T17" s="112">
        <f t="shared" si="8"/>
        <v>11420.266666666668</v>
      </c>
      <c r="U17" s="112">
        <f t="shared" si="9"/>
        <v>14854.933333333336</v>
      </c>
      <c r="V17" s="112">
        <f t="shared" si="10"/>
        <v>4293.3333333333339</v>
      </c>
      <c r="W17" s="113">
        <f t="shared" si="4"/>
        <v>1.7345108665171083E-2</v>
      </c>
    </row>
    <row r="18" spans="1:23" s="70" customFormat="1" ht="14" x14ac:dyDescent="0.15">
      <c r="A18" s="68">
        <v>2019</v>
      </c>
      <c r="B18" s="69" t="s">
        <v>119</v>
      </c>
      <c r="C18" s="183">
        <v>978.4</v>
      </c>
      <c r="D18" s="172">
        <v>4110.6000000000004</v>
      </c>
      <c r="E18" s="172">
        <v>3803.6</v>
      </c>
      <c r="F18" s="172">
        <v>392.6</v>
      </c>
      <c r="G18" s="172">
        <v>9285.2000000000007</v>
      </c>
      <c r="H18" s="141"/>
      <c r="I18" s="69" t="s">
        <v>119</v>
      </c>
      <c r="J18" s="76">
        <v>255.81</v>
      </c>
      <c r="K18" s="71">
        <v>0</v>
      </c>
      <c r="L18" s="71">
        <f t="shared" si="0"/>
        <v>0</v>
      </c>
      <c r="M18" s="71">
        <f t="shared" si="1"/>
        <v>0</v>
      </c>
      <c r="N18" s="71">
        <f t="shared" si="2"/>
        <v>0</v>
      </c>
      <c r="O18" s="71">
        <f t="shared" si="3"/>
        <v>0</v>
      </c>
      <c r="P18" s="89">
        <v>5050873.4799999995</v>
      </c>
      <c r="Q18" s="89">
        <f t="shared" si="5"/>
        <v>9285.2000000000007</v>
      </c>
      <c r="R18" s="112">
        <f t="shared" si="6"/>
        <v>0</v>
      </c>
      <c r="S18" s="112">
        <f t="shared" si="7"/>
        <v>0</v>
      </c>
      <c r="T18" s="112">
        <f t="shared" si="8"/>
        <v>0</v>
      </c>
      <c r="U18" s="112">
        <f t="shared" si="9"/>
        <v>0</v>
      </c>
      <c r="V18" s="112">
        <f t="shared" si="10"/>
        <v>0</v>
      </c>
      <c r="W18" s="113">
        <f t="shared" si="4"/>
        <v>0</v>
      </c>
    </row>
    <row r="19" spans="1:23" s="70" customFormat="1" ht="14" x14ac:dyDescent="0.15">
      <c r="A19" s="68">
        <v>2019</v>
      </c>
      <c r="B19" s="69" t="s">
        <v>151</v>
      </c>
      <c r="C19" s="183">
        <v>988</v>
      </c>
      <c r="D19" s="172">
        <v>1000</v>
      </c>
      <c r="E19" s="172">
        <v>152</v>
      </c>
      <c r="F19" s="172">
        <v>19</v>
      </c>
      <c r="G19" s="172">
        <v>2159</v>
      </c>
      <c r="H19" s="141"/>
      <c r="I19" s="69" t="s">
        <v>151</v>
      </c>
      <c r="J19" s="76">
        <v>121350.21</v>
      </c>
      <c r="K19" s="71">
        <v>0.50738883478408148</v>
      </c>
      <c r="L19" s="71">
        <f t="shared" si="0"/>
        <v>61571.741652703597</v>
      </c>
      <c r="M19" s="71">
        <f t="shared" si="1"/>
        <v>61571.741652703597</v>
      </c>
      <c r="N19" s="71">
        <f t="shared" si="2"/>
        <v>61571.741652703597</v>
      </c>
      <c r="O19" s="71">
        <f t="shared" si="3"/>
        <v>61571.741652703597</v>
      </c>
      <c r="P19" s="89">
        <v>1346476444</v>
      </c>
      <c r="Q19" s="89">
        <f t="shared" si="5"/>
        <v>2159</v>
      </c>
      <c r="R19" s="112">
        <f t="shared" si="6"/>
        <v>132933390.22818707</v>
      </c>
      <c r="S19" s="112">
        <f t="shared" si="7"/>
        <v>60832880.752871156</v>
      </c>
      <c r="T19" s="112">
        <f t="shared" si="8"/>
        <v>61571741.652703598</v>
      </c>
      <c r="U19" s="112">
        <f t="shared" si="9"/>
        <v>9358904.731210947</v>
      </c>
      <c r="V19" s="112">
        <f t="shared" si="10"/>
        <v>1169863.0914013684</v>
      </c>
      <c r="W19" s="113">
        <f t="shared" si="4"/>
        <v>9.872685914450878E-2</v>
      </c>
    </row>
    <row r="20" spans="1:23" s="70" customFormat="1" ht="14" x14ac:dyDescent="0.15">
      <c r="A20" s="68">
        <v>2019</v>
      </c>
      <c r="B20" s="69" t="s">
        <v>121</v>
      </c>
      <c r="C20" s="183">
        <v>73.5</v>
      </c>
      <c r="D20" s="172">
        <v>582.75</v>
      </c>
      <c r="E20" s="172">
        <v>2772</v>
      </c>
      <c r="F20" s="172">
        <v>560</v>
      </c>
      <c r="G20" s="172">
        <v>3988.2499999999995</v>
      </c>
      <c r="H20" s="141"/>
      <c r="I20" s="69" t="s">
        <v>121</v>
      </c>
      <c r="J20" s="76">
        <v>400.04999999999995</v>
      </c>
      <c r="K20" s="71">
        <v>1.7543859649122806E-2</v>
      </c>
      <c r="L20" s="71">
        <f t="shared" si="0"/>
        <v>7.0184210526315773</v>
      </c>
      <c r="M20" s="71">
        <f t="shared" si="1"/>
        <v>7.0184210526315773</v>
      </c>
      <c r="N20" s="71">
        <f t="shared" si="2"/>
        <v>7.0184210526315773</v>
      </c>
      <c r="O20" s="71">
        <f t="shared" si="3"/>
        <v>7.0184210526315773</v>
      </c>
      <c r="P20" s="89">
        <v>7342054.5299999993</v>
      </c>
      <c r="Q20" s="89">
        <f t="shared" si="5"/>
        <v>3988.2499999999995</v>
      </c>
      <c r="R20" s="112">
        <f t="shared" si="6"/>
        <v>27991.217763157885</v>
      </c>
      <c r="S20" s="112">
        <f t="shared" si="7"/>
        <v>515.8539473684209</v>
      </c>
      <c r="T20" s="112">
        <f t="shared" si="8"/>
        <v>4089.9848684210515</v>
      </c>
      <c r="U20" s="112">
        <f t="shared" si="9"/>
        <v>19455.063157894732</v>
      </c>
      <c r="V20" s="112">
        <f t="shared" si="10"/>
        <v>3930.3157894736833</v>
      </c>
      <c r="W20" s="113">
        <f t="shared" si="4"/>
        <v>3.8124502683525951E-3</v>
      </c>
    </row>
    <row r="21" spans="1:23" s="70" customFormat="1" ht="14" x14ac:dyDescent="0.15">
      <c r="A21" s="68">
        <v>2019</v>
      </c>
      <c r="B21" s="69" t="s">
        <v>100</v>
      </c>
      <c r="C21" s="183">
        <v>1561.8</v>
      </c>
      <c r="D21" s="172">
        <v>5141.833333333333</v>
      </c>
      <c r="E21" s="172">
        <v>820.57142857142856</v>
      </c>
      <c r="F21" s="172">
        <v>2186.4</v>
      </c>
      <c r="G21" s="172">
        <v>9710.6047619047622</v>
      </c>
      <c r="H21" s="141"/>
      <c r="I21" s="69" t="s">
        <v>100</v>
      </c>
      <c r="J21" s="76">
        <v>6467.7900000000009</v>
      </c>
      <c r="K21" s="71">
        <v>0.71801478825901854</v>
      </c>
      <c r="L21" s="71">
        <f t="shared" si="0"/>
        <v>4643.9688673537985</v>
      </c>
      <c r="M21" s="71">
        <f t="shared" si="1"/>
        <v>4643.9688673537985</v>
      </c>
      <c r="N21" s="71">
        <f t="shared" si="2"/>
        <v>4643.9688673537985</v>
      </c>
      <c r="O21" s="71">
        <f t="shared" si="3"/>
        <v>4643.9688673537985</v>
      </c>
      <c r="P21" s="89">
        <v>85700831.349999994</v>
      </c>
      <c r="Q21" s="89">
        <f t="shared" si="5"/>
        <v>9710.6047619047622</v>
      </c>
      <c r="R21" s="112">
        <f t="shared" si="6"/>
        <v>45095746.197463259</v>
      </c>
      <c r="S21" s="112">
        <f t="shared" si="7"/>
        <v>7252950.5770331621</v>
      </c>
      <c r="T21" s="112">
        <f t="shared" si="8"/>
        <v>23878513.921122003</v>
      </c>
      <c r="U21" s="112">
        <f t="shared" si="9"/>
        <v>3810708.1677257456</v>
      </c>
      <c r="V21" s="112">
        <f t="shared" si="10"/>
        <v>10153573.531582346</v>
      </c>
      <c r="W21" s="113">
        <f t="shared" si="4"/>
        <v>0.52619963525550162</v>
      </c>
    </row>
    <row r="22" spans="1:23" s="70" customFormat="1" ht="14" x14ac:dyDescent="0.15">
      <c r="A22" s="68">
        <v>2019</v>
      </c>
      <c r="B22" s="69" t="s">
        <v>122</v>
      </c>
      <c r="C22" s="183">
        <v>0</v>
      </c>
      <c r="D22" s="172">
        <v>1130</v>
      </c>
      <c r="E22" s="172">
        <v>1650</v>
      </c>
      <c r="F22" s="172">
        <v>0</v>
      </c>
      <c r="G22" s="172">
        <v>2780</v>
      </c>
      <c r="H22" s="141"/>
      <c r="I22" s="69" t="s">
        <v>122</v>
      </c>
      <c r="J22" s="76">
        <v>1843.2</v>
      </c>
      <c r="K22" s="71">
        <v>1</v>
      </c>
      <c r="L22" s="71">
        <f t="shared" si="0"/>
        <v>1843.2</v>
      </c>
      <c r="M22" s="71">
        <f t="shared" si="1"/>
        <v>1843.2</v>
      </c>
      <c r="N22" s="71">
        <f t="shared" si="2"/>
        <v>1843.2</v>
      </c>
      <c r="O22" s="71">
        <f t="shared" si="3"/>
        <v>1843.2</v>
      </c>
      <c r="P22" s="89">
        <v>186026862.54999998</v>
      </c>
      <c r="Q22" s="89">
        <f t="shared" si="5"/>
        <v>2780</v>
      </c>
      <c r="R22" s="112">
        <f t="shared" si="6"/>
        <v>5124096</v>
      </c>
      <c r="S22" s="112">
        <f t="shared" si="7"/>
        <v>0</v>
      </c>
      <c r="T22" s="112">
        <f t="shared" si="8"/>
        <v>2082816</v>
      </c>
      <c r="U22" s="112">
        <f t="shared" si="9"/>
        <v>3041280</v>
      </c>
      <c r="V22" s="112">
        <f t="shared" si="10"/>
        <v>0</v>
      </c>
      <c r="W22" s="113">
        <f t="shared" si="4"/>
        <v>2.7544925124040911E-2</v>
      </c>
    </row>
    <row r="23" spans="1:23" s="70" customFormat="1" ht="14" x14ac:dyDescent="0.15">
      <c r="A23" s="68">
        <v>2019</v>
      </c>
      <c r="B23" s="69" t="s">
        <v>125</v>
      </c>
      <c r="C23" s="183">
        <v>212</v>
      </c>
      <c r="D23" s="172">
        <v>436</v>
      </c>
      <c r="E23" s="172">
        <v>331</v>
      </c>
      <c r="F23" s="172">
        <v>70</v>
      </c>
      <c r="G23" s="172">
        <v>1049</v>
      </c>
      <c r="H23" s="141"/>
      <c r="I23" s="69" t="s">
        <v>125</v>
      </c>
      <c r="J23" s="76">
        <v>283.60000000000002</v>
      </c>
      <c r="K23" s="71">
        <v>8.8967971530249115E-2</v>
      </c>
      <c r="L23" s="71">
        <f t="shared" si="0"/>
        <v>25.231316725978651</v>
      </c>
      <c r="M23" s="71">
        <f t="shared" si="1"/>
        <v>25.231316725978651</v>
      </c>
      <c r="N23" s="71">
        <f t="shared" si="2"/>
        <v>25.231316725978651</v>
      </c>
      <c r="O23" s="71">
        <f t="shared" si="3"/>
        <v>25.231316725978651</v>
      </c>
      <c r="P23" s="89">
        <v>4245649.2</v>
      </c>
      <c r="Q23" s="89">
        <f t="shared" si="5"/>
        <v>1049</v>
      </c>
      <c r="R23" s="112">
        <f t="shared" si="6"/>
        <v>26467.651245551606</v>
      </c>
      <c r="S23" s="112">
        <f t="shared" si="7"/>
        <v>5349.0391459074744</v>
      </c>
      <c r="T23" s="112">
        <f t="shared" si="8"/>
        <v>11000.854092526692</v>
      </c>
      <c r="U23" s="112">
        <f t="shared" si="9"/>
        <v>8351.5658362989343</v>
      </c>
      <c r="V23" s="112">
        <f t="shared" si="10"/>
        <v>1766.1921708185055</v>
      </c>
      <c r="W23" s="113">
        <f t="shared" si="4"/>
        <v>6.2340645679232294E-3</v>
      </c>
    </row>
    <row r="24" spans="1:23" s="70" customFormat="1" ht="14" x14ac:dyDescent="0.15">
      <c r="A24" s="68">
        <v>2019</v>
      </c>
      <c r="B24" s="69" t="s">
        <v>153</v>
      </c>
      <c r="C24" s="183">
        <v>1164</v>
      </c>
      <c r="D24" s="172">
        <v>1806.3333333333333</v>
      </c>
      <c r="E24" s="172">
        <v>153.33333333333334</v>
      </c>
      <c r="F24" s="172">
        <v>1866</v>
      </c>
      <c r="G24" s="172">
        <v>4989.6666666666661</v>
      </c>
      <c r="H24" s="141"/>
      <c r="I24" s="69" t="s">
        <v>153</v>
      </c>
      <c r="J24" s="76">
        <v>7266.6900000000005</v>
      </c>
      <c r="K24" s="71">
        <v>0.92564376047539232</v>
      </c>
      <c r="L24" s="71">
        <f t="shared" si="0"/>
        <v>6726.3662578089288</v>
      </c>
      <c r="M24" s="71">
        <f t="shared" si="1"/>
        <v>6726.3662578089288</v>
      </c>
      <c r="N24" s="71">
        <f t="shared" si="2"/>
        <v>6726.3662578089288</v>
      </c>
      <c r="O24" s="71">
        <f t="shared" si="3"/>
        <v>6726.3662578089288</v>
      </c>
      <c r="P24" s="89">
        <v>681541021.43999994</v>
      </c>
      <c r="Q24" s="89">
        <f t="shared" si="5"/>
        <v>4989.6666666666661</v>
      </c>
      <c r="R24" s="112">
        <f t="shared" si="6"/>
        <v>33562325.504380614</v>
      </c>
      <c r="S24" s="112">
        <f t="shared" si="7"/>
        <v>7829490.3240895933</v>
      </c>
      <c r="T24" s="112">
        <f t="shared" si="8"/>
        <v>12150059.583688861</v>
      </c>
      <c r="U24" s="112">
        <f t="shared" si="9"/>
        <v>1031376.1595307025</v>
      </c>
      <c r="V24" s="112">
        <f t="shared" si="10"/>
        <v>12551399.437071461</v>
      </c>
      <c r="W24" s="113">
        <f t="shared" si="4"/>
        <v>4.9244762161884489E-2</v>
      </c>
    </row>
    <row r="25" spans="1:23" s="70" customFormat="1" ht="14" x14ac:dyDescent="0.15">
      <c r="A25" s="68">
        <v>2019</v>
      </c>
      <c r="B25" s="69" t="s">
        <v>129</v>
      </c>
      <c r="C25" s="183">
        <v>620.98974790748355</v>
      </c>
      <c r="D25" s="172">
        <v>5937.4019777788781</v>
      </c>
      <c r="E25" s="172">
        <v>22635.37630627507</v>
      </c>
      <c r="F25" s="172">
        <v>1092.2319680385651</v>
      </c>
      <c r="G25" s="172">
        <v>30285.999999999996</v>
      </c>
      <c r="H25" s="141"/>
      <c r="I25" s="69" t="s">
        <v>129</v>
      </c>
      <c r="J25" s="76">
        <v>278.78999999999996</v>
      </c>
      <c r="K25" s="71">
        <v>0.89922480620155043</v>
      </c>
      <c r="L25" s="71">
        <f t="shared" si="0"/>
        <v>250.69488372093022</v>
      </c>
      <c r="M25" s="71">
        <f t="shared" si="1"/>
        <v>250.69488372093022</v>
      </c>
      <c r="N25" s="71">
        <f t="shared" si="2"/>
        <v>250.69488372093022</v>
      </c>
      <c r="O25" s="71">
        <f t="shared" si="3"/>
        <v>250.69488372093022</v>
      </c>
      <c r="P25" s="89">
        <v>50508783.82</v>
      </c>
      <c r="Q25" s="89">
        <f t="shared" si="5"/>
        <v>30285.999999999996</v>
      </c>
      <c r="R25" s="112">
        <f t="shared" si="6"/>
        <v>7592545.2483720919</v>
      </c>
      <c r="S25" s="112">
        <f t="shared" si="7"/>
        <v>155678.95264355635</v>
      </c>
      <c r="T25" s="112">
        <f t="shared" si="8"/>
        <v>1488476.298423697</v>
      </c>
      <c r="U25" s="112">
        <f t="shared" si="9"/>
        <v>5674573.0310811279</v>
      </c>
      <c r="V25" s="112">
        <f t="shared" si="10"/>
        <v>273816.96622371086</v>
      </c>
      <c r="W25" s="113">
        <f t="shared" si="4"/>
        <v>0.15032128422315458</v>
      </c>
    </row>
    <row r="26" spans="1:23" s="70" customFormat="1" ht="14" x14ac:dyDescent="0.15">
      <c r="A26" s="68">
        <v>2019</v>
      </c>
      <c r="B26" s="69" t="s">
        <v>154</v>
      </c>
      <c r="C26" s="183">
        <v>442.06</v>
      </c>
      <c r="D26" s="172">
        <v>541.88</v>
      </c>
      <c r="E26" s="172">
        <v>285.2</v>
      </c>
      <c r="F26" s="172">
        <v>156.85999999999999</v>
      </c>
      <c r="G26" s="172">
        <v>1426</v>
      </c>
      <c r="H26" s="141"/>
      <c r="I26" s="69" t="s">
        <v>154</v>
      </c>
      <c r="J26" s="76">
        <v>9673.7000000000007</v>
      </c>
      <c r="K26" s="71">
        <v>0.11074884307951199</v>
      </c>
      <c r="L26" s="71">
        <f t="shared" si="0"/>
        <v>1071.3510832982752</v>
      </c>
      <c r="M26" s="71">
        <f t="shared" si="1"/>
        <v>1071.3510832982752</v>
      </c>
      <c r="N26" s="71">
        <f t="shared" si="2"/>
        <v>1071.3510832982752</v>
      </c>
      <c r="O26" s="71">
        <f t="shared" si="3"/>
        <v>1071.3510832982752</v>
      </c>
      <c r="P26" s="89">
        <v>133886200.00000001</v>
      </c>
      <c r="Q26" s="89">
        <f t="shared" si="5"/>
        <v>1426</v>
      </c>
      <c r="R26" s="112">
        <f t="shared" si="6"/>
        <v>1527746.6447833404</v>
      </c>
      <c r="S26" s="112">
        <f t="shared" si="7"/>
        <v>473601.45988283551</v>
      </c>
      <c r="T26" s="112">
        <f t="shared" si="8"/>
        <v>580543.72501766938</v>
      </c>
      <c r="U26" s="112">
        <f t="shared" si="9"/>
        <v>305549.32895666809</v>
      </c>
      <c r="V26" s="112">
        <f t="shared" si="10"/>
        <v>168052.13092616742</v>
      </c>
      <c r="W26" s="113">
        <f t="shared" si="4"/>
        <v>1.1410785015807008E-2</v>
      </c>
    </row>
    <row r="27" spans="1:23" s="70" customFormat="1" ht="14" x14ac:dyDescent="0.15">
      <c r="A27" s="68">
        <v>2019</v>
      </c>
      <c r="B27" s="69" t="s">
        <v>114</v>
      </c>
      <c r="C27" s="183">
        <v>300</v>
      </c>
      <c r="D27" s="172">
        <v>3950</v>
      </c>
      <c r="E27" s="172">
        <v>9640</v>
      </c>
      <c r="F27" s="172">
        <v>900</v>
      </c>
      <c r="G27" s="172">
        <v>14790</v>
      </c>
      <c r="H27" s="141"/>
      <c r="I27" s="69" t="s">
        <v>114</v>
      </c>
      <c r="J27" s="76">
        <v>10</v>
      </c>
      <c r="K27" s="71">
        <v>1</v>
      </c>
      <c r="L27" s="71">
        <f t="shared" si="0"/>
        <v>10</v>
      </c>
      <c r="M27" s="71">
        <f t="shared" si="1"/>
        <v>10</v>
      </c>
      <c r="N27" s="71">
        <f t="shared" si="2"/>
        <v>10</v>
      </c>
      <c r="O27" s="71">
        <f t="shared" si="3"/>
        <v>10</v>
      </c>
      <c r="P27" s="89">
        <v>5736688.6500000004</v>
      </c>
      <c r="Q27" s="89">
        <f t="shared" si="5"/>
        <v>14790</v>
      </c>
      <c r="R27" s="112">
        <f t="shared" si="6"/>
        <v>147900</v>
      </c>
      <c r="S27" s="112">
        <f t="shared" si="7"/>
        <v>3000</v>
      </c>
      <c r="T27" s="112">
        <f t="shared" si="8"/>
        <v>39500</v>
      </c>
      <c r="U27" s="112">
        <f t="shared" si="9"/>
        <v>96400</v>
      </c>
      <c r="V27" s="112">
        <f t="shared" si="10"/>
        <v>9000</v>
      </c>
      <c r="W27" s="113">
        <f t="shared" si="4"/>
        <v>2.5781423574382061E-2</v>
      </c>
    </row>
    <row r="28" spans="1:23" s="70" customFormat="1" ht="14" x14ac:dyDescent="0.15">
      <c r="A28" s="68">
        <v>2019</v>
      </c>
      <c r="B28" s="69" t="s">
        <v>137</v>
      </c>
      <c r="C28" s="183">
        <v>0</v>
      </c>
      <c r="D28" s="172">
        <v>808</v>
      </c>
      <c r="E28" s="172">
        <v>2315</v>
      </c>
      <c r="F28" s="172">
        <v>0</v>
      </c>
      <c r="G28" s="172">
        <v>3123</v>
      </c>
      <c r="H28" s="141"/>
      <c r="I28" s="69" t="s">
        <v>137</v>
      </c>
      <c r="J28" s="76">
        <v>473.5</v>
      </c>
      <c r="K28" s="71">
        <v>1</v>
      </c>
      <c r="L28" s="71">
        <f t="shared" si="0"/>
        <v>473.5</v>
      </c>
      <c r="M28" s="71">
        <f t="shared" si="1"/>
        <v>473.5</v>
      </c>
      <c r="N28" s="71">
        <f t="shared" si="2"/>
        <v>473.5</v>
      </c>
      <c r="O28" s="71">
        <f t="shared" si="3"/>
        <v>473.5</v>
      </c>
      <c r="P28" s="89">
        <v>47667456.939999998</v>
      </c>
      <c r="Q28" s="89">
        <f t="shared" si="5"/>
        <v>3123</v>
      </c>
      <c r="R28" s="112">
        <f t="shared" si="6"/>
        <v>1478740.5</v>
      </c>
      <c r="S28" s="112">
        <f t="shared" si="7"/>
        <v>0</v>
      </c>
      <c r="T28" s="112">
        <f t="shared" si="8"/>
        <v>382588</v>
      </c>
      <c r="U28" s="112">
        <f t="shared" si="9"/>
        <v>1096152.5</v>
      </c>
      <c r="V28" s="112">
        <f t="shared" si="10"/>
        <v>0</v>
      </c>
      <c r="W28" s="113">
        <f t="shared" si="4"/>
        <v>3.1022013653074065E-2</v>
      </c>
    </row>
    <row r="29" spans="1:23" s="70" customFormat="1" ht="14" x14ac:dyDescent="0.15">
      <c r="A29" s="68">
        <v>2019</v>
      </c>
      <c r="B29" s="69" t="s">
        <v>152</v>
      </c>
      <c r="C29" s="183">
        <v>471.83333333333331</v>
      </c>
      <c r="D29" s="172">
        <v>679.41666666666663</v>
      </c>
      <c r="E29" s="172">
        <v>0</v>
      </c>
      <c r="F29" s="172">
        <v>28.333333333333332</v>
      </c>
      <c r="G29" s="172">
        <v>1179.5833333333333</v>
      </c>
      <c r="H29" s="141"/>
      <c r="I29" s="69" t="s">
        <v>152</v>
      </c>
      <c r="J29" s="76">
        <v>3747</v>
      </c>
      <c r="K29" s="71">
        <v>0.74832866077205085</v>
      </c>
      <c r="L29" s="71">
        <f t="shared" si="0"/>
        <v>2803.9874919128747</v>
      </c>
      <c r="M29" s="71">
        <f t="shared" si="1"/>
        <v>2803.9874919128747</v>
      </c>
      <c r="N29" s="71">
        <f t="shared" si="2"/>
        <v>2803.9874919128747</v>
      </c>
      <c r="O29" s="71">
        <f t="shared" si="3"/>
        <v>2803.9874919128747</v>
      </c>
      <c r="P29" s="89">
        <v>29092263.899999999</v>
      </c>
      <c r="Q29" s="89">
        <f t="shared" si="5"/>
        <v>1179.5833333333333</v>
      </c>
      <c r="R29" s="112">
        <f t="shared" si="6"/>
        <v>3307536.9123355616</v>
      </c>
      <c r="S29" s="112">
        <f t="shared" si="7"/>
        <v>1323014.7649342248</v>
      </c>
      <c r="T29" s="112">
        <f t="shared" si="8"/>
        <v>1905075.8351304722</v>
      </c>
      <c r="U29" s="112">
        <f t="shared" si="9"/>
        <v>0</v>
      </c>
      <c r="V29" s="112">
        <f t="shared" si="10"/>
        <v>79446.312270864786</v>
      </c>
      <c r="W29" s="113">
        <f t="shared" si="4"/>
        <v>0.11369128658067623</v>
      </c>
    </row>
    <row r="30" spans="1:23" s="70" customFormat="1" ht="14" x14ac:dyDescent="0.15">
      <c r="A30" s="68">
        <v>2019</v>
      </c>
      <c r="B30" s="69" t="s">
        <v>136</v>
      </c>
      <c r="C30" s="183">
        <v>0</v>
      </c>
      <c r="D30" s="172">
        <v>7900</v>
      </c>
      <c r="E30" s="172">
        <v>19280</v>
      </c>
      <c r="F30" s="172">
        <v>1800</v>
      </c>
      <c r="G30" s="172">
        <v>28980</v>
      </c>
      <c r="H30" s="141"/>
      <c r="I30" s="69" t="s">
        <v>136</v>
      </c>
      <c r="J30" s="76">
        <v>414.20000000000005</v>
      </c>
      <c r="K30" s="71">
        <v>1</v>
      </c>
      <c r="L30" s="71">
        <f t="shared" si="0"/>
        <v>414.20000000000005</v>
      </c>
      <c r="M30" s="71">
        <f t="shared" si="1"/>
        <v>414.20000000000005</v>
      </c>
      <c r="N30" s="71">
        <f t="shared" si="2"/>
        <v>414.20000000000005</v>
      </c>
      <c r="O30" s="71">
        <f t="shared" si="3"/>
        <v>414.20000000000005</v>
      </c>
      <c r="P30" s="89">
        <v>359968293.24000001</v>
      </c>
      <c r="Q30" s="89">
        <f t="shared" si="5"/>
        <v>28980</v>
      </c>
      <c r="R30" s="112">
        <f t="shared" si="6"/>
        <v>12003516.000000002</v>
      </c>
      <c r="S30" s="112">
        <f t="shared" si="7"/>
        <v>0</v>
      </c>
      <c r="T30" s="112">
        <f t="shared" si="8"/>
        <v>3272180.0000000005</v>
      </c>
      <c r="U30" s="112">
        <f t="shared" si="9"/>
        <v>7985776.0000000009</v>
      </c>
      <c r="V30" s="112">
        <f t="shared" si="10"/>
        <v>745560.00000000012</v>
      </c>
      <c r="W30" s="113">
        <f t="shared" si="4"/>
        <v>3.3346036929971921E-2</v>
      </c>
    </row>
    <row r="31" spans="1:23" s="70" customFormat="1" ht="14" x14ac:dyDescent="0.15">
      <c r="A31" s="68">
        <v>2019</v>
      </c>
      <c r="B31" s="69" t="s">
        <v>181</v>
      </c>
      <c r="C31" s="183">
        <v>200</v>
      </c>
      <c r="D31" s="172">
        <v>345</v>
      </c>
      <c r="E31" s="172">
        <v>350</v>
      </c>
      <c r="F31" s="172">
        <v>90</v>
      </c>
      <c r="G31" s="172">
        <v>985</v>
      </c>
      <c r="H31" s="141"/>
      <c r="I31" s="78" t="s">
        <v>181</v>
      </c>
      <c r="J31" s="71">
        <v>199</v>
      </c>
      <c r="K31" s="71">
        <v>0</v>
      </c>
      <c r="L31" s="71">
        <f t="shared" si="0"/>
        <v>0</v>
      </c>
      <c r="M31" s="71">
        <f t="shared" si="1"/>
        <v>0</v>
      </c>
      <c r="N31" s="71">
        <f t="shared" si="2"/>
        <v>0</v>
      </c>
      <c r="O31" s="71">
        <f t="shared" si="3"/>
        <v>0</v>
      </c>
      <c r="P31" s="89">
        <v>3321953.27</v>
      </c>
      <c r="Q31" s="89">
        <f t="shared" si="5"/>
        <v>985</v>
      </c>
      <c r="R31" s="112">
        <f t="shared" si="6"/>
        <v>0</v>
      </c>
      <c r="S31" s="112">
        <f t="shared" si="7"/>
        <v>0</v>
      </c>
      <c r="T31" s="112">
        <f t="shared" si="8"/>
        <v>0</v>
      </c>
      <c r="U31" s="112">
        <f t="shared" si="9"/>
        <v>0</v>
      </c>
      <c r="V31" s="112">
        <f t="shared" si="10"/>
        <v>0</v>
      </c>
      <c r="W31" s="113">
        <f t="shared" si="4"/>
        <v>0</v>
      </c>
    </row>
    <row r="32" spans="1:23" s="70" customFormat="1" ht="14" x14ac:dyDescent="0.15">
      <c r="A32" s="68">
        <v>2019</v>
      </c>
      <c r="B32" s="69" t="s">
        <v>159</v>
      </c>
      <c r="C32" s="183">
        <v>1387.6</v>
      </c>
      <c r="D32" s="172">
        <v>218</v>
      </c>
      <c r="E32" s="172">
        <v>189.6</v>
      </c>
      <c r="F32" s="172">
        <v>8</v>
      </c>
      <c r="G32" s="172">
        <v>1803.1999999999998</v>
      </c>
      <c r="H32" s="141"/>
      <c r="I32" s="69" t="s">
        <v>159</v>
      </c>
      <c r="J32" s="76">
        <v>8682.8000000000011</v>
      </c>
      <c r="K32" s="71">
        <v>0.3744409811627592</v>
      </c>
      <c r="L32" s="71">
        <f t="shared" si="0"/>
        <v>3251.1961512400062</v>
      </c>
      <c r="M32" s="71">
        <f t="shared" si="1"/>
        <v>3251.1961512400062</v>
      </c>
      <c r="N32" s="71">
        <f t="shared" si="2"/>
        <v>3251.1961512400062</v>
      </c>
      <c r="O32" s="71">
        <f t="shared" si="3"/>
        <v>3251.1961512400062</v>
      </c>
      <c r="P32" s="89">
        <v>71449385.599999994</v>
      </c>
      <c r="Q32" s="89">
        <f t="shared" si="5"/>
        <v>1803.1999999999998</v>
      </c>
      <c r="R32" s="112">
        <f t="shared" si="6"/>
        <v>5862556.8999159783</v>
      </c>
      <c r="S32" s="112">
        <f t="shared" si="7"/>
        <v>4511359.7794606322</v>
      </c>
      <c r="T32" s="112">
        <f t="shared" si="8"/>
        <v>708760.76097032137</v>
      </c>
      <c r="U32" s="112">
        <f t="shared" si="9"/>
        <v>616426.79027510516</v>
      </c>
      <c r="V32" s="112">
        <f t="shared" si="10"/>
        <v>26009.56920992005</v>
      </c>
      <c r="W32" s="113">
        <f t="shared" si="4"/>
        <v>8.20518868102902E-2</v>
      </c>
    </row>
    <row r="33" spans="1:23" s="70" customFormat="1" ht="14" x14ac:dyDescent="0.15">
      <c r="A33" s="68">
        <v>2019</v>
      </c>
      <c r="B33" s="69" t="s">
        <v>117</v>
      </c>
      <c r="C33" s="183">
        <v>364.42857142857144</v>
      </c>
      <c r="D33" s="172">
        <v>1897.2857142857142</v>
      </c>
      <c r="E33" s="172">
        <v>2754.8571428571427</v>
      </c>
      <c r="F33" s="172">
        <v>1345.1428571428571</v>
      </c>
      <c r="G33" s="172">
        <v>6361.7142857142853</v>
      </c>
      <c r="H33" s="141"/>
      <c r="I33" s="69" t="s">
        <v>117</v>
      </c>
      <c r="J33" s="76">
        <v>3</v>
      </c>
      <c r="K33" s="71">
        <v>0</v>
      </c>
      <c r="L33" s="71">
        <f t="shared" si="0"/>
        <v>0</v>
      </c>
      <c r="M33" s="71">
        <f t="shared" si="1"/>
        <v>0</v>
      </c>
      <c r="N33" s="71">
        <f t="shared" si="2"/>
        <v>0</v>
      </c>
      <c r="O33" s="71">
        <f t="shared" si="3"/>
        <v>0</v>
      </c>
      <c r="P33" s="89">
        <v>276585.59999999998</v>
      </c>
      <c r="Q33" s="89">
        <f t="shared" si="5"/>
        <v>6361.7142857142853</v>
      </c>
      <c r="R33" s="112">
        <f t="shared" si="6"/>
        <v>0</v>
      </c>
      <c r="S33" s="112">
        <f t="shared" si="7"/>
        <v>0</v>
      </c>
      <c r="T33" s="112">
        <f t="shared" si="8"/>
        <v>0</v>
      </c>
      <c r="U33" s="112">
        <f t="shared" si="9"/>
        <v>0</v>
      </c>
      <c r="V33" s="112">
        <f t="shared" si="10"/>
        <v>0</v>
      </c>
      <c r="W33" s="113">
        <f t="shared" si="4"/>
        <v>0</v>
      </c>
    </row>
    <row r="34" spans="1:23" s="70" customFormat="1" ht="14" x14ac:dyDescent="0.15">
      <c r="A34" s="68">
        <v>2019</v>
      </c>
      <c r="B34" s="69" t="s">
        <v>108</v>
      </c>
      <c r="C34" s="183">
        <v>840</v>
      </c>
      <c r="D34" s="172">
        <v>1860</v>
      </c>
      <c r="E34" s="172">
        <v>3150</v>
      </c>
      <c r="F34" s="172">
        <v>420</v>
      </c>
      <c r="G34" s="172">
        <v>6270</v>
      </c>
      <c r="H34" s="141"/>
      <c r="I34" s="69" t="s">
        <v>108</v>
      </c>
      <c r="J34" s="76">
        <v>3.9</v>
      </c>
      <c r="K34" s="71">
        <v>0</v>
      </c>
      <c r="L34" s="71">
        <f t="shared" si="0"/>
        <v>0</v>
      </c>
      <c r="M34" s="71">
        <f t="shared" si="1"/>
        <v>0</v>
      </c>
      <c r="N34" s="71">
        <f t="shared" si="2"/>
        <v>0</v>
      </c>
      <c r="O34" s="71">
        <f t="shared" si="3"/>
        <v>0</v>
      </c>
      <c r="P34" s="89">
        <v>239587.15</v>
      </c>
      <c r="Q34" s="89">
        <f t="shared" si="5"/>
        <v>6270</v>
      </c>
      <c r="R34" s="112">
        <f t="shared" si="6"/>
        <v>0</v>
      </c>
      <c r="S34" s="112">
        <f t="shared" si="7"/>
        <v>0</v>
      </c>
      <c r="T34" s="112">
        <f t="shared" si="8"/>
        <v>0</v>
      </c>
      <c r="U34" s="112">
        <f t="shared" si="9"/>
        <v>0</v>
      </c>
      <c r="V34" s="112">
        <f t="shared" si="10"/>
        <v>0</v>
      </c>
      <c r="W34" s="113">
        <f t="shared" si="4"/>
        <v>0</v>
      </c>
    </row>
    <row r="35" spans="1:23" s="70" customFormat="1" ht="14" x14ac:dyDescent="0.15">
      <c r="A35" s="135"/>
      <c r="B35" s="135"/>
      <c r="C35" s="185"/>
      <c r="D35" s="185"/>
      <c r="E35" s="185"/>
      <c r="F35" s="185"/>
      <c r="G35" s="185"/>
      <c r="R35" s="118">
        <f>SUM(R3:R34)</f>
        <v>313784765.38357383</v>
      </c>
      <c r="S35" s="118">
        <f t="shared" ref="S35:V35" si="11">SUM(S3:S34)</f>
        <v>118384504.99178897</v>
      </c>
      <c r="T35" s="118">
        <f t="shared" si="11"/>
        <v>132128628.58709966</v>
      </c>
      <c r="U35" s="118">
        <f t="shared" si="11"/>
        <v>41331738.864343263</v>
      </c>
      <c r="V35" s="118">
        <f t="shared" si="11"/>
        <v>27961496.115633469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EB2A-CAFE-469A-9E1E-61D640F1CE83}">
  <dimension ref="A1:W39"/>
  <sheetViews>
    <sheetView topLeftCell="D15" zoomScaleNormal="100" workbookViewId="0">
      <selection activeCell="A2" sqref="A2"/>
    </sheetView>
  </sheetViews>
  <sheetFormatPr baseColWidth="10" defaultColWidth="11.5" defaultRowHeight="13" x14ac:dyDescent="0.15"/>
  <cols>
    <col min="1" max="1" width="5.5" style="94" bestFit="1" customWidth="1"/>
    <col min="2" max="2" width="18.5" style="94" bestFit="1" customWidth="1"/>
    <col min="3" max="3" width="11.5" style="116" bestFit="1" customWidth="1"/>
    <col min="4" max="5" width="12.6640625" style="116" bestFit="1" customWidth="1"/>
    <col min="6" max="6" width="11.5" style="116" bestFit="1" customWidth="1"/>
    <col min="7" max="7" width="14.1640625" style="116" bestFit="1" customWidth="1"/>
    <col min="8" max="8" width="2.1640625" style="94" customWidth="1"/>
    <col min="9" max="9" width="18.5" style="94" bestFit="1" customWidth="1"/>
    <col min="10" max="10" width="11.33203125" style="99" bestFit="1" customWidth="1"/>
    <col min="11" max="11" width="7.5" style="94" bestFit="1" customWidth="1"/>
    <col min="12" max="15" width="10.1640625" style="94" bestFit="1" customWidth="1"/>
    <col min="16" max="16" width="19.6640625" style="94" bestFit="1" customWidth="1"/>
    <col min="17" max="17" width="14.6640625" style="94" customWidth="1"/>
    <col min="18" max="18" width="15.1640625" style="94" customWidth="1"/>
    <col min="19" max="19" width="13.83203125" style="94" bestFit="1" customWidth="1"/>
    <col min="20" max="20" width="15" style="94" bestFit="1" customWidth="1"/>
    <col min="21" max="22" width="13.83203125" style="94" bestFit="1" customWidth="1"/>
    <col min="23" max="23" width="13.6640625" style="94" bestFit="1" customWidth="1"/>
    <col min="24" max="16384" width="11.5" style="94"/>
  </cols>
  <sheetData>
    <row r="1" spans="1:23" ht="20.25" customHeight="1" x14ac:dyDescent="0.2">
      <c r="A1" s="271" t="s">
        <v>170</v>
      </c>
      <c r="B1" s="271"/>
      <c r="C1" s="271"/>
      <c r="D1" s="271"/>
      <c r="E1" s="271"/>
      <c r="F1" s="271"/>
      <c r="G1" s="271"/>
      <c r="H1" s="182"/>
      <c r="I1" s="144"/>
      <c r="J1" s="144"/>
      <c r="K1" s="144"/>
      <c r="L1" s="144"/>
      <c r="M1" s="144"/>
      <c r="N1" s="144"/>
      <c r="O1" s="144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5" t="s">
        <v>144</v>
      </c>
      <c r="G2" s="176" t="s">
        <v>210</v>
      </c>
      <c r="H2" s="141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06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3" s="70" customFormat="1" ht="14" x14ac:dyDescent="0.15">
      <c r="A3" s="68">
        <v>2019</v>
      </c>
      <c r="B3" s="69" t="s">
        <v>96</v>
      </c>
      <c r="C3" s="183">
        <v>860</v>
      </c>
      <c r="D3" s="89">
        <v>460</v>
      </c>
      <c r="E3" s="172">
        <v>374.99999999999994</v>
      </c>
      <c r="F3" s="172">
        <v>0</v>
      </c>
      <c r="G3" s="172">
        <v>1695</v>
      </c>
      <c r="H3" s="141"/>
      <c r="I3" s="69" t="s">
        <v>96</v>
      </c>
      <c r="J3" s="75">
        <v>13745.9</v>
      </c>
      <c r="K3" s="80">
        <v>0.17402027952863799</v>
      </c>
      <c r="L3" s="71">
        <f t="shared" ref="L3:L38" si="0">+J3*K3</f>
        <v>2392.0653603727051</v>
      </c>
      <c r="M3" s="71">
        <f t="shared" ref="M3:M38" si="1">+J3*K3</f>
        <v>2392.0653603727051</v>
      </c>
      <c r="N3" s="71">
        <f t="shared" ref="N3:N38" si="2">+K3*J3</f>
        <v>2392.0653603727051</v>
      </c>
      <c r="O3" s="71">
        <f t="shared" ref="O3:O38" si="3">+K3*J3</f>
        <v>2392.0653603727051</v>
      </c>
      <c r="P3" s="89">
        <v>4059453455.8700008</v>
      </c>
      <c r="Q3" s="89">
        <f t="shared" ref="Q3:Q38" si="4">G3</f>
        <v>1695</v>
      </c>
      <c r="R3" s="112">
        <f t="shared" ref="R3:R38" si="5">Q3*L3</f>
        <v>4054550.785831735</v>
      </c>
      <c r="S3" s="112">
        <f t="shared" ref="S3:S38" si="6">L3*C3</f>
        <v>2057176.2099205262</v>
      </c>
      <c r="T3" s="112">
        <f t="shared" ref="T3:T38" si="7">M3*D3</f>
        <v>1100350.0657714442</v>
      </c>
      <c r="U3" s="112">
        <f t="shared" ref="U3:U38" si="8">N3*E3</f>
        <v>897024.51013976429</v>
      </c>
      <c r="V3" s="112">
        <f t="shared" ref="V3:V38" si="9">O3*F3</f>
        <v>0</v>
      </c>
      <c r="W3" s="113">
        <f t="shared" ref="W3:W38" si="10">+R3/P3</f>
        <v>9.9879228322443834E-4</v>
      </c>
    </row>
    <row r="4" spans="1:23" s="70" customFormat="1" ht="14" x14ac:dyDescent="0.15">
      <c r="A4" s="68">
        <v>2019</v>
      </c>
      <c r="B4" s="69" t="s">
        <v>102</v>
      </c>
      <c r="C4" s="183">
        <v>950</v>
      </c>
      <c r="D4" s="89">
        <v>4534</v>
      </c>
      <c r="E4" s="172">
        <v>9291</v>
      </c>
      <c r="F4" s="172">
        <v>3248</v>
      </c>
      <c r="G4" s="172">
        <v>18023</v>
      </c>
      <c r="H4" s="141"/>
      <c r="I4" s="69" t="s">
        <v>102</v>
      </c>
      <c r="J4" s="75">
        <v>237</v>
      </c>
      <c r="K4" s="81">
        <v>0.15555555555555556</v>
      </c>
      <c r="L4" s="71">
        <f t="shared" si="0"/>
        <v>36.866666666666667</v>
      </c>
      <c r="M4" s="71">
        <f t="shared" si="1"/>
        <v>36.866666666666667</v>
      </c>
      <c r="N4" s="71">
        <f t="shared" si="2"/>
        <v>36.866666666666667</v>
      </c>
      <c r="O4" s="71">
        <f t="shared" si="3"/>
        <v>36.866666666666667</v>
      </c>
      <c r="P4" s="89">
        <v>14587151.870000003</v>
      </c>
      <c r="Q4" s="89">
        <f t="shared" si="4"/>
        <v>18023</v>
      </c>
      <c r="R4" s="112">
        <f t="shared" si="5"/>
        <v>664447.93333333335</v>
      </c>
      <c r="S4" s="112">
        <f t="shared" si="6"/>
        <v>35023.333333333336</v>
      </c>
      <c r="T4" s="112">
        <f t="shared" si="7"/>
        <v>167153.46666666667</v>
      </c>
      <c r="U4" s="112">
        <f t="shared" si="8"/>
        <v>342528.2</v>
      </c>
      <c r="V4" s="112">
        <f t="shared" si="9"/>
        <v>119742.93333333333</v>
      </c>
      <c r="W4" s="113">
        <f t="shared" si="10"/>
        <v>4.5550217016650095E-2</v>
      </c>
    </row>
    <row r="5" spans="1:23" s="70" customFormat="1" ht="14" x14ac:dyDescent="0.15">
      <c r="A5" s="68">
        <v>2019</v>
      </c>
      <c r="B5" s="69" t="s">
        <v>115</v>
      </c>
      <c r="C5" s="183">
        <v>1650</v>
      </c>
      <c r="D5" s="89">
        <v>952</v>
      </c>
      <c r="E5" s="172">
        <v>3675</v>
      </c>
      <c r="F5" s="172">
        <v>2180</v>
      </c>
      <c r="G5" s="172">
        <v>8457</v>
      </c>
      <c r="H5" s="141"/>
      <c r="I5" s="69" t="s">
        <v>115</v>
      </c>
      <c r="J5" s="76">
        <v>1097.5</v>
      </c>
      <c r="K5" s="71">
        <v>0.3639291465378422</v>
      </c>
      <c r="L5" s="71">
        <f t="shared" si="0"/>
        <v>399.41223832528181</v>
      </c>
      <c r="M5" s="71">
        <f t="shared" si="1"/>
        <v>399.41223832528181</v>
      </c>
      <c r="N5" s="71">
        <f t="shared" si="2"/>
        <v>399.41223832528181</v>
      </c>
      <c r="O5" s="71">
        <f t="shared" si="3"/>
        <v>399.41223832528181</v>
      </c>
      <c r="P5" s="89">
        <v>322272109.15000004</v>
      </c>
      <c r="Q5" s="89">
        <f t="shared" si="4"/>
        <v>8457</v>
      </c>
      <c r="R5" s="112">
        <f t="shared" si="5"/>
        <v>3377829.2995169084</v>
      </c>
      <c r="S5" s="112">
        <f t="shared" si="6"/>
        <v>659030.19323671493</v>
      </c>
      <c r="T5" s="112">
        <f t="shared" si="7"/>
        <v>380240.45088566828</v>
      </c>
      <c r="U5" s="112">
        <f t="shared" si="8"/>
        <v>1467839.9758454107</v>
      </c>
      <c r="V5" s="112">
        <f t="shared" si="9"/>
        <v>870718.67954911431</v>
      </c>
      <c r="W5" s="113">
        <f t="shared" si="10"/>
        <v>1.0481295785806626E-2</v>
      </c>
    </row>
    <row r="6" spans="1:23" s="70" customFormat="1" ht="14" x14ac:dyDescent="0.15">
      <c r="A6" s="68">
        <v>2019</v>
      </c>
      <c r="B6" s="69" t="s">
        <v>157</v>
      </c>
      <c r="C6" s="183">
        <v>909</v>
      </c>
      <c r="D6" s="89">
        <v>158</v>
      </c>
      <c r="E6" s="172">
        <v>0</v>
      </c>
      <c r="F6" s="172">
        <v>0</v>
      </c>
      <c r="G6" s="172">
        <v>1067</v>
      </c>
      <c r="H6" s="141"/>
      <c r="I6" s="69" t="s">
        <v>160</v>
      </c>
      <c r="J6" s="76">
        <v>44234.5</v>
      </c>
      <c r="K6" s="85">
        <v>2.5486613889076845E-3</v>
      </c>
      <c r="L6" s="71">
        <f t="shared" si="0"/>
        <v>112.73876220763697</v>
      </c>
      <c r="M6" s="71">
        <f t="shared" si="1"/>
        <v>112.73876220763697</v>
      </c>
      <c r="N6" s="71">
        <f t="shared" si="2"/>
        <v>112.73876220763697</v>
      </c>
      <c r="O6" s="71">
        <f t="shared" si="3"/>
        <v>112.73876220763697</v>
      </c>
      <c r="P6" s="89">
        <v>2537740503.1700001</v>
      </c>
      <c r="Q6" s="89">
        <f t="shared" si="4"/>
        <v>1067</v>
      </c>
      <c r="R6" s="112">
        <f t="shared" si="5"/>
        <v>120292.25927554864</v>
      </c>
      <c r="S6" s="112">
        <f t="shared" si="6"/>
        <v>102479.534846742</v>
      </c>
      <c r="T6" s="112">
        <f t="shared" si="7"/>
        <v>17812.724428806639</v>
      </c>
      <c r="U6" s="112">
        <f t="shared" si="8"/>
        <v>0</v>
      </c>
      <c r="V6" s="112">
        <f t="shared" si="9"/>
        <v>0</v>
      </c>
      <c r="W6" s="113">
        <f t="shared" si="10"/>
        <v>4.7401323785976718E-5</v>
      </c>
    </row>
    <row r="7" spans="1:23" s="70" customFormat="1" ht="14" x14ac:dyDescent="0.15">
      <c r="A7" s="68">
        <v>2019</v>
      </c>
      <c r="B7" s="69" t="s">
        <v>183</v>
      </c>
      <c r="C7" s="183">
        <v>187.5</v>
      </c>
      <c r="D7" s="89">
        <v>4380</v>
      </c>
      <c r="E7" s="172">
        <v>15226</v>
      </c>
      <c r="F7" s="172">
        <v>50</v>
      </c>
      <c r="G7" s="172">
        <v>19843.5</v>
      </c>
      <c r="H7" s="141"/>
      <c r="I7" s="69" t="s">
        <v>183</v>
      </c>
      <c r="J7" s="76">
        <v>133</v>
      </c>
      <c r="K7" s="71">
        <v>0</v>
      </c>
      <c r="L7" s="71">
        <f t="shared" si="0"/>
        <v>0</v>
      </c>
      <c r="M7" s="71">
        <f t="shared" si="1"/>
        <v>0</v>
      </c>
      <c r="N7" s="71">
        <f t="shared" si="2"/>
        <v>0</v>
      </c>
      <c r="O7" s="71">
        <f t="shared" si="3"/>
        <v>0</v>
      </c>
      <c r="P7" s="89">
        <v>30773484.07</v>
      </c>
      <c r="Q7" s="89">
        <f t="shared" si="4"/>
        <v>19843.5</v>
      </c>
      <c r="R7" s="112">
        <f t="shared" si="5"/>
        <v>0</v>
      </c>
      <c r="S7" s="112">
        <f t="shared" si="6"/>
        <v>0</v>
      </c>
      <c r="T7" s="112">
        <f t="shared" si="7"/>
        <v>0</v>
      </c>
      <c r="U7" s="112">
        <f t="shared" si="8"/>
        <v>0</v>
      </c>
      <c r="V7" s="112">
        <f t="shared" si="9"/>
        <v>0</v>
      </c>
      <c r="W7" s="113">
        <f t="shared" si="10"/>
        <v>0</v>
      </c>
    </row>
    <row r="8" spans="1:23" s="70" customFormat="1" ht="14" x14ac:dyDescent="0.15">
      <c r="A8" s="68">
        <v>2019</v>
      </c>
      <c r="B8" s="69" t="s">
        <v>158</v>
      </c>
      <c r="C8" s="183">
        <v>171</v>
      </c>
      <c r="D8" s="89">
        <v>0</v>
      </c>
      <c r="E8" s="172">
        <v>609</v>
      </c>
      <c r="F8" s="172">
        <v>0</v>
      </c>
      <c r="G8" s="172">
        <v>780</v>
      </c>
      <c r="H8" s="141"/>
      <c r="I8" s="69" t="s">
        <v>158</v>
      </c>
      <c r="J8" s="76">
        <v>15</v>
      </c>
      <c r="K8" s="71">
        <v>0</v>
      </c>
      <c r="L8" s="71">
        <f t="shared" si="0"/>
        <v>0</v>
      </c>
      <c r="M8" s="71">
        <f t="shared" si="1"/>
        <v>0</v>
      </c>
      <c r="N8" s="71">
        <f t="shared" si="2"/>
        <v>0</v>
      </c>
      <c r="O8" s="71">
        <f t="shared" si="3"/>
        <v>0</v>
      </c>
      <c r="P8" s="89">
        <v>417600</v>
      </c>
      <c r="Q8" s="89">
        <f t="shared" si="4"/>
        <v>780</v>
      </c>
      <c r="R8" s="112">
        <f t="shared" si="5"/>
        <v>0</v>
      </c>
      <c r="S8" s="112">
        <f t="shared" si="6"/>
        <v>0</v>
      </c>
      <c r="T8" s="112">
        <f t="shared" si="7"/>
        <v>0</v>
      </c>
      <c r="U8" s="112">
        <f t="shared" si="8"/>
        <v>0</v>
      </c>
      <c r="V8" s="112">
        <f t="shared" si="9"/>
        <v>0</v>
      </c>
      <c r="W8" s="113">
        <f t="shared" si="10"/>
        <v>0</v>
      </c>
    </row>
    <row r="9" spans="1:23" s="70" customFormat="1" ht="14" x14ac:dyDescent="0.15">
      <c r="A9" s="68">
        <v>2019</v>
      </c>
      <c r="B9" s="69" t="s">
        <v>196</v>
      </c>
      <c r="C9" s="183">
        <v>795</v>
      </c>
      <c r="D9" s="89">
        <v>6321</v>
      </c>
      <c r="E9" s="172">
        <v>0</v>
      </c>
      <c r="F9" s="172">
        <v>330</v>
      </c>
      <c r="G9" s="172">
        <v>7446</v>
      </c>
      <c r="H9" s="141"/>
      <c r="I9" s="69" t="s">
        <v>106</v>
      </c>
      <c r="J9" s="76">
        <v>24116.290000000005</v>
      </c>
      <c r="K9" s="71">
        <v>0.53437149270482609</v>
      </c>
      <c r="L9" s="71">
        <f t="shared" si="0"/>
        <v>12887.057885802473</v>
      </c>
      <c r="M9" s="71">
        <f t="shared" si="1"/>
        <v>12887.057885802473</v>
      </c>
      <c r="N9" s="71">
        <f t="shared" si="2"/>
        <v>12887.057885802473</v>
      </c>
      <c r="O9" s="71">
        <f t="shared" si="3"/>
        <v>12887.057885802473</v>
      </c>
      <c r="P9" s="89">
        <v>2602104618.1000004</v>
      </c>
      <c r="Q9" s="89">
        <f t="shared" si="4"/>
        <v>7446</v>
      </c>
      <c r="R9" s="112">
        <f t="shared" si="5"/>
        <v>95957033.01768522</v>
      </c>
      <c r="S9" s="112">
        <f t="shared" si="6"/>
        <v>10245211.019212967</v>
      </c>
      <c r="T9" s="112">
        <f t="shared" si="7"/>
        <v>81459092.896157429</v>
      </c>
      <c r="U9" s="112">
        <f t="shared" si="8"/>
        <v>0</v>
      </c>
      <c r="V9" s="112">
        <f t="shared" si="9"/>
        <v>4252729.1023148159</v>
      </c>
      <c r="W9" s="113">
        <f t="shared" si="10"/>
        <v>3.6876700633101729E-2</v>
      </c>
    </row>
    <row r="10" spans="1:23" s="70" customFormat="1" ht="14" x14ac:dyDescent="0.15">
      <c r="A10" s="68">
        <v>2019</v>
      </c>
      <c r="B10" s="69" t="s">
        <v>118</v>
      </c>
      <c r="C10" s="183">
        <v>545</v>
      </c>
      <c r="D10" s="89">
        <v>0</v>
      </c>
      <c r="E10" s="172">
        <v>0</v>
      </c>
      <c r="F10" s="172">
        <v>0</v>
      </c>
      <c r="G10" s="172">
        <v>545</v>
      </c>
      <c r="H10" s="141"/>
      <c r="I10" s="69" t="s">
        <v>118</v>
      </c>
      <c r="J10" s="76">
        <v>1395.26</v>
      </c>
      <c r="K10" s="71">
        <v>0.17343173431734318</v>
      </c>
      <c r="L10" s="71">
        <f t="shared" si="0"/>
        <v>241.98236162361624</v>
      </c>
      <c r="M10" s="71">
        <f t="shared" si="1"/>
        <v>241.98236162361624</v>
      </c>
      <c r="N10" s="71">
        <f t="shared" si="2"/>
        <v>241.98236162361624</v>
      </c>
      <c r="O10" s="71">
        <f t="shared" si="3"/>
        <v>241.98236162361624</v>
      </c>
      <c r="P10" s="89">
        <v>34305098.509999998</v>
      </c>
      <c r="Q10" s="89">
        <f t="shared" si="4"/>
        <v>545</v>
      </c>
      <c r="R10" s="112">
        <f t="shared" si="5"/>
        <v>131880.38708487086</v>
      </c>
      <c r="S10" s="112">
        <f t="shared" si="6"/>
        <v>131880.38708487086</v>
      </c>
      <c r="T10" s="112">
        <f t="shared" si="7"/>
        <v>0</v>
      </c>
      <c r="U10" s="112">
        <f t="shared" si="8"/>
        <v>0</v>
      </c>
      <c r="V10" s="112">
        <f t="shared" si="9"/>
        <v>0</v>
      </c>
      <c r="W10" s="113">
        <f t="shared" si="10"/>
        <v>3.8443378043770226E-3</v>
      </c>
    </row>
    <row r="11" spans="1:23" s="70" customFormat="1" ht="14" x14ac:dyDescent="0.15">
      <c r="A11" s="68">
        <v>2019</v>
      </c>
      <c r="B11" s="69" t="s">
        <v>148</v>
      </c>
      <c r="C11" s="183">
        <v>200</v>
      </c>
      <c r="D11" s="89">
        <v>1975</v>
      </c>
      <c r="E11" s="172">
        <v>4820</v>
      </c>
      <c r="F11" s="172">
        <v>450</v>
      </c>
      <c r="G11" s="172">
        <v>7445</v>
      </c>
      <c r="H11" s="141"/>
      <c r="I11" s="69" t="s">
        <v>148</v>
      </c>
      <c r="J11" s="76">
        <v>928</v>
      </c>
      <c r="K11" s="71">
        <v>0.22783083219645292</v>
      </c>
      <c r="L11" s="71">
        <f t="shared" si="0"/>
        <v>211.4270122783083</v>
      </c>
      <c r="M11" s="71">
        <f t="shared" si="1"/>
        <v>211.4270122783083</v>
      </c>
      <c r="N11" s="71">
        <f t="shared" si="2"/>
        <v>211.4270122783083</v>
      </c>
      <c r="O11" s="71">
        <f t="shared" si="3"/>
        <v>211.4270122783083</v>
      </c>
      <c r="P11" s="89">
        <v>59059365.350000009</v>
      </c>
      <c r="Q11" s="89">
        <f t="shared" si="4"/>
        <v>7445</v>
      </c>
      <c r="R11" s="112">
        <f t="shared" si="5"/>
        <v>1574074.1064120054</v>
      </c>
      <c r="S11" s="112">
        <f t="shared" si="6"/>
        <v>42285.402455661657</v>
      </c>
      <c r="T11" s="112">
        <f t="shared" si="7"/>
        <v>417568.34924965887</v>
      </c>
      <c r="U11" s="112">
        <f t="shared" si="8"/>
        <v>1019078.199181446</v>
      </c>
      <c r="V11" s="112">
        <f t="shared" si="9"/>
        <v>95142.155525238733</v>
      </c>
      <c r="W11" s="113">
        <f t="shared" si="10"/>
        <v>2.6652404696252043E-2</v>
      </c>
    </row>
    <row r="12" spans="1:23" s="70" customFormat="1" ht="14" x14ac:dyDescent="0.15">
      <c r="A12" s="68">
        <v>2019</v>
      </c>
      <c r="B12" s="69" t="s">
        <v>124</v>
      </c>
      <c r="C12" s="183">
        <v>2357</v>
      </c>
      <c r="D12" s="89">
        <v>1360</v>
      </c>
      <c r="E12" s="172">
        <v>5250</v>
      </c>
      <c r="F12" s="172">
        <v>3114</v>
      </c>
      <c r="G12" s="172">
        <v>12081</v>
      </c>
      <c r="H12" s="141"/>
      <c r="I12" s="69" t="s">
        <v>124</v>
      </c>
      <c r="J12" s="76">
        <v>7799.63</v>
      </c>
      <c r="K12" s="71">
        <v>6.3795853269537475E-2</v>
      </c>
      <c r="L12" s="71">
        <f t="shared" si="0"/>
        <v>497.58405103668258</v>
      </c>
      <c r="M12" s="71">
        <f t="shared" si="1"/>
        <v>497.58405103668258</v>
      </c>
      <c r="N12" s="71">
        <f t="shared" si="2"/>
        <v>497.58405103668258</v>
      </c>
      <c r="O12" s="71">
        <f t="shared" si="3"/>
        <v>497.58405103668258</v>
      </c>
      <c r="P12" s="89">
        <v>1170117621.4800005</v>
      </c>
      <c r="Q12" s="89">
        <f t="shared" si="4"/>
        <v>12081</v>
      </c>
      <c r="R12" s="112">
        <f t="shared" si="5"/>
        <v>6011312.9205741622</v>
      </c>
      <c r="S12" s="112">
        <f t="shared" si="6"/>
        <v>1172805.6082934609</v>
      </c>
      <c r="T12" s="112">
        <f t="shared" si="7"/>
        <v>676714.30940988834</v>
      </c>
      <c r="U12" s="112">
        <f t="shared" si="8"/>
        <v>2612316.2679425837</v>
      </c>
      <c r="V12" s="112">
        <f t="shared" si="9"/>
        <v>1549476.7349282296</v>
      </c>
      <c r="W12" s="113">
        <f t="shared" si="10"/>
        <v>5.1373578264472851E-3</v>
      </c>
    </row>
    <row r="13" spans="1:23" s="70" customFormat="1" ht="14" x14ac:dyDescent="0.15">
      <c r="A13" s="68">
        <v>2019</v>
      </c>
      <c r="B13" s="69" t="s">
        <v>109</v>
      </c>
      <c r="C13" s="183">
        <v>515.57142857142856</v>
      </c>
      <c r="D13" s="89">
        <v>692.28571428571433</v>
      </c>
      <c r="E13" s="172">
        <v>285</v>
      </c>
      <c r="F13" s="172">
        <v>17.142857142857142</v>
      </c>
      <c r="G13" s="172">
        <v>1510</v>
      </c>
      <c r="H13" s="141"/>
      <c r="I13" s="69" t="s">
        <v>109</v>
      </c>
      <c r="J13" s="76">
        <v>182</v>
      </c>
      <c r="K13" s="71">
        <v>0.75</v>
      </c>
      <c r="L13" s="71">
        <f t="shared" si="0"/>
        <v>136.5</v>
      </c>
      <c r="M13" s="71">
        <f t="shared" si="1"/>
        <v>136.5</v>
      </c>
      <c r="N13" s="71">
        <f t="shared" si="2"/>
        <v>136.5</v>
      </c>
      <c r="O13" s="71">
        <f t="shared" si="3"/>
        <v>136.5</v>
      </c>
      <c r="P13" s="89">
        <v>19571316.050000001</v>
      </c>
      <c r="Q13" s="89">
        <f t="shared" si="4"/>
        <v>1510</v>
      </c>
      <c r="R13" s="112">
        <f t="shared" si="5"/>
        <v>206115</v>
      </c>
      <c r="S13" s="112">
        <f t="shared" si="6"/>
        <v>70375.5</v>
      </c>
      <c r="T13" s="112">
        <f t="shared" si="7"/>
        <v>94497</v>
      </c>
      <c r="U13" s="112">
        <f t="shared" si="8"/>
        <v>38902.5</v>
      </c>
      <c r="V13" s="112">
        <f t="shared" si="9"/>
        <v>2340</v>
      </c>
      <c r="W13" s="113">
        <f t="shared" si="10"/>
        <v>1.0531483906009479E-2</v>
      </c>
    </row>
    <row r="14" spans="1:23" s="70" customFormat="1" ht="14" x14ac:dyDescent="0.15">
      <c r="A14" s="68">
        <v>2019</v>
      </c>
      <c r="B14" s="69" t="s">
        <v>128</v>
      </c>
      <c r="C14" s="183">
        <v>0</v>
      </c>
      <c r="D14" s="89">
        <v>9322</v>
      </c>
      <c r="E14" s="172">
        <v>4145</v>
      </c>
      <c r="F14" s="172">
        <v>105</v>
      </c>
      <c r="G14" s="172">
        <v>13572</v>
      </c>
      <c r="H14" s="141"/>
      <c r="I14" s="69" t="s">
        <v>128</v>
      </c>
      <c r="J14" s="76">
        <v>5138.9900000000007</v>
      </c>
      <c r="K14" s="71">
        <v>7.3640892354342652E-2</v>
      </c>
      <c r="L14" s="71">
        <f t="shared" si="0"/>
        <v>378.43980940004337</v>
      </c>
      <c r="M14" s="71">
        <f t="shared" si="1"/>
        <v>378.43980940004337</v>
      </c>
      <c r="N14" s="71">
        <f t="shared" si="2"/>
        <v>378.43980940004337</v>
      </c>
      <c r="O14" s="71">
        <f t="shared" si="3"/>
        <v>378.43980940004337</v>
      </c>
      <c r="P14" s="89">
        <v>1287871239.6000001</v>
      </c>
      <c r="Q14" s="89">
        <f t="shared" si="4"/>
        <v>13572</v>
      </c>
      <c r="R14" s="112">
        <f t="shared" si="5"/>
        <v>5136185.0931773884</v>
      </c>
      <c r="S14" s="112">
        <f t="shared" si="6"/>
        <v>0</v>
      </c>
      <c r="T14" s="112">
        <f t="shared" si="7"/>
        <v>3527815.9032272045</v>
      </c>
      <c r="U14" s="112">
        <f t="shared" si="8"/>
        <v>1568633.0099631797</v>
      </c>
      <c r="V14" s="112">
        <f t="shared" si="9"/>
        <v>39736.179987004551</v>
      </c>
      <c r="W14" s="113">
        <f t="shared" si="10"/>
        <v>3.9881200350220074E-3</v>
      </c>
    </row>
    <row r="15" spans="1:23" s="70" customFormat="1" ht="14" x14ac:dyDescent="0.15">
      <c r="A15" s="68">
        <v>2019</v>
      </c>
      <c r="B15" s="69" t="s">
        <v>182</v>
      </c>
      <c r="C15" s="183">
        <v>397.5</v>
      </c>
      <c r="D15" s="89">
        <v>3160.5</v>
      </c>
      <c r="E15" s="172">
        <v>0</v>
      </c>
      <c r="F15" s="172">
        <v>165</v>
      </c>
      <c r="G15" s="172">
        <v>3723</v>
      </c>
      <c r="H15" s="141"/>
      <c r="I15" s="78" t="s">
        <v>182</v>
      </c>
      <c r="J15" s="71">
        <v>648.35</v>
      </c>
      <c r="K15" s="83">
        <v>0.25757575757575757</v>
      </c>
      <c r="L15" s="71">
        <f t="shared" si="0"/>
        <v>166.99924242424242</v>
      </c>
      <c r="M15" s="71">
        <f t="shared" si="1"/>
        <v>166.99924242424242</v>
      </c>
      <c r="N15" s="71">
        <f t="shared" si="2"/>
        <v>166.99924242424242</v>
      </c>
      <c r="O15" s="71">
        <f t="shared" si="3"/>
        <v>166.99924242424242</v>
      </c>
      <c r="P15" s="89">
        <v>49585535.639999993</v>
      </c>
      <c r="Q15" s="89">
        <f t="shared" si="4"/>
        <v>3723</v>
      </c>
      <c r="R15" s="112">
        <f t="shared" si="5"/>
        <v>621738.17954545456</v>
      </c>
      <c r="S15" s="112">
        <f t="shared" si="6"/>
        <v>66382.198863636368</v>
      </c>
      <c r="T15" s="112">
        <f t="shared" si="7"/>
        <v>527801.10568181821</v>
      </c>
      <c r="U15" s="112">
        <f t="shared" si="8"/>
        <v>0</v>
      </c>
      <c r="V15" s="112">
        <f t="shared" si="9"/>
        <v>27554.875</v>
      </c>
      <c r="W15" s="113">
        <f t="shared" si="10"/>
        <v>1.253870048030512E-2</v>
      </c>
    </row>
    <row r="16" spans="1:23" s="70" customFormat="1" ht="14" x14ac:dyDescent="0.15">
      <c r="A16" s="68">
        <v>2019</v>
      </c>
      <c r="B16" s="69" t="s">
        <v>127</v>
      </c>
      <c r="C16" s="183">
        <v>252</v>
      </c>
      <c r="D16" s="89">
        <v>868.66666666666663</v>
      </c>
      <c r="E16" s="172">
        <v>170</v>
      </c>
      <c r="F16" s="172">
        <v>0</v>
      </c>
      <c r="G16" s="172">
        <v>1290.6666666666665</v>
      </c>
      <c r="H16" s="141"/>
      <c r="I16" s="69" t="s">
        <v>127</v>
      </c>
      <c r="J16" s="76">
        <v>117.75</v>
      </c>
      <c r="K16" s="71">
        <v>0.10185185185185185</v>
      </c>
      <c r="L16" s="71">
        <f t="shared" si="0"/>
        <v>11.993055555555555</v>
      </c>
      <c r="M16" s="71">
        <f t="shared" si="1"/>
        <v>11.993055555555555</v>
      </c>
      <c r="N16" s="71">
        <f t="shared" si="2"/>
        <v>11.993055555555555</v>
      </c>
      <c r="O16" s="71">
        <f t="shared" si="3"/>
        <v>11.993055555555555</v>
      </c>
      <c r="P16" s="89">
        <v>6093859.5200000005</v>
      </c>
      <c r="Q16" s="89">
        <f t="shared" si="4"/>
        <v>1290.6666666666665</v>
      </c>
      <c r="R16" s="112">
        <f t="shared" si="5"/>
        <v>15479.037037037035</v>
      </c>
      <c r="S16" s="112">
        <f t="shared" si="6"/>
        <v>3022.25</v>
      </c>
      <c r="T16" s="112">
        <f t="shared" si="7"/>
        <v>10417.967592592591</v>
      </c>
      <c r="U16" s="112">
        <f t="shared" si="8"/>
        <v>2038.8194444444443</v>
      </c>
      <c r="V16" s="112">
        <f t="shared" si="9"/>
        <v>0</v>
      </c>
      <c r="W16" s="113">
        <f t="shared" si="10"/>
        <v>2.5401040155643485E-3</v>
      </c>
    </row>
    <row r="17" spans="1:23" s="70" customFormat="1" ht="14" x14ac:dyDescent="0.15">
      <c r="A17" s="68">
        <v>2019</v>
      </c>
      <c r="B17" s="69" t="s">
        <v>101</v>
      </c>
      <c r="C17" s="183">
        <v>959.2</v>
      </c>
      <c r="D17" s="89">
        <v>6340.6</v>
      </c>
      <c r="E17" s="172">
        <v>3495.4</v>
      </c>
      <c r="F17" s="172">
        <v>0</v>
      </c>
      <c r="G17" s="172">
        <v>10795.2</v>
      </c>
      <c r="H17" s="141"/>
      <c r="I17" s="69" t="s">
        <v>101</v>
      </c>
      <c r="J17" s="76">
        <v>4165</v>
      </c>
      <c r="K17" s="71">
        <v>0.58777000304228777</v>
      </c>
      <c r="L17" s="71">
        <f t="shared" si="0"/>
        <v>2448.0620626711284</v>
      </c>
      <c r="M17" s="71">
        <f t="shared" si="1"/>
        <v>2448.0620626711284</v>
      </c>
      <c r="N17" s="71">
        <f t="shared" si="2"/>
        <v>2448.0620626711284</v>
      </c>
      <c r="O17" s="71">
        <f t="shared" si="3"/>
        <v>2448.0620626711284</v>
      </c>
      <c r="P17" s="89">
        <v>1195577750.9899998</v>
      </c>
      <c r="Q17" s="89">
        <f t="shared" si="4"/>
        <v>10795.2</v>
      </c>
      <c r="R17" s="112">
        <f t="shared" si="5"/>
        <v>26427319.578947365</v>
      </c>
      <c r="S17" s="112">
        <f t="shared" si="6"/>
        <v>2348181.1305141463</v>
      </c>
      <c r="T17" s="112">
        <f t="shared" si="7"/>
        <v>15522182.314572558</v>
      </c>
      <c r="U17" s="112">
        <f t="shared" si="8"/>
        <v>8556956.1338606626</v>
      </c>
      <c r="V17" s="112">
        <f t="shared" si="9"/>
        <v>0</v>
      </c>
      <c r="W17" s="113">
        <f t="shared" si="10"/>
        <v>2.2104224971620783E-2</v>
      </c>
    </row>
    <row r="18" spans="1:23" s="70" customFormat="1" ht="14" x14ac:dyDescent="0.15">
      <c r="A18" s="68">
        <v>2019</v>
      </c>
      <c r="B18" s="69" t="s">
        <v>179</v>
      </c>
      <c r="C18" s="183">
        <v>0</v>
      </c>
      <c r="D18" s="89">
        <v>12927.599999999999</v>
      </c>
      <c r="E18" s="172">
        <v>13007.4</v>
      </c>
      <c r="F18" s="172">
        <v>0</v>
      </c>
      <c r="G18" s="172">
        <v>25935</v>
      </c>
      <c r="H18" s="141"/>
      <c r="I18" s="69" t="s">
        <v>179</v>
      </c>
      <c r="J18" s="76">
        <v>103.2</v>
      </c>
      <c r="K18" s="71">
        <v>0.9257518796992481</v>
      </c>
      <c r="L18" s="71">
        <f t="shared" si="0"/>
        <v>95.537593984962413</v>
      </c>
      <c r="M18" s="71">
        <f t="shared" si="1"/>
        <v>95.537593984962413</v>
      </c>
      <c r="N18" s="71">
        <f t="shared" si="2"/>
        <v>95.537593984962413</v>
      </c>
      <c r="O18" s="71">
        <f t="shared" si="3"/>
        <v>95.537593984962413</v>
      </c>
      <c r="P18" s="89">
        <v>37545941.149999999</v>
      </c>
      <c r="Q18" s="89">
        <f t="shared" si="4"/>
        <v>25935</v>
      </c>
      <c r="R18" s="112">
        <f t="shared" si="5"/>
        <v>2477767.5</v>
      </c>
      <c r="S18" s="112">
        <f t="shared" si="6"/>
        <v>0</v>
      </c>
      <c r="T18" s="112">
        <f t="shared" si="7"/>
        <v>1235071.8</v>
      </c>
      <c r="U18" s="112">
        <f t="shared" si="8"/>
        <v>1242695.7</v>
      </c>
      <c r="V18" s="112">
        <f t="shared" si="9"/>
        <v>0</v>
      </c>
      <c r="W18" s="113">
        <f t="shared" si="10"/>
        <v>6.5992952210228453E-2</v>
      </c>
    </row>
    <row r="19" spans="1:23" s="70" customFormat="1" ht="14" x14ac:dyDescent="0.15">
      <c r="A19" s="68">
        <v>2020</v>
      </c>
      <c r="B19" s="69" t="s">
        <v>133</v>
      </c>
      <c r="C19" s="183">
        <v>187.5</v>
      </c>
      <c r="D19" s="89">
        <v>4380</v>
      </c>
      <c r="E19" s="172">
        <v>15226</v>
      </c>
      <c r="F19" s="172">
        <v>50</v>
      </c>
      <c r="G19" s="172">
        <v>19843.5</v>
      </c>
      <c r="H19" s="141"/>
      <c r="I19" s="69" t="s">
        <v>133</v>
      </c>
      <c r="J19" s="76">
        <v>1790</v>
      </c>
      <c r="K19" s="71">
        <v>0.9257518796992481</v>
      </c>
      <c r="L19" s="71">
        <f t="shared" si="0"/>
        <v>1657.0958646616541</v>
      </c>
      <c r="M19" s="71">
        <f t="shared" si="1"/>
        <v>1657.0958646616541</v>
      </c>
      <c r="N19" s="71">
        <f t="shared" si="2"/>
        <v>1657.0958646616541</v>
      </c>
      <c r="O19" s="71">
        <f t="shared" si="3"/>
        <v>1657.0958646616541</v>
      </c>
      <c r="P19" s="89">
        <v>844126506.51999998</v>
      </c>
      <c r="Q19" s="89">
        <f t="shared" si="4"/>
        <v>19843.5</v>
      </c>
      <c r="R19" s="112">
        <f t="shared" si="5"/>
        <v>32882581.790413532</v>
      </c>
      <c r="S19" s="112">
        <f t="shared" si="6"/>
        <v>310705.47462406015</v>
      </c>
      <c r="T19" s="112">
        <f t="shared" si="7"/>
        <v>7258079.8872180451</v>
      </c>
      <c r="U19" s="112">
        <f t="shared" si="8"/>
        <v>25230941.635338344</v>
      </c>
      <c r="V19" s="112">
        <f t="shared" si="9"/>
        <v>82854.793233082702</v>
      </c>
      <c r="W19" s="113">
        <f t="shared" si="10"/>
        <v>3.8954566094572034E-2</v>
      </c>
    </row>
    <row r="20" spans="1:23" s="70" customFormat="1" ht="14" x14ac:dyDescent="0.15">
      <c r="A20" s="68">
        <v>2019</v>
      </c>
      <c r="B20" s="69" t="s">
        <v>104</v>
      </c>
      <c r="C20" s="183">
        <v>515.57142857142856</v>
      </c>
      <c r="D20" s="89">
        <v>346.14285714285717</v>
      </c>
      <c r="E20" s="172">
        <v>68.857142857142861</v>
      </c>
      <c r="F20" s="172">
        <v>8.5714285714285712</v>
      </c>
      <c r="G20" s="172">
        <v>939.14285714285722</v>
      </c>
      <c r="H20" s="141"/>
      <c r="I20" s="69" t="s">
        <v>104</v>
      </c>
      <c r="J20" s="76">
        <v>69450.92</v>
      </c>
      <c r="K20" s="71">
        <v>3.3002152895711595E-2</v>
      </c>
      <c r="L20" s="71">
        <f t="shared" si="0"/>
        <v>2292.0298805878342</v>
      </c>
      <c r="M20" s="71">
        <f t="shared" si="1"/>
        <v>2292.0298805878342</v>
      </c>
      <c r="N20" s="71">
        <f t="shared" si="2"/>
        <v>2292.0298805878342</v>
      </c>
      <c r="O20" s="71">
        <f t="shared" si="3"/>
        <v>2292.0298805878342</v>
      </c>
      <c r="P20" s="89">
        <v>597311287.02999997</v>
      </c>
      <c r="Q20" s="89">
        <f t="shared" si="4"/>
        <v>939.14285714285722</v>
      </c>
      <c r="R20" s="112">
        <f t="shared" si="5"/>
        <v>2152543.4907120606</v>
      </c>
      <c r="S20" s="112">
        <f t="shared" si="6"/>
        <v>1181705.1198630705</v>
      </c>
      <c r="T20" s="112">
        <f t="shared" si="7"/>
        <v>793369.77152347472</v>
      </c>
      <c r="U20" s="112">
        <f t="shared" si="8"/>
        <v>157822.62892047659</v>
      </c>
      <c r="V20" s="112">
        <f t="shared" si="9"/>
        <v>19645.970405038577</v>
      </c>
      <c r="W20" s="113">
        <f t="shared" si="10"/>
        <v>3.6037214388080852E-3</v>
      </c>
    </row>
    <row r="21" spans="1:23" s="70" customFormat="1" ht="14" x14ac:dyDescent="0.15">
      <c r="A21" s="68">
        <v>2019</v>
      </c>
      <c r="B21" s="69" t="s">
        <v>120</v>
      </c>
      <c r="C21" s="183">
        <v>375</v>
      </c>
      <c r="D21" s="89">
        <v>665</v>
      </c>
      <c r="E21" s="172">
        <v>865</v>
      </c>
      <c r="F21" s="172">
        <v>250</v>
      </c>
      <c r="G21" s="172">
        <v>2155</v>
      </c>
      <c r="H21" s="141"/>
      <c r="I21" s="69" t="s">
        <v>120</v>
      </c>
      <c r="J21" s="76">
        <v>7025.5599999999995</v>
      </c>
      <c r="K21" s="71">
        <v>0.37696834738348972</v>
      </c>
      <c r="L21" s="71">
        <f t="shared" si="0"/>
        <v>2648.41374264355</v>
      </c>
      <c r="M21" s="71">
        <f t="shared" si="1"/>
        <v>2648.41374264355</v>
      </c>
      <c r="N21" s="71">
        <f t="shared" si="2"/>
        <v>2648.41374264355</v>
      </c>
      <c r="O21" s="71">
        <f t="shared" si="3"/>
        <v>2648.41374264355</v>
      </c>
      <c r="P21" s="89">
        <v>627461083.44999993</v>
      </c>
      <c r="Q21" s="89">
        <f t="shared" si="4"/>
        <v>2155</v>
      </c>
      <c r="R21" s="112">
        <f t="shared" si="5"/>
        <v>5707331.6153968498</v>
      </c>
      <c r="S21" s="112">
        <f t="shared" si="6"/>
        <v>993155.15349133126</v>
      </c>
      <c r="T21" s="112">
        <f t="shared" si="7"/>
        <v>1761195.1388579607</v>
      </c>
      <c r="U21" s="112">
        <f t="shared" si="8"/>
        <v>2290877.8873866708</v>
      </c>
      <c r="V21" s="112">
        <f t="shared" si="9"/>
        <v>662103.43566088751</v>
      </c>
      <c r="W21" s="113">
        <f t="shared" si="10"/>
        <v>9.095913301930934E-3</v>
      </c>
    </row>
    <row r="22" spans="1:23" s="70" customFormat="1" ht="14" x14ac:dyDescent="0.15">
      <c r="A22" s="68">
        <v>2019</v>
      </c>
      <c r="B22" s="69" t="s">
        <v>119</v>
      </c>
      <c r="C22" s="183">
        <v>978.4</v>
      </c>
      <c r="D22" s="89">
        <v>4110.6000000000004</v>
      </c>
      <c r="E22" s="172">
        <v>3803.6</v>
      </c>
      <c r="F22" s="172">
        <v>392.6</v>
      </c>
      <c r="G22" s="172">
        <v>9285.2000000000007</v>
      </c>
      <c r="H22" s="141"/>
      <c r="I22" s="69" t="s">
        <v>119</v>
      </c>
      <c r="J22" s="76">
        <v>86</v>
      </c>
      <c r="K22" s="71">
        <v>0.5</v>
      </c>
      <c r="L22" s="71">
        <f t="shared" si="0"/>
        <v>43</v>
      </c>
      <c r="M22" s="71">
        <f t="shared" si="1"/>
        <v>43</v>
      </c>
      <c r="N22" s="71">
        <f t="shared" si="2"/>
        <v>43</v>
      </c>
      <c r="O22" s="71">
        <f t="shared" si="3"/>
        <v>43</v>
      </c>
      <c r="P22" s="89">
        <v>339297.51</v>
      </c>
      <c r="Q22" s="89">
        <f t="shared" si="4"/>
        <v>9285.2000000000007</v>
      </c>
      <c r="R22" s="112">
        <f t="shared" si="5"/>
        <v>399263.60000000003</v>
      </c>
      <c r="S22" s="112">
        <f t="shared" si="6"/>
        <v>42071.199999999997</v>
      </c>
      <c r="T22" s="112">
        <f t="shared" si="7"/>
        <v>176755.80000000002</v>
      </c>
      <c r="U22" s="112">
        <f t="shared" si="8"/>
        <v>163554.79999999999</v>
      </c>
      <c r="V22" s="112">
        <f t="shared" si="9"/>
        <v>16881.8</v>
      </c>
      <c r="W22" s="113">
        <f t="shared" si="10"/>
        <v>1.1767360155398725</v>
      </c>
    </row>
    <row r="23" spans="1:23" s="70" customFormat="1" ht="14" x14ac:dyDescent="0.15">
      <c r="A23" s="68">
        <v>2019</v>
      </c>
      <c r="B23" s="69" t="s">
        <v>151</v>
      </c>
      <c r="C23" s="183">
        <v>988</v>
      </c>
      <c r="D23" s="89">
        <v>1000</v>
      </c>
      <c r="E23" s="172">
        <v>152</v>
      </c>
      <c r="F23" s="172">
        <v>19</v>
      </c>
      <c r="G23" s="172">
        <v>2159</v>
      </c>
      <c r="H23" s="141"/>
      <c r="I23" s="69" t="s">
        <v>151</v>
      </c>
      <c r="J23" s="76">
        <v>397589.69999999995</v>
      </c>
      <c r="K23" s="71">
        <v>2.2878336283979114E-2</v>
      </c>
      <c r="L23" s="71">
        <f t="shared" si="0"/>
        <v>9096.1908596463691</v>
      </c>
      <c r="M23" s="71">
        <f t="shared" si="1"/>
        <v>9096.1908596463691</v>
      </c>
      <c r="N23" s="71">
        <f t="shared" si="2"/>
        <v>9096.1908596463691</v>
      </c>
      <c r="O23" s="71">
        <f t="shared" si="3"/>
        <v>9096.1908596463691</v>
      </c>
      <c r="P23" s="89">
        <v>6324545873.829999</v>
      </c>
      <c r="Q23" s="89">
        <f t="shared" si="4"/>
        <v>2159</v>
      </c>
      <c r="R23" s="112">
        <f t="shared" si="5"/>
        <v>19638676.065976512</v>
      </c>
      <c r="S23" s="112">
        <f t="shared" si="6"/>
        <v>8987036.5693306122</v>
      </c>
      <c r="T23" s="112">
        <f t="shared" si="7"/>
        <v>9096190.8596463688</v>
      </c>
      <c r="U23" s="112">
        <f t="shared" si="8"/>
        <v>1382621.0106662482</v>
      </c>
      <c r="V23" s="112">
        <f t="shared" si="9"/>
        <v>172827.62633328102</v>
      </c>
      <c r="W23" s="113">
        <f t="shared" si="10"/>
        <v>3.1051519678651305E-3</v>
      </c>
    </row>
    <row r="24" spans="1:23" s="70" customFormat="1" ht="14" x14ac:dyDescent="0.15">
      <c r="A24" s="68">
        <v>2019</v>
      </c>
      <c r="B24" s="69" t="s">
        <v>100</v>
      </c>
      <c r="C24" s="183">
        <v>1561.8</v>
      </c>
      <c r="D24" s="89">
        <v>5141.833333333333</v>
      </c>
      <c r="E24" s="172">
        <v>820.57142857142856</v>
      </c>
      <c r="F24" s="172">
        <v>2186.4</v>
      </c>
      <c r="G24" s="172">
        <v>9710.6047619047622</v>
      </c>
      <c r="H24" s="141"/>
      <c r="I24" s="69" t="s">
        <v>100</v>
      </c>
      <c r="J24" s="76">
        <v>19</v>
      </c>
      <c r="K24" s="71">
        <v>0</v>
      </c>
      <c r="L24" s="71">
        <f t="shared" si="0"/>
        <v>0</v>
      </c>
      <c r="M24" s="71">
        <f t="shared" si="1"/>
        <v>0</v>
      </c>
      <c r="N24" s="71">
        <f t="shared" si="2"/>
        <v>0</v>
      </c>
      <c r="O24" s="71">
        <f t="shared" si="3"/>
        <v>0</v>
      </c>
      <c r="P24" s="89">
        <v>789847.29</v>
      </c>
      <c r="Q24" s="89">
        <f t="shared" si="4"/>
        <v>9710.6047619047622</v>
      </c>
      <c r="R24" s="112">
        <f t="shared" si="5"/>
        <v>0</v>
      </c>
      <c r="S24" s="112">
        <f t="shared" si="6"/>
        <v>0</v>
      </c>
      <c r="T24" s="112">
        <f t="shared" si="7"/>
        <v>0</v>
      </c>
      <c r="U24" s="112">
        <f t="shared" si="8"/>
        <v>0</v>
      </c>
      <c r="V24" s="112">
        <f t="shared" si="9"/>
        <v>0</v>
      </c>
      <c r="W24" s="113">
        <f t="shared" si="10"/>
        <v>0</v>
      </c>
    </row>
    <row r="25" spans="1:23" s="70" customFormat="1" ht="14" x14ac:dyDescent="0.15">
      <c r="A25" s="68">
        <v>2019</v>
      </c>
      <c r="B25" s="69" t="s">
        <v>122</v>
      </c>
      <c r="C25" s="183">
        <v>0</v>
      </c>
      <c r="D25" s="89">
        <v>1130</v>
      </c>
      <c r="E25" s="172">
        <v>1650</v>
      </c>
      <c r="F25" s="172">
        <v>0</v>
      </c>
      <c r="G25" s="172">
        <v>2780</v>
      </c>
      <c r="H25" s="141"/>
      <c r="I25" s="69" t="s">
        <v>122</v>
      </c>
      <c r="J25" s="76">
        <v>219.5</v>
      </c>
      <c r="K25" s="71">
        <v>0.17543859649122806</v>
      </c>
      <c r="L25" s="71">
        <f t="shared" si="0"/>
        <v>38.508771929824562</v>
      </c>
      <c r="M25" s="71">
        <f t="shared" si="1"/>
        <v>38.508771929824562</v>
      </c>
      <c r="N25" s="71">
        <f t="shared" si="2"/>
        <v>38.508771929824562</v>
      </c>
      <c r="O25" s="71">
        <f t="shared" si="3"/>
        <v>38.508771929824562</v>
      </c>
      <c r="P25" s="89">
        <v>20232594.420000002</v>
      </c>
      <c r="Q25" s="89">
        <f t="shared" si="4"/>
        <v>2780</v>
      </c>
      <c r="R25" s="112">
        <f t="shared" si="5"/>
        <v>107054.38596491228</v>
      </c>
      <c r="S25" s="112">
        <f t="shared" si="6"/>
        <v>0</v>
      </c>
      <c r="T25" s="112">
        <f t="shared" si="7"/>
        <v>43514.912280701756</v>
      </c>
      <c r="U25" s="112">
        <f t="shared" si="8"/>
        <v>63539.473684210527</v>
      </c>
      <c r="V25" s="112">
        <f t="shared" si="9"/>
        <v>0</v>
      </c>
      <c r="W25" s="113">
        <f t="shared" si="10"/>
        <v>5.2911843010646515E-3</v>
      </c>
    </row>
    <row r="26" spans="1:23" s="70" customFormat="1" ht="14" x14ac:dyDescent="0.15">
      <c r="A26" s="68">
        <v>2019</v>
      </c>
      <c r="B26" s="69" t="s">
        <v>153</v>
      </c>
      <c r="C26" s="183">
        <v>1164</v>
      </c>
      <c r="D26" s="89">
        <v>1806.3333333333333</v>
      </c>
      <c r="E26" s="172">
        <v>153.33333333333334</v>
      </c>
      <c r="F26" s="172">
        <v>1866</v>
      </c>
      <c r="G26" s="172">
        <v>4989.6666666666661</v>
      </c>
      <c r="H26" s="141"/>
      <c r="I26" s="69" t="s">
        <v>153</v>
      </c>
      <c r="J26" s="76">
        <v>89.5</v>
      </c>
      <c r="K26" s="71">
        <v>0</v>
      </c>
      <c r="L26" s="71">
        <f t="shared" si="0"/>
        <v>0</v>
      </c>
      <c r="M26" s="71">
        <f t="shared" si="1"/>
        <v>0</v>
      </c>
      <c r="N26" s="71">
        <f t="shared" si="2"/>
        <v>0</v>
      </c>
      <c r="O26" s="71">
        <f t="shared" si="3"/>
        <v>0</v>
      </c>
      <c r="P26" s="89">
        <v>6549524.9699999997</v>
      </c>
      <c r="Q26" s="89">
        <f t="shared" si="4"/>
        <v>4989.6666666666661</v>
      </c>
      <c r="R26" s="112">
        <f t="shared" si="5"/>
        <v>0</v>
      </c>
      <c r="S26" s="112">
        <f t="shared" si="6"/>
        <v>0</v>
      </c>
      <c r="T26" s="112">
        <f t="shared" si="7"/>
        <v>0</v>
      </c>
      <c r="U26" s="112">
        <f t="shared" si="8"/>
        <v>0</v>
      </c>
      <c r="V26" s="112">
        <f t="shared" si="9"/>
        <v>0</v>
      </c>
      <c r="W26" s="113">
        <f t="shared" si="10"/>
        <v>0</v>
      </c>
    </row>
    <row r="27" spans="1:23" s="70" customFormat="1" ht="14" x14ac:dyDescent="0.15">
      <c r="A27" s="68">
        <v>2019</v>
      </c>
      <c r="B27" s="69" t="s">
        <v>129</v>
      </c>
      <c r="C27" s="183">
        <v>620.98974790748355</v>
      </c>
      <c r="D27" s="89">
        <v>5937.4019777788781</v>
      </c>
      <c r="E27" s="172">
        <v>22635.37630627507</v>
      </c>
      <c r="F27" s="172">
        <v>1092.2319680385651</v>
      </c>
      <c r="G27" s="172">
        <v>30285.999999999996</v>
      </c>
      <c r="H27" s="141"/>
      <c r="I27" s="69" t="s">
        <v>129</v>
      </c>
      <c r="J27" s="76">
        <v>708</v>
      </c>
      <c r="K27" s="71">
        <v>0.87665198237885467</v>
      </c>
      <c r="L27" s="71">
        <f t="shared" si="0"/>
        <v>620.66960352422916</v>
      </c>
      <c r="M27" s="71">
        <f t="shared" si="1"/>
        <v>620.66960352422916</v>
      </c>
      <c r="N27" s="71">
        <f t="shared" si="2"/>
        <v>620.66960352422916</v>
      </c>
      <c r="O27" s="71">
        <f t="shared" si="3"/>
        <v>620.66960352422916</v>
      </c>
      <c r="P27" s="89">
        <v>308341242.92000002</v>
      </c>
      <c r="Q27" s="89">
        <f t="shared" si="4"/>
        <v>30285.999999999996</v>
      </c>
      <c r="R27" s="112">
        <f t="shared" si="5"/>
        <v>18797599.612334803</v>
      </c>
      <c r="S27" s="112">
        <f t="shared" si="6"/>
        <v>385429.46062634885</v>
      </c>
      <c r="T27" s="112">
        <f t="shared" si="7"/>
        <v>3685164.9315119903</v>
      </c>
      <c r="U27" s="112">
        <f t="shared" si="8"/>
        <v>14049090.037637478</v>
      </c>
      <c r="V27" s="112">
        <f t="shared" si="9"/>
        <v>677915.18255898473</v>
      </c>
      <c r="W27" s="113">
        <f t="shared" si="10"/>
        <v>6.0963624049514165E-2</v>
      </c>
    </row>
    <row r="28" spans="1:23" s="70" customFormat="1" ht="14" x14ac:dyDescent="0.15">
      <c r="A28" s="68">
        <v>2019</v>
      </c>
      <c r="B28" s="69" t="s">
        <v>154</v>
      </c>
      <c r="C28" s="183">
        <v>442.06</v>
      </c>
      <c r="D28" s="89">
        <v>541.88</v>
      </c>
      <c r="E28" s="172">
        <v>285.2</v>
      </c>
      <c r="F28" s="172">
        <v>156.85999999999999</v>
      </c>
      <c r="G28" s="172">
        <v>1426</v>
      </c>
      <c r="H28" s="141"/>
      <c r="I28" s="69" t="s">
        <v>154</v>
      </c>
      <c r="J28" s="76">
        <v>2576.33</v>
      </c>
      <c r="K28" s="71">
        <v>1.4751286449399657E-2</v>
      </c>
      <c r="L28" s="71">
        <f t="shared" si="0"/>
        <v>38.00418181818182</v>
      </c>
      <c r="M28" s="71">
        <f t="shared" si="1"/>
        <v>38.00418181818182</v>
      </c>
      <c r="N28" s="71">
        <f t="shared" si="2"/>
        <v>38.00418181818182</v>
      </c>
      <c r="O28" s="71">
        <f t="shared" si="3"/>
        <v>38.00418181818182</v>
      </c>
      <c r="P28" s="89">
        <v>36849192.590000004</v>
      </c>
      <c r="Q28" s="89">
        <f t="shared" si="4"/>
        <v>1426</v>
      </c>
      <c r="R28" s="112">
        <f t="shared" si="5"/>
        <v>54193.963272727276</v>
      </c>
      <c r="S28" s="112">
        <f t="shared" si="6"/>
        <v>16800.128614545454</v>
      </c>
      <c r="T28" s="112">
        <f t="shared" si="7"/>
        <v>20593.706043636364</v>
      </c>
      <c r="U28" s="112">
        <f t="shared" si="8"/>
        <v>10838.792654545454</v>
      </c>
      <c r="V28" s="112">
        <f t="shared" si="9"/>
        <v>5961.3359599999994</v>
      </c>
      <c r="W28" s="113">
        <f t="shared" si="10"/>
        <v>1.4706960848698278E-3</v>
      </c>
    </row>
    <row r="29" spans="1:23" s="70" customFormat="1" ht="14" x14ac:dyDescent="0.15">
      <c r="A29" s="68">
        <v>2019</v>
      </c>
      <c r="B29" s="69" t="s">
        <v>114</v>
      </c>
      <c r="C29" s="183">
        <v>300</v>
      </c>
      <c r="D29" s="89">
        <v>3950</v>
      </c>
      <c r="E29" s="172">
        <v>9640</v>
      </c>
      <c r="F29" s="172">
        <v>900</v>
      </c>
      <c r="G29" s="172">
        <v>14790</v>
      </c>
      <c r="H29" s="141"/>
      <c r="I29" s="69" t="s">
        <v>114</v>
      </c>
      <c r="J29" s="76">
        <v>1357.7800000000002</v>
      </c>
      <c r="K29" s="71">
        <v>0.83481481481481479</v>
      </c>
      <c r="L29" s="71">
        <f t="shared" si="0"/>
        <v>1133.4948592592593</v>
      </c>
      <c r="M29" s="71">
        <f t="shared" si="1"/>
        <v>1133.4948592592593</v>
      </c>
      <c r="N29" s="71">
        <f t="shared" si="2"/>
        <v>1133.4948592592593</v>
      </c>
      <c r="O29" s="71">
        <f t="shared" si="3"/>
        <v>1133.4948592592593</v>
      </c>
      <c r="P29" s="89">
        <v>369314622.18000001</v>
      </c>
      <c r="Q29" s="89">
        <f t="shared" si="4"/>
        <v>14790</v>
      </c>
      <c r="R29" s="112">
        <f t="shared" si="5"/>
        <v>16764388.968444446</v>
      </c>
      <c r="S29" s="112">
        <f t="shared" si="6"/>
        <v>340048.4577777778</v>
      </c>
      <c r="T29" s="112">
        <f t="shared" si="7"/>
        <v>4477304.6940740747</v>
      </c>
      <c r="U29" s="112">
        <f t="shared" si="8"/>
        <v>10926890.44325926</v>
      </c>
      <c r="V29" s="112">
        <f t="shared" si="9"/>
        <v>1020145.3733333334</v>
      </c>
      <c r="W29" s="113">
        <f t="shared" si="10"/>
        <v>4.5393244571490757E-2</v>
      </c>
    </row>
    <row r="30" spans="1:23" s="70" customFormat="1" ht="14" x14ac:dyDescent="0.15">
      <c r="A30" s="68">
        <v>2019</v>
      </c>
      <c r="B30" s="69" t="s">
        <v>169</v>
      </c>
      <c r="C30" s="183">
        <v>0</v>
      </c>
      <c r="D30" s="89">
        <v>11384</v>
      </c>
      <c r="E30" s="172">
        <v>20350</v>
      </c>
      <c r="F30" s="172">
        <v>2180</v>
      </c>
      <c r="G30" s="172">
        <v>33914</v>
      </c>
      <c r="H30" s="141"/>
      <c r="I30" s="69" t="s">
        <v>204</v>
      </c>
      <c r="J30" s="76">
        <v>14</v>
      </c>
      <c r="K30" s="71">
        <v>0</v>
      </c>
      <c r="L30" s="71">
        <f t="shared" si="0"/>
        <v>0</v>
      </c>
      <c r="M30" s="71">
        <f t="shared" si="1"/>
        <v>0</v>
      </c>
      <c r="N30" s="71">
        <f t="shared" si="2"/>
        <v>0</v>
      </c>
      <c r="O30" s="71">
        <f t="shared" si="3"/>
        <v>0</v>
      </c>
      <c r="P30" s="89">
        <v>21169753.5</v>
      </c>
      <c r="Q30" s="89">
        <f t="shared" si="4"/>
        <v>33914</v>
      </c>
      <c r="R30" s="112">
        <f t="shared" si="5"/>
        <v>0</v>
      </c>
      <c r="S30" s="112">
        <f t="shared" si="6"/>
        <v>0</v>
      </c>
      <c r="T30" s="112">
        <f t="shared" si="7"/>
        <v>0</v>
      </c>
      <c r="U30" s="112">
        <f t="shared" si="8"/>
        <v>0</v>
      </c>
      <c r="V30" s="112">
        <f t="shared" si="9"/>
        <v>0</v>
      </c>
      <c r="W30" s="113">
        <f t="shared" si="10"/>
        <v>0</v>
      </c>
    </row>
    <row r="31" spans="1:23" s="70" customFormat="1" ht="14" x14ac:dyDescent="0.15">
      <c r="A31" s="68">
        <v>2019</v>
      </c>
      <c r="B31" s="69" t="s">
        <v>137</v>
      </c>
      <c r="C31" s="183">
        <v>0</v>
      </c>
      <c r="D31" s="89">
        <v>808</v>
      </c>
      <c r="E31" s="172">
        <v>2315</v>
      </c>
      <c r="F31" s="172">
        <v>0</v>
      </c>
      <c r="G31" s="172">
        <v>3123</v>
      </c>
      <c r="H31" s="141"/>
      <c r="I31" s="69" t="s">
        <v>137</v>
      </c>
      <c r="J31" s="76">
        <v>203.83</v>
      </c>
      <c r="K31" s="71">
        <v>0.35555555555555557</v>
      </c>
      <c r="L31" s="71">
        <f t="shared" si="0"/>
        <v>72.472888888888903</v>
      </c>
      <c r="M31" s="71">
        <f t="shared" si="1"/>
        <v>72.472888888888903</v>
      </c>
      <c r="N31" s="71">
        <f t="shared" si="2"/>
        <v>72.472888888888903</v>
      </c>
      <c r="O31" s="71">
        <f t="shared" si="3"/>
        <v>72.472888888888903</v>
      </c>
      <c r="P31" s="89">
        <v>23829036.859999999</v>
      </c>
      <c r="Q31" s="89">
        <f t="shared" si="4"/>
        <v>3123</v>
      </c>
      <c r="R31" s="112">
        <f t="shared" si="5"/>
        <v>226332.83200000005</v>
      </c>
      <c r="S31" s="112">
        <f t="shared" si="6"/>
        <v>0</v>
      </c>
      <c r="T31" s="112">
        <f t="shared" si="7"/>
        <v>58558.094222222237</v>
      </c>
      <c r="U31" s="112">
        <f t="shared" si="8"/>
        <v>167774.7377777778</v>
      </c>
      <c r="V31" s="112">
        <f t="shared" si="9"/>
        <v>0</v>
      </c>
      <c r="W31" s="113">
        <f t="shared" si="10"/>
        <v>9.4981947163768014E-3</v>
      </c>
    </row>
    <row r="32" spans="1:23" s="70" customFormat="1" ht="14" x14ac:dyDescent="0.15">
      <c r="A32" s="68">
        <v>2019</v>
      </c>
      <c r="B32" s="69" t="s">
        <v>152</v>
      </c>
      <c r="C32" s="183">
        <v>471.83333333333331</v>
      </c>
      <c r="D32" s="89">
        <v>679.41666666666663</v>
      </c>
      <c r="E32" s="172">
        <v>0</v>
      </c>
      <c r="F32" s="172">
        <v>28.333333333333332</v>
      </c>
      <c r="G32" s="172">
        <v>1179.5833333333333</v>
      </c>
      <c r="H32" s="141"/>
      <c r="I32" s="69" t="s">
        <v>152</v>
      </c>
      <c r="J32" s="76">
        <v>159039.19999999998</v>
      </c>
      <c r="K32" s="71">
        <v>7.2933707463462727E-2</v>
      </c>
      <c r="L32" s="71">
        <f t="shared" si="0"/>
        <v>11599.31848802314</v>
      </c>
      <c r="M32" s="71">
        <f t="shared" si="1"/>
        <v>11599.31848802314</v>
      </c>
      <c r="N32" s="71">
        <f t="shared" si="2"/>
        <v>11599.31848802314</v>
      </c>
      <c r="O32" s="71">
        <f t="shared" si="3"/>
        <v>11599.31848802314</v>
      </c>
      <c r="P32" s="89">
        <v>2640719876.5699992</v>
      </c>
      <c r="Q32" s="89">
        <f t="shared" si="4"/>
        <v>1179.5833333333333</v>
      </c>
      <c r="R32" s="112">
        <f t="shared" si="5"/>
        <v>13682362.766497295</v>
      </c>
      <c r="S32" s="112">
        <f t="shared" si="6"/>
        <v>5472945.1065989183</v>
      </c>
      <c r="T32" s="112">
        <f t="shared" si="7"/>
        <v>7880770.3027377212</v>
      </c>
      <c r="U32" s="112">
        <f t="shared" si="8"/>
        <v>0</v>
      </c>
      <c r="V32" s="112">
        <f t="shared" si="9"/>
        <v>328647.35716065561</v>
      </c>
      <c r="W32" s="113">
        <f t="shared" si="10"/>
        <v>5.1813003294651459E-3</v>
      </c>
    </row>
    <row r="33" spans="1:23" s="70" customFormat="1" ht="14" x14ac:dyDescent="0.15">
      <c r="A33" s="68">
        <v>2019</v>
      </c>
      <c r="B33" s="69" t="s">
        <v>136</v>
      </c>
      <c r="C33" s="183">
        <v>0</v>
      </c>
      <c r="D33" s="89">
        <v>7900</v>
      </c>
      <c r="E33" s="172">
        <v>19280</v>
      </c>
      <c r="F33" s="172">
        <v>1800</v>
      </c>
      <c r="G33" s="172">
        <v>28980</v>
      </c>
      <c r="H33" s="141"/>
      <c r="I33" s="69" t="s">
        <v>136</v>
      </c>
      <c r="J33" s="76">
        <v>1155.8600000000001</v>
      </c>
      <c r="K33" s="71">
        <v>0.56203473945409432</v>
      </c>
      <c r="L33" s="71">
        <f t="shared" si="0"/>
        <v>649.63347394540949</v>
      </c>
      <c r="M33" s="71">
        <f t="shared" si="1"/>
        <v>649.63347394540949</v>
      </c>
      <c r="N33" s="71">
        <f t="shared" si="2"/>
        <v>649.63347394540949</v>
      </c>
      <c r="O33" s="71">
        <f t="shared" si="3"/>
        <v>649.63347394540949</v>
      </c>
      <c r="P33" s="89">
        <v>722771048.12999976</v>
      </c>
      <c r="Q33" s="89">
        <f t="shared" si="4"/>
        <v>28980</v>
      </c>
      <c r="R33" s="112">
        <f t="shared" si="5"/>
        <v>18826378.074937966</v>
      </c>
      <c r="S33" s="112">
        <f t="shared" si="6"/>
        <v>0</v>
      </c>
      <c r="T33" s="112">
        <f t="shared" si="7"/>
        <v>5132104.4441687353</v>
      </c>
      <c r="U33" s="112">
        <f t="shared" si="8"/>
        <v>12524933.377667494</v>
      </c>
      <c r="V33" s="112">
        <f t="shared" si="9"/>
        <v>1169340.253101737</v>
      </c>
      <c r="W33" s="113">
        <f t="shared" si="10"/>
        <v>2.6047498891449507E-2</v>
      </c>
    </row>
    <row r="34" spans="1:23" s="70" customFormat="1" ht="14" x14ac:dyDescent="0.15">
      <c r="A34" s="68">
        <v>2019</v>
      </c>
      <c r="B34" s="69" t="s">
        <v>150</v>
      </c>
      <c r="C34" s="183">
        <v>0</v>
      </c>
      <c r="D34" s="89">
        <v>3950</v>
      </c>
      <c r="E34" s="172">
        <v>9640</v>
      </c>
      <c r="F34" s="172">
        <v>900</v>
      </c>
      <c r="G34" s="172">
        <v>14490</v>
      </c>
      <c r="H34" s="141"/>
      <c r="I34" s="72" t="s">
        <v>150</v>
      </c>
      <c r="J34" s="76">
        <v>2030</v>
      </c>
      <c r="K34" s="71">
        <v>5.2332195676905571E-2</v>
      </c>
      <c r="L34" s="71">
        <f t="shared" si="0"/>
        <v>106.23435722411831</v>
      </c>
      <c r="M34" s="71">
        <f t="shared" si="1"/>
        <v>106.23435722411831</v>
      </c>
      <c r="N34" s="71">
        <f t="shared" si="2"/>
        <v>106.23435722411831</v>
      </c>
      <c r="O34" s="71">
        <f t="shared" si="3"/>
        <v>106.23435722411831</v>
      </c>
      <c r="P34" s="89">
        <v>140191042.29000002</v>
      </c>
      <c r="Q34" s="89">
        <f t="shared" si="4"/>
        <v>14490</v>
      </c>
      <c r="R34" s="112">
        <f t="shared" si="5"/>
        <v>1539335.8361774744</v>
      </c>
      <c r="S34" s="112">
        <f t="shared" si="6"/>
        <v>0</v>
      </c>
      <c r="T34" s="112">
        <f t="shared" si="7"/>
        <v>419625.71103526733</v>
      </c>
      <c r="U34" s="112">
        <f t="shared" si="8"/>
        <v>1024099.2036405005</v>
      </c>
      <c r="V34" s="112">
        <f t="shared" si="9"/>
        <v>95610.921501706485</v>
      </c>
      <c r="W34" s="113">
        <f t="shared" si="10"/>
        <v>1.0980272427058464E-2</v>
      </c>
    </row>
    <row r="35" spans="1:23" s="70" customFormat="1" ht="14" x14ac:dyDescent="0.15">
      <c r="A35" s="68">
        <v>2019</v>
      </c>
      <c r="B35" s="69" t="s">
        <v>159</v>
      </c>
      <c r="C35" s="183">
        <v>1387.6</v>
      </c>
      <c r="D35" s="89">
        <v>218</v>
      </c>
      <c r="E35" s="172">
        <v>189.6</v>
      </c>
      <c r="F35" s="172">
        <v>8</v>
      </c>
      <c r="G35" s="172">
        <v>1803.1999999999998</v>
      </c>
      <c r="H35" s="141"/>
      <c r="I35" s="69" t="s">
        <v>159</v>
      </c>
      <c r="J35" s="76">
        <v>64190.33</v>
      </c>
      <c r="K35" s="85">
        <v>3.8398554407363485E-3</v>
      </c>
      <c r="L35" s="71">
        <f t="shared" si="0"/>
        <v>246.48158789316167</v>
      </c>
      <c r="M35" s="71">
        <f t="shared" si="1"/>
        <v>246.48158789316167</v>
      </c>
      <c r="N35" s="71">
        <f t="shared" si="2"/>
        <v>246.48158789316167</v>
      </c>
      <c r="O35" s="71">
        <f t="shared" si="3"/>
        <v>246.48158789316167</v>
      </c>
      <c r="P35" s="89">
        <v>1538566724.4300001</v>
      </c>
      <c r="Q35" s="89">
        <f t="shared" si="4"/>
        <v>1803.1999999999998</v>
      </c>
      <c r="R35" s="112">
        <f t="shared" si="5"/>
        <v>444455.5992889491</v>
      </c>
      <c r="S35" s="112">
        <f t="shared" si="6"/>
        <v>342017.85136055114</v>
      </c>
      <c r="T35" s="112">
        <f t="shared" si="7"/>
        <v>53732.986160709246</v>
      </c>
      <c r="U35" s="112">
        <f t="shared" si="8"/>
        <v>46732.909064543455</v>
      </c>
      <c r="V35" s="112">
        <f t="shared" si="9"/>
        <v>1971.8527031452934</v>
      </c>
      <c r="W35" s="113">
        <f t="shared" si="10"/>
        <v>2.8887638880504754E-4</v>
      </c>
    </row>
    <row r="36" spans="1:23" s="70" customFormat="1" ht="14" x14ac:dyDescent="0.15">
      <c r="A36" s="68">
        <v>2019</v>
      </c>
      <c r="B36" s="69" t="s">
        <v>117</v>
      </c>
      <c r="C36" s="183">
        <v>364.42857142857144</v>
      </c>
      <c r="D36" s="89">
        <v>1897.2857142857142</v>
      </c>
      <c r="E36" s="172">
        <v>2754.8571428571427</v>
      </c>
      <c r="F36" s="172">
        <v>1345.1428571428571</v>
      </c>
      <c r="G36" s="172">
        <v>6361.7142857142853</v>
      </c>
      <c r="H36" s="141"/>
      <c r="I36" s="69" t="s">
        <v>117</v>
      </c>
      <c r="J36" s="76">
        <v>175</v>
      </c>
      <c r="K36" s="71">
        <v>0.82269503546099287</v>
      </c>
      <c r="L36" s="71">
        <f t="shared" si="0"/>
        <v>143.97163120567376</v>
      </c>
      <c r="M36" s="71">
        <f t="shared" si="1"/>
        <v>143.97163120567376</v>
      </c>
      <c r="N36" s="71">
        <f t="shared" si="2"/>
        <v>143.97163120567376</v>
      </c>
      <c r="O36" s="71">
        <f t="shared" si="3"/>
        <v>143.97163120567376</v>
      </c>
      <c r="P36" s="89">
        <v>23301103.080000002</v>
      </c>
      <c r="Q36" s="89">
        <f t="shared" si="4"/>
        <v>6361.7142857142853</v>
      </c>
      <c r="R36" s="112">
        <f t="shared" si="5"/>
        <v>915906.38297872338</v>
      </c>
      <c r="S36" s="112">
        <f t="shared" si="6"/>
        <v>52467.375886524824</v>
      </c>
      <c r="T36" s="112">
        <f t="shared" si="7"/>
        <v>273155.31914893613</v>
      </c>
      <c r="U36" s="112">
        <f t="shared" si="8"/>
        <v>396621.27659574465</v>
      </c>
      <c r="V36" s="112">
        <f t="shared" si="9"/>
        <v>193662.41134751771</v>
      </c>
      <c r="W36" s="113">
        <f t="shared" si="10"/>
        <v>3.9307425911731697E-2</v>
      </c>
    </row>
    <row r="37" spans="1:23" s="70" customFormat="1" ht="14" x14ac:dyDescent="0.15">
      <c r="A37" s="68">
        <v>2019</v>
      </c>
      <c r="B37" s="69" t="s">
        <v>108</v>
      </c>
      <c r="C37" s="183">
        <v>840</v>
      </c>
      <c r="D37" s="89">
        <v>1860</v>
      </c>
      <c r="E37" s="172">
        <v>3150</v>
      </c>
      <c r="F37" s="172">
        <v>420</v>
      </c>
      <c r="G37" s="172">
        <v>6270</v>
      </c>
      <c r="H37" s="141"/>
      <c r="I37" s="69" t="s">
        <v>108</v>
      </c>
      <c r="J37" s="76">
        <v>3334</v>
      </c>
      <c r="K37" s="71">
        <v>0.18680851063829787</v>
      </c>
      <c r="L37" s="71">
        <f t="shared" si="0"/>
        <v>622.81957446808508</v>
      </c>
      <c r="M37" s="71">
        <f t="shared" si="1"/>
        <v>622.81957446808508</v>
      </c>
      <c r="N37" s="71">
        <f t="shared" si="2"/>
        <v>622.81957446808508</v>
      </c>
      <c r="O37" s="71">
        <f t="shared" si="3"/>
        <v>622.81957446808508</v>
      </c>
      <c r="P37" s="89">
        <v>269369450.24000001</v>
      </c>
      <c r="Q37" s="89">
        <f t="shared" si="4"/>
        <v>6270</v>
      </c>
      <c r="R37" s="112">
        <f t="shared" si="5"/>
        <v>3905078.7319148933</v>
      </c>
      <c r="S37" s="112">
        <f t="shared" si="6"/>
        <v>523168.44255319145</v>
      </c>
      <c r="T37" s="112">
        <f t="shared" si="7"/>
        <v>1158444.4085106382</v>
      </c>
      <c r="U37" s="112">
        <f t="shared" si="8"/>
        <v>1961881.6595744679</v>
      </c>
      <c r="V37" s="112">
        <f t="shared" si="9"/>
        <v>261584.22127659572</v>
      </c>
      <c r="W37" s="113">
        <f t="shared" si="10"/>
        <v>1.4497110672481927E-2</v>
      </c>
    </row>
    <row r="38" spans="1:23" s="70" customFormat="1" ht="14" x14ac:dyDescent="0.15">
      <c r="A38" s="68">
        <v>2019</v>
      </c>
      <c r="B38" s="69" t="s">
        <v>105</v>
      </c>
      <c r="C38" s="183">
        <v>924</v>
      </c>
      <c r="D38" s="89">
        <v>9372</v>
      </c>
      <c r="E38" s="172">
        <v>11805</v>
      </c>
      <c r="F38" s="172">
        <v>2231</v>
      </c>
      <c r="G38" s="172">
        <v>24332</v>
      </c>
      <c r="H38" s="141"/>
      <c r="I38" s="69" t="s">
        <v>105</v>
      </c>
      <c r="J38" s="76">
        <v>36</v>
      </c>
      <c r="K38" s="71">
        <v>0</v>
      </c>
      <c r="L38" s="71">
        <f t="shared" si="0"/>
        <v>0</v>
      </c>
      <c r="M38" s="71">
        <f t="shared" si="1"/>
        <v>0</v>
      </c>
      <c r="N38" s="71">
        <f t="shared" si="2"/>
        <v>0</v>
      </c>
      <c r="O38" s="71">
        <f t="shared" si="3"/>
        <v>0</v>
      </c>
      <c r="P38" s="89">
        <v>27423553.02</v>
      </c>
      <c r="Q38" s="89">
        <f t="shared" si="4"/>
        <v>24332</v>
      </c>
      <c r="R38" s="112">
        <f t="shared" si="5"/>
        <v>0</v>
      </c>
      <c r="S38" s="112">
        <f t="shared" si="6"/>
        <v>0</v>
      </c>
      <c r="T38" s="112">
        <f t="shared" si="7"/>
        <v>0</v>
      </c>
      <c r="U38" s="112">
        <f t="shared" si="8"/>
        <v>0</v>
      </c>
      <c r="V38" s="112">
        <f t="shared" si="9"/>
        <v>0</v>
      </c>
      <c r="W38" s="113">
        <f t="shared" si="10"/>
        <v>0</v>
      </c>
    </row>
    <row r="39" spans="1:23" ht="14" x14ac:dyDescent="0.15">
      <c r="R39" s="118">
        <f>SUM(R3:R38)</f>
        <v>282819508.81473207</v>
      </c>
      <c r="S39" s="118">
        <f>SUM(S3:S38)</f>
        <v>35581403.108488992</v>
      </c>
      <c r="T39" s="118">
        <f>SUM(T3:T38)</f>
        <v>147425279.32078421</v>
      </c>
      <c r="U39" s="118">
        <f>SUM(U3:U38)</f>
        <v>88146233.190245256</v>
      </c>
      <c r="V39" s="118">
        <f>SUM(V3:V38)</f>
        <v>11666593.195213703</v>
      </c>
    </row>
  </sheetData>
  <mergeCells count="1">
    <mergeCell ref="A1:G1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652A-B774-4104-BC2A-0DBA0646BE70}">
  <dimension ref="A1:W38"/>
  <sheetViews>
    <sheetView topLeftCell="G19" zoomScaleNormal="100" workbookViewId="0">
      <selection activeCell="A2" sqref="A2"/>
    </sheetView>
  </sheetViews>
  <sheetFormatPr baseColWidth="10" defaultColWidth="11.5" defaultRowHeight="13" x14ac:dyDescent="0.15"/>
  <cols>
    <col min="1" max="1" width="5.5" style="94" bestFit="1" customWidth="1"/>
    <col min="2" max="2" width="18.5" style="94" bestFit="1" customWidth="1"/>
    <col min="3" max="3" width="11.5" style="116" bestFit="1" customWidth="1"/>
    <col min="4" max="5" width="12.6640625" style="116" bestFit="1" customWidth="1"/>
    <col min="6" max="6" width="11.5" style="116" bestFit="1" customWidth="1"/>
    <col min="7" max="7" width="14.1640625" style="116" bestFit="1" customWidth="1"/>
    <col min="8" max="8" width="2.5" style="94" customWidth="1"/>
    <col min="9" max="9" width="18.5" style="94" bestFit="1" customWidth="1"/>
    <col min="10" max="10" width="11.33203125" style="99" bestFit="1" customWidth="1"/>
    <col min="11" max="11" width="7.5" style="94" bestFit="1" customWidth="1"/>
    <col min="12" max="15" width="11.33203125" style="94" bestFit="1" customWidth="1"/>
    <col min="16" max="16" width="19.6640625" style="94" bestFit="1" customWidth="1"/>
    <col min="17" max="17" width="14.6640625" style="94" bestFit="1" customWidth="1"/>
    <col min="18" max="18" width="15.1640625" style="94" bestFit="1" customWidth="1"/>
    <col min="19" max="21" width="15" style="94" bestFit="1" customWidth="1"/>
    <col min="22" max="22" width="13.83203125" style="94" bestFit="1" customWidth="1"/>
    <col min="23" max="23" width="13.6640625" style="94" bestFit="1" customWidth="1"/>
    <col min="24" max="16384" width="11.5" style="94"/>
  </cols>
  <sheetData>
    <row r="1" spans="1:23" ht="20.25" customHeight="1" x14ac:dyDescent="0.2">
      <c r="A1" s="271" t="s">
        <v>171</v>
      </c>
      <c r="B1" s="271"/>
      <c r="C1" s="271"/>
      <c r="D1" s="271"/>
      <c r="E1" s="271"/>
      <c r="F1" s="271"/>
      <c r="G1" s="271"/>
      <c r="H1" s="182"/>
      <c r="I1" s="144"/>
      <c r="J1" s="144"/>
      <c r="K1" s="144"/>
      <c r="L1" s="144"/>
      <c r="M1" s="144"/>
      <c r="N1" s="144"/>
      <c r="O1" s="144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5" t="s">
        <v>144</v>
      </c>
      <c r="G2" s="176" t="s">
        <v>210</v>
      </c>
      <c r="H2" s="141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25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3" s="70" customFormat="1" ht="14" x14ac:dyDescent="0.15">
      <c r="A3" s="68">
        <v>2019</v>
      </c>
      <c r="B3" s="69" t="s">
        <v>96</v>
      </c>
      <c r="C3" s="183">
        <v>860</v>
      </c>
      <c r="D3" s="177">
        <v>460</v>
      </c>
      <c r="E3" s="172">
        <v>374.99999999999994</v>
      </c>
      <c r="F3" s="172">
        <v>0</v>
      </c>
      <c r="G3" s="172">
        <v>1695</v>
      </c>
      <c r="H3" s="141"/>
      <c r="I3" s="69" t="s">
        <v>96</v>
      </c>
      <c r="J3" s="75">
        <v>1606</v>
      </c>
      <c r="K3" s="87">
        <v>4.8444396598126818E-3</v>
      </c>
      <c r="L3" s="71">
        <f t="shared" ref="L3:L37" si="0">+J3*K3</f>
        <v>7.7801700936591667</v>
      </c>
      <c r="M3" s="71">
        <f t="shared" ref="M3:M37" si="1">+J3*K3</f>
        <v>7.7801700936591667</v>
      </c>
      <c r="N3" s="71">
        <f t="shared" ref="N3:N37" si="2">+K3*J3</f>
        <v>7.7801700936591667</v>
      </c>
      <c r="O3" s="71">
        <f t="shared" ref="O3:O37" si="3">+K3*J3</f>
        <v>7.7801700936591667</v>
      </c>
      <c r="P3" s="89">
        <v>193932688.66999999</v>
      </c>
      <c r="Q3" s="89">
        <f t="shared" ref="Q3:Q37" si="4">G3</f>
        <v>1695</v>
      </c>
      <c r="R3" s="112">
        <f t="shared" ref="R3:R37" si="5">Q3*L3</f>
        <v>13187.388308752288</v>
      </c>
      <c r="S3" s="112">
        <f t="shared" ref="S3:S37" si="6">L3*C3</f>
        <v>6690.9462805468829</v>
      </c>
      <c r="T3" s="112">
        <f t="shared" ref="T3:T37" si="7">M3*D3</f>
        <v>3578.8782430832166</v>
      </c>
      <c r="U3" s="112">
        <f t="shared" ref="U3:U37" si="8">N3*E3</f>
        <v>2917.5637851221873</v>
      </c>
      <c r="V3" s="112">
        <f t="shared" ref="V3:V37" si="9">O3*F3</f>
        <v>0</v>
      </c>
      <c r="W3" s="113">
        <f t="shared" ref="W3:W37" si="10">+R3/P3</f>
        <v>6.7999821995930914E-5</v>
      </c>
    </row>
    <row r="4" spans="1:23" s="70" customFormat="1" ht="14" x14ac:dyDescent="0.15">
      <c r="A4" s="68">
        <v>2019</v>
      </c>
      <c r="B4" s="69" t="s">
        <v>102</v>
      </c>
      <c r="C4" s="183">
        <v>950</v>
      </c>
      <c r="D4" s="177">
        <v>4534</v>
      </c>
      <c r="E4" s="172">
        <v>9291</v>
      </c>
      <c r="F4" s="172">
        <v>3248</v>
      </c>
      <c r="G4" s="172">
        <v>18023</v>
      </c>
      <c r="H4" s="141"/>
      <c r="I4" s="69" t="s">
        <v>102</v>
      </c>
      <c r="J4" s="75">
        <v>3508.6400000000008</v>
      </c>
      <c r="K4" s="81">
        <v>0.26</v>
      </c>
      <c r="L4" s="71">
        <f t="shared" si="0"/>
        <v>912.24640000000022</v>
      </c>
      <c r="M4" s="71">
        <f t="shared" si="1"/>
        <v>912.24640000000022</v>
      </c>
      <c r="N4" s="71">
        <f t="shared" si="2"/>
        <v>912.24640000000022</v>
      </c>
      <c r="O4" s="71">
        <f t="shared" si="3"/>
        <v>912.24640000000022</v>
      </c>
      <c r="P4" s="89">
        <v>222604157.35000002</v>
      </c>
      <c r="Q4" s="89">
        <f t="shared" si="4"/>
        <v>18023</v>
      </c>
      <c r="R4" s="112">
        <f t="shared" si="5"/>
        <v>16441416.867200004</v>
      </c>
      <c r="S4" s="112">
        <f t="shared" si="6"/>
        <v>866634.08000000019</v>
      </c>
      <c r="T4" s="112">
        <f t="shared" si="7"/>
        <v>4136125.177600001</v>
      </c>
      <c r="U4" s="112">
        <f t="shared" si="8"/>
        <v>8475681.3024000023</v>
      </c>
      <c r="V4" s="112">
        <f t="shared" si="9"/>
        <v>2962976.3072000006</v>
      </c>
      <c r="W4" s="113">
        <f t="shared" si="10"/>
        <v>7.3859433098319008E-2</v>
      </c>
    </row>
    <row r="5" spans="1:23" s="70" customFormat="1" ht="14" x14ac:dyDescent="0.15">
      <c r="A5" s="68">
        <v>2019</v>
      </c>
      <c r="B5" s="69" t="s">
        <v>115</v>
      </c>
      <c r="C5" s="183">
        <v>1650</v>
      </c>
      <c r="D5" s="177">
        <v>952</v>
      </c>
      <c r="E5" s="172">
        <v>3675</v>
      </c>
      <c r="F5" s="172">
        <v>2180</v>
      </c>
      <c r="G5" s="172">
        <v>8457</v>
      </c>
      <c r="H5" s="141"/>
      <c r="I5" s="69" t="s">
        <v>115</v>
      </c>
      <c r="J5" s="76">
        <v>130.12</v>
      </c>
      <c r="K5" s="81">
        <v>0</v>
      </c>
      <c r="L5" s="71">
        <f t="shared" si="0"/>
        <v>0</v>
      </c>
      <c r="M5" s="71">
        <f t="shared" si="1"/>
        <v>0</v>
      </c>
      <c r="N5" s="71">
        <f t="shared" si="2"/>
        <v>0</v>
      </c>
      <c r="O5" s="71">
        <f t="shared" si="3"/>
        <v>0</v>
      </c>
      <c r="P5" s="89">
        <v>8625107.3699999992</v>
      </c>
      <c r="Q5" s="89">
        <f t="shared" si="4"/>
        <v>8457</v>
      </c>
      <c r="R5" s="112">
        <f t="shared" si="5"/>
        <v>0</v>
      </c>
      <c r="S5" s="112">
        <f t="shared" si="6"/>
        <v>0</v>
      </c>
      <c r="T5" s="112">
        <f t="shared" si="7"/>
        <v>0</v>
      </c>
      <c r="U5" s="112">
        <f t="shared" si="8"/>
        <v>0</v>
      </c>
      <c r="V5" s="112">
        <f t="shared" si="9"/>
        <v>0</v>
      </c>
      <c r="W5" s="113">
        <f t="shared" si="10"/>
        <v>0</v>
      </c>
    </row>
    <row r="6" spans="1:23" s="70" customFormat="1" ht="14" x14ac:dyDescent="0.15">
      <c r="A6" s="68">
        <v>2019</v>
      </c>
      <c r="B6" s="69" t="s">
        <v>157</v>
      </c>
      <c r="C6" s="183">
        <v>909</v>
      </c>
      <c r="D6" s="177">
        <v>158</v>
      </c>
      <c r="E6" s="172">
        <v>0</v>
      </c>
      <c r="F6" s="172">
        <v>0</v>
      </c>
      <c r="G6" s="172">
        <v>1067</v>
      </c>
      <c r="H6" s="141"/>
      <c r="I6" s="69" t="s">
        <v>160</v>
      </c>
      <c r="J6" s="76">
        <v>13.299999999999999</v>
      </c>
      <c r="K6" s="81">
        <v>0</v>
      </c>
      <c r="L6" s="71">
        <f t="shared" si="0"/>
        <v>0</v>
      </c>
      <c r="M6" s="71">
        <f t="shared" si="1"/>
        <v>0</v>
      </c>
      <c r="N6" s="71">
        <f t="shared" si="2"/>
        <v>0</v>
      </c>
      <c r="O6" s="71">
        <f t="shared" si="3"/>
        <v>0</v>
      </c>
      <c r="P6" s="89">
        <v>692212.23</v>
      </c>
      <c r="Q6" s="89">
        <f t="shared" si="4"/>
        <v>1067</v>
      </c>
      <c r="R6" s="112">
        <f t="shared" si="5"/>
        <v>0</v>
      </c>
      <c r="S6" s="112">
        <f t="shared" si="6"/>
        <v>0</v>
      </c>
      <c r="T6" s="112">
        <f t="shared" si="7"/>
        <v>0</v>
      </c>
      <c r="U6" s="112">
        <f t="shared" si="8"/>
        <v>0</v>
      </c>
      <c r="V6" s="112">
        <f t="shared" si="9"/>
        <v>0</v>
      </c>
      <c r="W6" s="113">
        <f t="shared" si="10"/>
        <v>0</v>
      </c>
    </row>
    <row r="7" spans="1:23" s="70" customFormat="1" ht="14" x14ac:dyDescent="0.15">
      <c r="A7" s="68">
        <v>2019</v>
      </c>
      <c r="B7" s="69" t="s">
        <v>130</v>
      </c>
      <c r="C7" s="183">
        <v>1835.6666666666667</v>
      </c>
      <c r="D7" s="177">
        <v>271.66666666666669</v>
      </c>
      <c r="E7" s="172">
        <v>409.66666666666669</v>
      </c>
      <c r="F7" s="172">
        <v>40</v>
      </c>
      <c r="G7" s="172">
        <v>2557</v>
      </c>
      <c r="H7" s="141"/>
      <c r="I7" s="69" t="s">
        <v>130</v>
      </c>
      <c r="J7" s="76">
        <v>390.65999999999997</v>
      </c>
      <c r="K7" s="81">
        <v>0.40409207161125321</v>
      </c>
      <c r="L7" s="71">
        <f t="shared" si="0"/>
        <v>157.86260869565217</v>
      </c>
      <c r="M7" s="71">
        <f t="shared" si="1"/>
        <v>157.86260869565217</v>
      </c>
      <c r="N7" s="71">
        <f t="shared" si="2"/>
        <v>157.86260869565217</v>
      </c>
      <c r="O7" s="71">
        <f t="shared" si="3"/>
        <v>157.86260869565217</v>
      </c>
      <c r="P7" s="89">
        <v>11788848.699999999</v>
      </c>
      <c r="Q7" s="89">
        <f t="shared" si="4"/>
        <v>2557</v>
      </c>
      <c r="R7" s="112">
        <f t="shared" si="5"/>
        <v>403654.69043478259</v>
      </c>
      <c r="S7" s="112">
        <f t="shared" si="6"/>
        <v>289783.12869565218</v>
      </c>
      <c r="T7" s="112">
        <f t="shared" si="7"/>
        <v>42886.008695652177</v>
      </c>
      <c r="U7" s="112">
        <f t="shared" si="8"/>
        <v>64671.048695652178</v>
      </c>
      <c r="V7" s="112">
        <f t="shared" si="9"/>
        <v>6314.5043478260868</v>
      </c>
      <c r="W7" s="113">
        <f t="shared" si="10"/>
        <v>3.4240382645235122E-2</v>
      </c>
    </row>
    <row r="8" spans="1:23" s="70" customFormat="1" ht="14" x14ac:dyDescent="0.15">
      <c r="A8" s="68">
        <v>2019</v>
      </c>
      <c r="B8" s="69" t="s">
        <v>118</v>
      </c>
      <c r="C8" s="183">
        <v>545</v>
      </c>
      <c r="D8" s="177">
        <v>0</v>
      </c>
      <c r="E8" s="172">
        <v>0</v>
      </c>
      <c r="F8" s="172">
        <v>0</v>
      </c>
      <c r="G8" s="172">
        <v>545</v>
      </c>
      <c r="H8" s="141"/>
      <c r="I8" s="69" t="s">
        <v>118</v>
      </c>
      <c r="J8" s="76">
        <v>3067.7399999999993</v>
      </c>
      <c r="K8" s="81">
        <v>2.7223230490018149E-2</v>
      </c>
      <c r="L8" s="71">
        <f t="shared" si="0"/>
        <v>83.513793103448251</v>
      </c>
      <c r="M8" s="71">
        <f t="shared" si="1"/>
        <v>83.513793103448251</v>
      </c>
      <c r="N8" s="71">
        <f t="shared" si="2"/>
        <v>83.513793103448251</v>
      </c>
      <c r="O8" s="71">
        <f t="shared" si="3"/>
        <v>83.513793103448251</v>
      </c>
      <c r="P8" s="89">
        <v>71049118.999999985</v>
      </c>
      <c r="Q8" s="89">
        <f t="shared" si="4"/>
        <v>545</v>
      </c>
      <c r="R8" s="112">
        <f t="shared" si="5"/>
        <v>45515.017241379297</v>
      </c>
      <c r="S8" s="112">
        <f t="shared" si="6"/>
        <v>45515.017241379297</v>
      </c>
      <c r="T8" s="112">
        <f t="shared" si="7"/>
        <v>0</v>
      </c>
      <c r="U8" s="112">
        <f t="shared" si="8"/>
        <v>0</v>
      </c>
      <c r="V8" s="112">
        <f t="shared" si="9"/>
        <v>0</v>
      </c>
      <c r="W8" s="113">
        <f t="shared" si="10"/>
        <v>6.4061339369147292E-4</v>
      </c>
    </row>
    <row r="9" spans="1:23" s="70" customFormat="1" ht="14" x14ac:dyDescent="0.15">
      <c r="A9" s="68">
        <v>2019</v>
      </c>
      <c r="B9" s="69" t="s">
        <v>111</v>
      </c>
      <c r="C9" s="183">
        <v>0</v>
      </c>
      <c r="D9" s="177">
        <v>413</v>
      </c>
      <c r="E9" s="172">
        <v>1980</v>
      </c>
      <c r="F9" s="172">
        <v>0</v>
      </c>
      <c r="G9" s="172">
        <v>2393</v>
      </c>
      <c r="H9" s="141"/>
      <c r="I9" s="69" t="s">
        <v>111</v>
      </c>
      <c r="J9" s="76">
        <v>255</v>
      </c>
      <c r="K9" s="81">
        <v>0.48148148148148145</v>
      </c>
      <c r="L9" s="71">
        <f t="shared" si="0"/>
        <v>122.77777777777777</v>
      </c>
      <c r="M9" s="71">
        <f t="shared" si="1"/>
        <v>122.77777777777777</v>
      </c>
      <c r="N9" s="71">
        <f t="shared" si="2"/>
        <v>122.77777777777777</v>
      </c>
      <c r="O9" s="71">
        <f t="shared" si="3"/>
        <v>122.77777777777777</v>
      </c>
      <c r="P9" s="89">
        <v>2635310.94</v>
      </c>
      <c r="Q9" s="89">
        <f t="shared" si="4"/>
        <v>2393</v>
      </c>
      <c r="R9" s="112">
        <f t="shared" si="5"/>
        <v>293807.22222222219</v>
      </c>
      <c r="S9" s="112">
        <f t="shared" si="6"/>
        <v>0</v>
      </c>
      <c r="T9" s="112">
        <f t="shared" si="7"/>
        <v>50707.222222222219</v>
      </c>
      <c r="U9" s="112">
        <f t="shared" si="8"/>
        <v>243100</v>
      </c>
      <c r="V9" s="112">
        <f t="shared" si="9"/>
        <v>0</v>
      </c>
      <c r="W9" s="113">
        <f t="shared" si="10"/>
        <v>0.11148863603253671</v>
      </c>
    </row>
    <row r="10" spans="1:23" s="70" customFormat="1" ht="14" x14ac:dyDescent="0.15">
      <c r="A10" s="68">
        <v>2019</v>
      </c>
      <c r="B10" s="69" t="s">
        <v>112</v>
      </c>
      <c r="C10" s="183">
        <v>202.125</v>
      </c>
      <c r="D10" s="177">
        <v>76.25</v>
      </c>
      <c r="E10" s="172">
        <v>1377.875</v>
      </c>
      <c r="F10" s="172">
        <v>89.625</v>
      </c>
      <c r="G10" s="172">
        <v>1745.875</v>
      </c>
      <c r="H10" s="141"/>
      <c r="I10" s="69" t="s">
        <v>112</v>
      </c>
      <c r="J10" s="76">
        <v>45603.61</v>
      </c>
      <c r="K10" s="71">
        <v>0.78137574653733743</v>
      </c>
      <c r="L10" s="71">
        <f t="shared" si="0"/>
        <v>35633.554808547589</v>
      </c>
      <c r="M10" s="71">
        <f t="shared" si="1"/>
        <v>35633.554808547589</v>
      </c>
      <c r="N10" s="71">
        <f t="shared" si="2"/>
        <v>35633.554808547589</v>
      </c>
      <c r="O10" s="71">
        <f t="shared" si="3"/>
        <v>35633.554808547589</v>
      </c>
      <c r="P10" s="89">
        <v>230018025.10999998</v>
      </c>
      <c r="Q10" s="89">
        <f t="shared" si="4"/>
        <v>1745.875</v>
      </c>
      <c r="R10" s="112">
        <f t="shared" si="5"/>
        <v>62211732.501373023</v>
      </c>
      <c r="S10" s="112">
        <f t="shared" si="6"/>
        <v>7202432.2656776812</v>
      </c>
      <c r="T10" s="112">
        <f t="shared" si="7"/>
        <v>2717058.5541517539</v>
      </c>
      <c r="U10" s="112">
        <f t="shared" si="8"/>
        <v>49098584.331827506</v>
      </c>
      <c r="V10" s="112">
        <f t="shared" si="9"/>
        <v>3193657.3497160776</v>
      </c>
      <c r="W10" s="113">
        <f t="shared" si="10"/>
        <v>0.27046459716199162</v>
      </c>
    </row>
    <row r="11" spans="1:23" s="70" customFormat="1" ht="14" x14ac:dyDescent="0.15">
      <c r="A11" s="68">
        <v>2019</v>
      </c>
      <c r="B11" s="69" t="s">
        <v>148</v>
      </c>
      <c r="C11" s="183">
        <v>200</v>
      </c>
      <c r="D11" s="177">
        <v>1975</v>
      </c>
      <c r="E11" s="172">
        <v>4820</v>
      </c>
      <c r="F11" s="172">
        <v>450</v>
      </c>
      <c r="G11" s="172">
        <v>7445</v>
      </c>
      <c r="H11" s="141"/>
      <c r="I11" s="69" t="s">
        <v>148</v>
      </c>
      <c r="J11" s="76">
        <v>603.68999999999994</v>
      </c>
      <c r="K11" s="81">
        <v>0.42147435897435898</v>
      </c>
      <c r="L11" s="71">
        <f t="shared" si="0"/>
        <v>254.43985576923075</v>
      </c>
      <c r="M11" s="71">
        <f t="shared" si="1"/>
        <v>254.43985576923075</v>
      </c>
      <c r="N11" s="71">
        <f t="shared" si="2"/>
        <v>254.43985576923075</v>
      </c>
      <c r="O11" s="71">
        <f t="shared" si="3"/>
        <v>254.43985576923075</v>
      </c>
      <c r="P11" s="89">
        <v>34767661.619999997</v>
      </c>
      <c r="Q11" s="89">
        <f t="shared" si="4"/>
        <v>7445</v>
      </c>
      <c r="R11" s="112">
        <f t="shared" si="5"/>
        <v>1894304.7262019229</v>
      </c>
      <c r="S11" s="112">
        <f t="shared" si="6"/>
        <v>50887.971153846149</v>
      </c>
      <c r="T11" s="112">
        <f t="shared" si="7"/>
        <v>502518.71514423075</v>
      </c>
      <c r="U11" s="112">
        <f t="shared" si="8"/>
        <v>1226400.1048076921</v>
      </c>
      <c r="V11" s="112">
        <f t="shared" si="9"/>
        <v>114497.93509615383</v>
      </c>
      <c r="W11" s="113">
        <f t="shared" si="10"/>
        <v>5.4484674491661222E-2</v>
      </c>
    </row>
    <row r="12" spans="1:23" s="70" customFormat="1" ht="14" x14ac:dyDescent="0.15">
      <c r="A12" s="68">
        <v>2019</v>
      </c>
      <c r="B12" s="69" t="s">
        <v>124</v>
      </c>
      <c r="C12" s="183">
        <v>2357</v>
      </c>
      <c r="D12" s="177">
        <v>1360</v>
      </c>
      <c r="E12" s="172">
        <v>5250</v>
      </c>
      <c r="F12" s="172">
        <v>3114</v>
      </c>
      <c r="G12" s="172">
        <v>12081</v>
      </c>
      <c r="H12" s="141"/>
      <c r="I12" s="69" t="s">
        <v>124</v>
      </c>
      <c r="J12" s="76">
        <v>70.52000000000001</v>
      </c>
      <c r="K12" s="81">
        <v>0.2</v>
      </c>
      <c r="L12" s="71">
        <f t="shared" si="0"/>
        <v>14.104000000000003</v>
      </c>
      <c r="M12" s="71">
        <f t="shared" si="1"/>
        <v>14.104000000000003</v>
      </c>
      <c r="N12" s="71">
        <f t="shared" si="2"/>
        <v>14.104000000000003</v>
      </c>
      <c r="O12" s="71">
        <f t="shared" si="3"/>
        <v>14.104000000000003</v>
      </c>
      <c r="P12" s="89">
        <v>5837423.169999999</v>
      </c>
      <c r="Q12" s="89">
        <f t="shared" si="4"/>
        <v>12081</v>
      </c>
      <c r="R12" s="112">
        <f t="shared" si="5"/>
        <v>170390.42400000003</v>
      </c>
      <c r="S12" s="112">
        <f t="shared" si="6"/>
        <v>33243.128000000004</v>
      </c>
      <c r="T12" s="112">
        <f t="shared" si="7"/>
        <v>19181.440000000002</v>
      </c>
      <c r="U12" s="112">
        <f t="shared" si="8"/>
        <v>74046.000000000015</v>
      </c>
      <c r="V12" s="112">
        <f t="shared" si="9"/>
        <v>43919.856000000007</v>
      </c>
      <c r="W12" s="113">
        <f t="shared" si="10"/>
        <v>2.9189321904171641E-2</v>
      </c>
    </row>
    <row r="13" spans="1:23" s="70" customFormat="1" ht="14" x14ac:dyDescent="0.15">
      <c r="A13" s="68">
        <v>2019</v>
      </c>
      <c r="B13" s="69" t="s">
        <v>128</v>
      </c>
      <c r="C13" s="183">
        <v>0</v>
      </c>
      <c r="D13" s="177">
        <v>9322</v>
      </c>
      <c r="E13" s="172">
        <v>4145</v>
      </c>
      <c r="F13" s="172">
        <v>105</v>
      </c>
      <c r="G13" s="172">
        <v>13572</v>
      </c>
      <c r="H13" s="141"/>
      <c r="I13" s="69" t="s">
        <v>128</v>
      </c>
      <c r="J13" s="76">
        <v>937.56999999999982</v>
      </c>
      <c r="K13" s="81">
        <v>0.2986167615947925</v>
      </c>
      <c r="L13" s="71">
        <f t="shared" si="0"/>
        <v>279.97411716842953</v>
      </c>
      <c r="M13" s="71">
        <f t="shared" si="1"/>
        <v>279.97411716842953</v>
      </c>
      <c r="N13" s="71">
        <f t="shared" si="2"/>
        <v>279.97411716842953</v>
      </c>
      <c r="O13" s="71">
        <f t="shared" si="3"/>
        <v>279.97411716842953</v>
      </c>
      <c r="P13" s="89">
        <v>70229371.99000001</v>
      </c>
      <c r="Q13" s="89">
        <f t="shared" si="4"/>
        <v>13572</v>
      </c>
      <c r="R13" s="112">
        <f t="shared" si="5"/>
        <v>3799808.7182099256</v>
      </c>
      <c r="S13" s="112">
        <f t="shared" si="6"/>
        <v>0</v>
      </c>
      <c r="T13" s="112">
        <f t="shared" si="7"/>
        <v>2609918.7202440999</v>
      </c>
      <c r="U13" s="112">
        <f t="shared" si="8"/>
        <v>1160492.7156631404</v>
      </c>
      <c r="V13" s="112">
        <f t="shared" si="9"/>
        <v>29397.2823026851</v>
      </c>
      <c r="W13" s="113">
        <f t="shared" si="10"/>
        <v>5.4105691259078638E-2</v>
      </c>
    </row>
    <row r="14" spans="1:23" s="70" customFormat="1" ht="14" x14ac:dyDescent="0.15">
      <c r="A14" s="68">
        <v>2019</v>
      </c>
      <c r="B14" s="69" t="s">
        <v>182</v>
      </c>
      <c r="C14" s="183">
        <v>397.5</v>
      </c>
      <c r="D14" s="177">
        <v>3160.5</v>
      </c>
      <c r="E14" s="172">
        <v>0</v>
      </c>
      <c r="F14" s="172">
        <v>165</v>
      </c>
      <c r="G14" s="172">
        <v>3723</v>
      </c>
      <c r="H14" s="141"/>
      <c r="I14" s="78" t="s">
        <v>182</v>
      </c>
      <c r="J14" s="71">
        <v>9.3099999999999987</v>
      </c>
      <c r="K14" s="81">
        <v>0</v>
      </c>
      <c r="L14" s="71">
        <f t="shared" si="0"/>
        <v>0</v>
      </c>
      <c r="M14" s="71">
        <f t="shared" si="1"/>
        <v>0</v>
      </c>
      <c r="N14" s="71">
        <f t="shared" si="2"/>
        <v>0</v>
      </c>
      <c r="O14" s="71">
        <f t="shared" si="3"/>
        <v>0</v>
      </c>
      <c r="P14" s="89">
        <v>467564.38</v>
      </c>
      <c r="Q14" s="89">
        <f t="shared" si="4"/>
        <v>3723</v>
      </c>
      <c r="R14" s="112">
        <f t="shared" si="5"/>
        <v>0</v>
      </c>
      <c r="S14" s="112">
        <f t="shared" si="6"/>
        <v>0</v>
      </c>
      <c r="T14" s="112">
        <f t="shared" si="7"/>
        <v>0</v>
      </c>
      <c r="U14" s="112">
        <f t="shared" si="8"/>
        <v>0</v>
      </c>
      <c r="V14" s="112">
        <f t="shared" si="9"/>
        <v>0</v>
      </c>
      <c r="W14" s="113">
        <f t="shared" si="10"/>
        <v>0</v>
      </c>
    </row>
    <row r="15" spans="1:23" s="70" customFormat="1" ht="14" x14ac:dyDescent="0.15">
      <c r="A15" s="68">
        <v>2019</v>
      </c>
      <c r="B15" s="69" t="s">
        <v>110</v>
      </c>
      <c r="C15" s="183">
        <v>275</v>
      </c>
      <c r="D15" s="177">
        <v>5692</v>
      </c>
      <c r="E15" s="172">
        <v>10175</v>
      </c>
      <c r="F15" s="172">
        <v>1090</v>
      </c>
      <c r="G15" s="172">
        <v>17232</v>
      </c>
      <c r="H15" s="141"/>
      <c r="I15" s="69" t="s">
        <v>110</v>
      </c>
      <c r="J15" s="76">
        <v>0.96</v>
      </c>
      <c r="K15" s="81">
        <v>0</v>
      </c>
      <c r="L15" s="71">
        <f t="shared" si="0"/>
        <v>0</v>
      </c>
      <c r="M15" s="71">
        <f t="shared" si="1"/>
        <v>0</v>
      </c>
      <c r="N15" s="71">
        <f t="shared" si="2"/>
        <v>0</v>
      </c>
      <c r="O15" s="71">
        <f t="shared" si="3"/>
        <v>0</v>
      </c>
      <c r="P15" s="89">
        <v>317537.03000000003</v>
      </c>
      <c r="Q15" s="89">
        <f t="shared" si="4"/>
        <v>17232</v>
      </c>
      <c r="R15" s="112">
        <f t="shared" si="5"/>
        <v>0</v>
      </c>
      <c r="S15" s="112">
        <f t="shared" si="6"/>
        <v>0</v>
      </c>
      <c r="T15" s="112">
        <f t="shared" si="7"/>
        <v>0</v>
      </c>
      <c r="U15" s="112">
        <f t="shared" si="8"/>
        <v>0</v>
      </c>
      <c r="V15" s="112">
        <f t="shared" si="9"/>
        <v>0</v>
      </c>
      <c r="W15" s="113">
        <f t="shared" si="10"/>
        <v>0</v>
      </c>
    </row>
    <row r="16" spans="1:23" s="70" customFormat="1" ht="14" x14ac:dyDescent="0.15">
      <c r="A16" s="68">
        <v>2019</v>
      </c>
      <c r="B16" s="69" t="s">
        <v>127</v>
      </c>
      <c r="C16" s="183">
        <v>252</v>
      </c>
      <c r="D16" s="177">
        <v>868.66666666666663</v>
      </c>
      <c r="E16" s="172">
        <v>170</v>
      </c>
      <c r="F16" s="172">
        <v>0</v>
      </c>
      <c r="G16" s="172">
        <v>1290.6666666666665</v>
      </c>
      <c r="H16" s="141"/>
      <c r="I16" s="69" t="s">
        <v>127</v>
      </c>
      <c r="J16" s="76">
        <v>1313.1499999999999</v>
      </c>
      <c r="K16" s="86">
        <v>8.7463556851311956E-3</v>
      </c>
      <c r="L16" s="71">
        <f t="shared" si="0"/>
        <v>11.485276967930028</v>
      </c>
      <c r="M16" s="71">
        <f t="shared" si="1"/>
        <v>11.485276967930028</v>
      </c>
      <c r="N16" s="71">
        <f t="shared" si="2"/>
        <v>11.485276967930028</v>
      </c>
      <c r="O16" s="71">
        <f t="shared" si="3"/>
        <v>11.485276967930028</v>
      </c>
      <c r="P16" s="89">
        <v>34988170.949999996</v>
      </c>
      <c r="Q16" s="89">
        <f t="shared" si="4"/>
        <v>1290.6666666666665</v>
      </c>
      <c r="R16" s="112">
        <f t="shared" si="5"/>
        <v>14823.664139941688</v>
      </c>
      <c r="S16" s="112">
        <f t="shared" si="6"/>
        <v>2894.289795918367</v>
      </c>
      <c r="T16" s="112">
        <f t="shared" si="7"/>
        <v>9976.8772594752172</v>
      </c>
      <c r="U16" s="112">
        <f t="shared" si="8"/>
        <v>1952.4970845481048</v>
      </c>
      <c r="V16" s="112">
        <f t="shared" si="9"/>
        <v>0</v>
      </c>
      <c r="W16" s="113">
        <f t="shared" si="10"/>
        <v>4.236764522822731E-4</v>
      </c>
    </row>
    <row r="17" spans="1:23" s="70" customFormat="1" ht="14" x14ac:dyDescent="0.15">
      <c r="A17" s="68">
        <v>2019</v>
      </c>
      <c r="B17" s="69" t="s">
        <v>104</v>
      </c>
      <c r="C17" s="183">
        <v>515.57142857142856</v>
      </c>
      <c r="D17" s="177">
        <v>346.14285714285717</v>
      </c>
      <c r="E17" s="172">
        <v>68.857142857142861</v>
      </c>
      <c r="F17" s="172">
        <v>8.5714285714285712</v>
      </c>
      <c r="G17" s="172">
        <v>939.14285714285722</v>
      </c>
      <c r="H17" s="141"/>
      <c r="I17" s="69" t="s">
        <v>104</v>
      </c>
      <c r="J17" s="76">
        <v>18765.920000000009</v>
      </c>
      <c r="K17" s="71">
        <v>0.20872479534091534</v>
      </c>
      <c r="L17" s="71">
        <f t="shared" si="0"/>
        <v>3916.912811383992</v>
      </c>
      <c r="M17" s="71">
        <f t="shared" si="1"/>
        <v>3916.912811383992</v>
      </c>
      <c r="N17" s="71">
        <f t="shared" si="2"/>
        <v>3916.912811383992</v>
      </c>
      <c r="O17" s="71">
        <f t="shared" si="3"/>
        <v>3916.912811383992</v>
      </c>
      <c r="P17" s="89">
        <v>197407246.52000004</v>
      </c>
      <c r="Q17" s="89">
        <f t="shared" si="4"/>
        <v>939.14285714285722</v>
      </c>
      <c r="R17" s="112">
        <f t="shared" si="5"/>
        <v>3678540.6888626236</v>
      </c>
      <c r="S17" s="112">
        <f t="shared" si="6"/>
        <v>2019448.3337549753</v>
      </c>
      <c r="T17" s="112">
        <f t="shared" si="7"/>
        <v>1355811.3917119161</v>
      </c>
      <c r="U17" s="112">
        <f t="shared" si="8"/>
        <v>269707.4250124406</v>
      </c>
      <c r="V17" s="112">
        <f t="shared" si="9"/>
        <v>33573.538383291358</v>
      </c>
      <c r="W17" s="113">
        <f t="shared" si="10"/>
        <v>1.8634273835990804E-2</v>
      </c>
    </row>
    <row r="18" spans="1:23" s="70" customFormat="1" ht="14" x14ac:dyDescent="0.15">
      <c r="A18" s="68">
        <v>2019</v>
      </c>
      <c r="B18" s="69" t="s">
        <v>116</v>
      </c>
      <c r="C18" s="183">
        <v>0</v>
      </c>
      <c r="D18" s="177">
        <v>3794.6666666666665</v>
      </c>
      <c r="E18" s="172">
        <v>6783.333333333333</v>
      </c>
      <c r="F18" s="172">
        <v>726.66666666666663</v>
      </c>
      <c r="G18" s="172">
        <v>11304.666666666666</v>
      </c>
      <c r="H18" s="141"/>
      <c r="I18" s="69" t="s">
        <v>116</v>
      </c>
      <c r="J18" s="76">
        <v>229.7</v>
      </c>
      <c r="K18" s="81">
        <v>0</v>
      </c>
      <c r="L18" s="71">
        <f t="shared" si="0"/>
        <v>0</v>
      </c>
      <c r="M18" s="71">
        <f t="shared" si="1"/>
        <v>0</v>
      </c>
      <c r="N18" s="71">
        <f t="shared" si="2"/>
        <v>0</v>
      </c>
      <c r="O18" s="71">
        <f t="shared" si="3"/>
        <v>0</v>
      </c>
      <c r="P18" s="89">
        <v>30205793.27</v>
      </c>
      <c r="Q18" s="89">
        <f t="shared" si="4"/>
        <v>11304.666666666666</v>
      </c>
      <c r="R18" s="112">
        <f t="shared" si="5"/>
        <v>0</v>
      </c>
      <c r="S18" s="112">
        <f t="shared" si="6"/>
        <v>0</v>
      </c>
      <c r="T18" s="112">
        <f t="shared" si="7"/>
        <v>0</v>
      </c>
      <c r="U18" s="112">
        <f t="shared" si="8"/>
        <v>0</v>
      </c>
      <c r="V18" s="112">
        <f t="shared" si="9"/>
        <v>0</v>
      </c>
      <c r="W18" s="113">
        <f t="shared" si="10"/>
        <v>0</v>
      </c>
    </row>
    <row r="19" spans="1:23" s="70" customFormat="1" ht="14" x14ac:dyDescent="0.15">
      <c r="A19" s="68">
        <v>2019</v>
      </c>
      <c r="B19" s="69" t="s">
        <v>120</v>
      </c>
      <c r="C19" s="183">
        <v>375</v>
      </c>
      <c r="D19" s="177">
        <v>665</v>
      </c>
      <c r="E19" s="172">
        <v>865</v>
      </c>
      <c r="F19" s="172">
        <v>250</v>
      </c>
      <c r="G19" s="172">
        <v>2155</v>
      </c>
      <c r="H19" s="141"/>
      <c r="I19" s="69" t="s">
        <v>120</v>
      </c>
      <c r="J19" s="76">
        <v>9.2800000000000011</v>
      </c>
      <c r="K19" s="81">
        <v>0</v>
      </c>
      <c r="L19" s="71">
        <f t="shared" si="0"/>
        <v>0</v>
      </c>
      <c r="M19" s="71">
        <f t="shared" si="1"/>
        <v>0</v>
      </c>
      <c r="N19" s="71">
        <f t="shared" si="2"/>
        <v>0</v>
      </c>
      <c r="O19" s="71">
        <f t="shared" si="3"/>
        <v>0</v>
      </c>
      <c r="P19" s="89">
        <v>238815.64</v>
      </c>
      <c r="Q19" s="89">
        <f t="shared" si="4"/>
        <v>2155</v>
      </c>
      <c r="R19" s="112">
        <f t="shared" si="5"/>
        <v>0</v>
      </c>
      <c r="S19" s="112">
        <f t="shared" si="6"/>
        <v>0</v>
      </c>
      <c r="T19" s="112">
        <f t="shared" si="7"/>
        <v>0</v>
      </c>
      <c r="U19" s="112">
        <f t="shared" si="8"/>
        <v>0</v>
      </c>
      <c r="V19" s="112">
        <f t="shared" si="9"/>
        <v>0</v>
      </c>
      <c r="W19" s="113">
        <f t="shared" si="10"/>
        <v>0</v>
      </c>
    </row>
    <row r="20" spans="1:23" s="70" customFormat="1" ht="14" x14ac:dyDescent="0.15">
      <c r="A20" s="68">
        <v>2019</v>
      </c>
      <c r="B20" s="69" t="s">
        <v>119</v>
      </c>
      <c r="C20" s="183">
        <v>978.4</v>
      </c>
      <c r="D20" s="177">
        <v>4110.6000000000004</v>
      </c>
      <c r="E20" s="172">
        <v>3803.6</v>
      </c>
      <c r="F20" s="172">
        <v>392.6</v>
      </c>
      <c r="G20" s="172">
        <v>9285.2000000000007</v>
      </c>
      <c r="H20" s="141"/>
      <c r="I20" s="69" t="s">
        <v>119</v>
      </c>
      <c r="J20" s="76">
        <v>6964.1200000000008</v>
      </c>
      <c r="K20" s="71">
        <v>0.25362537764350451</v>
      </c>
      <c r="L20" s="71">
        <f t="shared" si="0"/>
        <v>1766.2775649546829</v>
      </c>
      <c r="M20" s="71">
        <f t="shared" si="1"/>
        <v>1766.2775649546829</v>
      </c>
      <c r="N20" s="71">
        <f t="shared" si="2"/>
        <v>1766.2775649546829</v>
      </c>
      <c r="O20" s="71">
        <f t="shared" si="3"/>
        <v>1766.2775649546829</v>
      </c>
      <c r="P20" s="89">
        <v>327219666.90999997</v>
      </c>
      <c r="Q20" s="89">
        <f t="shared" si="4"/>
        <v>9285.2000000000007</v>
      </c>
      <c r="R20" s="112">
        <f t="shared" si="5"/>
        <v>16400240.446117222</v>
      </c>
      <c r="S20" s="112">
        <f t="shared" si="6"/>
        <v>1728125.9695516618</v>
      </c>
      <c r="T20" s="112">
        <f t="shared" si="7"/>
        <v>7260460.5585027207</v>
      </c>
      <c r="U20" s="112">
        <f t="shared" si="8"/>
        <v>6718213.346061632</v>
      </c>
      <c r="V20" s="112">
        <f t="shared" si="9"/>
        <v>693440.57200120855</v>
      </c>
      <c r="W20" s="113">
        <f t="shared" si="10"/>
        <v>5.0119971702764499E-2</v>
      </c>
    </row>
    <row r="21" spans="1:23" s="70" customFormat="1" ht="14" x14ac:dyDescent="0.15">
      <c r="A21" s="68">
        <v>2019</v>
      </c>
      <c r="B21" s="69" t="s">
        <v>151</v>
      </c>
      <c r="C21" s="183">
        <v>988</v>
      </c>
      <c r="D21" s="177">
        <v>1000</v>
      </c>
      <c r="E21" s="172">
        <v>152</v>
      </c>
      <c r="F21" s="172">
        <v>19</v>
      </c>
      <c r="G21" s="172">
        <v>2159</v>
      </c>
      <c r="H21" s="141"/>
      <c r="I21" s="69" t="s">
        <v>151</v>
      </c>
      <c r="J21" s="76">
        <v>491301.23999999987</v>
      </c>
      <c r="K21" s="71">
        <v>0.28493402922496003</v>
      </c>
      <c r="L21" s="71">
        <f t="shared" si="0"/>
        <v>139988.44187641906</v>
      </c>
      <c r="M21" s="71">
        <f t="shared" si="1"/>
        <v>139988.44187641906</v>
      </c>
      <c r="N21" s="71">
        <f t="shared" si="2"/>
        <v>139988.44187641906</v>
      </c>
      <c r="O21" s="71">
        <f t="shared" si="3"/>
        <v>139988.44187641906</v>
      </c>
      <c r="P21" s="89">
        <v>5590910338.7900038</v>
      </c>
      <c r="Q21" s="89">
        <f t="shared" si="4"/>
        <v>2159</v>
      </c>
      <c r="R21" s="112">
        <f t="shared" si="5"/>
        <v>302235046.01118875</v>
      </c>
      <c r="S21" s="112">
        <f t="shared" si="6"/>
        <v>138308580.57390204</v>
      </c>
      <c r="T21" s="112">
        <f t="shared" si="7"/>
        <v>139988441.87641907</v>
      </c>
      <c r="U21" s="112">
        <f t="shared" si="8"/>
        <v>21278243.165215697</v>
      </c>
      <c r="V21" s="112">
        <f t="shared" si="9"/>
        <v>2659780.3956519621</v>
      </c>
      <c r="W21" s="113">
        <f t="shared" si="10"/>
        <v>5.4058288846856928E-2</v>
      </c>
    </row>
    <row r="22" spans="1:23" s="70" customFormat="1" ht="14" x14ac:dyDescent="0.15">
      <c r="A22" s="68">
        <v>2019</v>
      </c>
      <c r="B22" s="69" t="s">
        <v>121</v>
      </c>
      <c r="C22" s="183">
        <v>73.5</v>
      </c>
      <c r="D22" s="177">
        <v>582.75</v>
      </c>
      <c r="E22" s="172">
        <v>2772</v>
      </c>
      <c r="F22" s="172">
        <v>560</v>
      </c>
      <c r="G22" s="172">
        <v>3988.2499999999995</v>
      </c>
      <c r="H22" s="141"/>
      <c r="I22" s="69" t="s">
        <v>121</v>
      </c>
      <c r="J22" s="76">
        <v>26948.47</v>
      </c>
      <c r="K22" s="71">
        <v>0.68040463112972693</v>
      </c>
      <c r="L22" s="71">
        <f t="shared" si="0"/>
        <v>18335.863789860512</v>
      </c>
      <c r="M22" s="71">
        <f t="shared" si="1"/>
        <v>18335.863789860512</v>
      </c>
      <c r="N22" s="71">
        <f t="shared" si="2"/>
        <v>18335.863789860512</v>
      </c>
      <c r="O22" s="71">
        <f t="shared" si="3"/>
        <v>18335.863789860512</v>
      </c>
      <c r="P22" s="89">
        <v>2070866798.29</v>
      </c>
      <c r="Q22" s="89">
        <f t="shared" si="4"/>
        <v>3988.2499999999995</v>
      </c>
      <c r="R22" s="112">
        <f t="shared" si="5"/>
        <v>73128008.75991118</v>
      </c>
      <c r="S22" s="112">
        <f t="shared" si="6"/>
        <v>1347685.9885547475</v>
      </c>
      <c r="T22" s="112">
        <f t="shared" si="7"/>
        <v>10685224.623541214</v>
      </c>
      <c r="U22" s="112">
        <f t="shared" si="8"/>
        <v>50827014.425493337</v>
      </c>
      <c r="V22" s="112">
        <f t="shared" si="9"/>
        <v>10268083.722321887</v>
      </c>
      <c r="W22" s="113">
        <f t="shared" si="10"/>
        <v>3.5312753490613684E-2</v>
      </c>
    </row>
    <row r="23" spans="1:23" s="70" customFormat="1" ht="14" x14ac:dyDescent="0.15">
      <c r="A23" s="68">
        <v>2019</v>
      </c>
      <c r="B23" s="69" t="s">
        <v>100</v>
      </c>
      <c r="C23" s="183">
        <v>1561.8</v>
      </c>
      <c r="D23" s="177">
        <v>5141.833333333333</v>
      </c>
      <c r="E23" s="172">
        <v>820.57142857142856</v>
      </c>
      <c r="F23" s="172">
        <v>2186.4</v>
      </c>
      <c r="G23" s="172">
        <v>9710.6047619047622</v>
      </c>
      <c r="H23" s="141"/>
      <c r="I23" s="69" t="s">
        <v>100</v>
      </c>
      <c r="J23" s="76">
        <v>62.900000000000006</v>
      </c>
      <c r="K23" s="81">
        <v>0</v>
      </c>
      <c r="L23" s="71">
        <f t="shared" si="0"/>
        <v>0</v>
      </c>
      <c r="M23" s="71">
        <f t="shared" si="1"/>
        <v>0</v>
      </c>
      <c r="N23" s="71">
        <f t="shared" si="2"/>
        <v>0</v>
      </c>
      <c r="O23" s="71">
        <f t="shared" si="3"/>
        <v>0</v>
      </c>
      <c r="P23" s="89">
        <v>1680673.7000000002</v>
      </c>
      <c r="Q23" s="89">
        <f t="shared" si="4"/>
        <v>9710.6047619047622</v>
      </c>
      <c r="R23" s="112">
        <f t="shared" si="5"/>
        <v>0</v>
      </c>
      <c r="S23" s="112">
        <f t="shared" si="6"/>
        <v>0</v>
      </c>
      <c r="T23" s="112">
        <f t="shared" si="7"/>
        <v>0</v>
      </c>
      <c r="U23" s="112">
        <f t="shared" si="8"/>
        <v>0</v>
      </c>
      <c r="V23" s="112">
        <f t="shared" si="9"/>
        <v>0</v>
      </c>
      <c r="W23" s="113">
        <f t="shared" si="10"/>
        <v>0</v>
      </c>
    </row>
    <row r="24" spans="1:23" s="70" customFormat="1" ht="14" x14ac:dyDescent="0.15">
      <c r="A24" s="68">
        <v>2019</v>
      </c>
      <c r="B24" s="69" t="s">
        <v>122</v>
      </c>
      <c r="C24" s="183">
        <v>0</v>
      </c>
      <c r="D24" s="177">
        <v>1130</v>
      </c>
      <c r="E24" s="172">
        <v>1650</v>
      </c>
      <c r="F24" s="172">
        <v>0</v>
      </c>
      <c r="G24" s="172">
        <v>2780</v>
      </c>
      <c r="H24" s="141"/>
      <c r="I24" s="69" t="s">
        <v>122</v>
      </c>
      <c r="J24" s="76">
        <v>3526.45</v>
      </c>
      <c r="K24" s="81">
        <v>0.81192922374429222</v>
      </c>
      <c r="L24" s="71">
        <f t="shared" si="0"/>
        <v>2863.227811073059</v>
      </c>
      <c r="M24" s="71">
        <f t="shared" si="1"/>
        <v>2863.227811073059</v>
      </c>
      <c r="N24" s="71">
        <f t="shared" si="2"/>
        <v>2863.227811073059</v>
      </c>
      <c r="O24" s="71">
        <f t="shared" si="3"/>
        <v>2863.227811073059</v>
      </c>
      <c r="P24" s="89">
        <v>635908031.51999998</v>
      </c>
      <c r="Q24" s="89">
        <f t="shared" si="4"/>
        <v>2780</v>
      </c>
      <c r="R24" s="112">
        <f t="shared" si="5"/>
        <v>7959773.3147831038</v>
      </c>
      <c r="S24" s="112">
        <f t="shared" si="6"/>
        <v>0</v>
      </c>
      <c r="T24" s="112">
        <f t="shared" si="7"/>
        <v>3235447.4265125566</v>
      </c>
      <c r="U24" s="112">
        <f t="shared" si="8"/>
        <v>4724325.8882705476</v>
      </c>
      <c r="V24" s="112">
        <f t="shared" si="9"/>
        <v>0</v>
      </c>
      <c r="W24" s="113">
        <f t="shared" si="10"/>
        <v>1.2517176887602748E-2</v>
      </c>
    </row>
    <row r="25" spans="1:23" s="70" customFormat="1" ht="14" x14ac:dyDescent="0.15">
      <c r="A25" s="68">
        <v>2019</v>
      </c>
      <c r="B25" s="69" t="s">
        <v>125</v>
      </c>
      <c r="C25" s="183">
        <v>212</v>
      </c>
      <c r="D25" s="177">
        <v>436</v>
      </c>
      <c r="E25" s="172">
        <v>331</v>
      </c>
      <c r="F25" s="172">
        <v>70</v>
      </c>
      <c r="G25" s="172">
        <v>1049</v>
      </c>
      <c r="H25" s="141"/>
      <c r="I25" s="69" t="s">
        <v>125</v>
      </c>
      <c r="J25" s="76">
        <v>569.07999999999993</v>
      </c>
      <c r="K25" s="81">
        <v>0.73545966228893056</v>
      </c>
      <c r="L25" s="71">
        <f t="shared" si="0"/>
        <v>418.53538461538454</v>
      </c>
      <c r="M25" s="71">
        <f t="shared" si="1"/>
        <v>418.53538461538454</v>
      </c>
      <c r="N25" s="71">
        <f t="shared" si="2"/>
        <v>418.53538461538454</v>
      </c>
      <c r="O25" s="71">
        <f t="shared" si="3"/>
        <v>418.53538461538454</v>
      </c>
      <c r="P25" s="89">
        <v>24115138.050000004</v>
      </c>
      <c r="Q25" s="89">
        <f t="shared" si="4"/>
        <v>1049</v>
      </c>
      <c r="R25" s="112">
        <f t="shared" si="5"/>
        <v>439043.6184615384</v>
      </c>
      <c r="S25" s="112">
        <f t="shared" si="6"/>
        <v>88729.501538461525</v>
      </c>
      <c r="T25" s="112">
        <f t="shared" si="7"/>
        <v>182481.42769230765</v>
      </c>
      <c r="U25" s="112">
        <f t="shared" si="8"/>
        <v>138535.21230769227</v>
      </c>
      <c r="V25" s="112">
        <f t="shared" si="9"/>
        <v>29297.47692307692</v>
      </c>
      <c r="W25" s="113">
        <f t="shared" si="10"/>
        <v>1.8206141617403609E-2</v>
      </c>
    </row>
    <row r="26" spans="1:23" s="70" customFormat="1" ht="14" x14ac:dyDescent="0.15">
      <c r="A26" s="68">
        <v>2019</v>
      </c>
      <c r="B26" s="69" t="s">
        <v>126</v>
      </c>
      <c r="C26" s="183">
        <v>5498</v>
      </c>
      <c r="D26" s="177">
        <v>18950</v>
      </c>
      <c r="E26" s="172">
        <v>7536</v>
      </c>
      <c r="F26" s="172">
        <v>5460</v>
      </c>
      <c r="G26" s="172">
        <v>37444</v>
      </c>
      <c r="H26" s="141"/>
      <c r="I26" s="69" t="s">
        <v>126</v>
      </c>
      <c r="J26" s="76">
        <v>1525.5</v>
      </c>
      <c r="K26" s="81">
        <v>0.28316524437548485</v>
      </c>
      <c r="L26" s="71">
        <f t="shared" si="0"/>
        <v>431.96858029480211</v>
      </c>
      <c r="M26" s="71">
        <f t="shared" si="1"/>
        <v>431.96858029480211</v>
      </c>
      <c r="N26" s="71">
        <f t="shared" si="2"/>
        <v>431.96858029480211</v>
      </c>
      <c r="O26" s="71">
        <f t="shared" si="3"/>
        <v>431.96858029480211</v>
      </c>
      <c r="P26" s="89">
        <v>339198529.62000006</v>
      </c>
      <c r="Q26" s="89">
        <f t="shared" si="4"/>
        <v>37444</v>
      </c>
      <c r="R26" s="112">
        <f t="shared" si="5"/>
        <v>16174631.52055857</v>
      </c>
      <c r="S26" s="112">
        <f t="shared" si="6"/>
        <v>2374963.2544608219</v>
      </c>
      <c r="T26" s="112">
        <f t="shared" si="7"/>
        <v>8185804.5965865003</v>
      </c>
      <c r="U26" s="112">
        <f t="shared" si="8"/>
        <v>3255315.2211016286</v>
      </c>
      <c r="V26" s="112">
        <f t="shared" si="9"/>
        <v>2358548.4484096197</v>
      </c>
      <c r="W26" s="113">
        <f t="shared" si="10"/>
        <v>4.7684851519488633E-2</v>
      </c>
    </row>
    <row r="27" spans="1:23" s="70" customFormat="1" ht="14" x14ac:dyDescent="0.15">
      <c r="A27" s="68">
        <v>2019</v>
      </c>
      <c r="B27" s="69" t="s">
        <v>154</v>
      </c>
      <c r="C27" s="183">
        <v>442.06</v>
      </c>
      <c r="D27" s="177">
        <v>541.88</v>
      </c>
      <c r="E27" s="172">
        <v>285.2</v>
      </c>
      <c r="F27" s="172">
        <v>156.85999999999999</v>
      </c>
      <c r="G27" s="172">
        <v>1426</v>
      </c>
      <c r="H27" s="141"/>
      <c r="I27" s="69" t="s">
        <v>154</v>
      </c>
      <c r="J27" s="76">
        <v>130692.16999999998</v>
      </c>
      <c r="K27" s="71">
        <v>0.1372634086797947</v>
      </c>
      <c r="L27" s="71">
        <f t="shared" si="0"/>
        <v>17939.252741959201</v>
      </c>
      <c r="M27" s="71">
        <f t="shared" si="1"/>
        <v>17939.252741959201</v>
      </c>
      <c r="N27" s="71">
        <f t="shared" si="2"/>
        <v>17939.252741959201</v>
      </c>
      <c r="O27" s="71">
        <f t="shared" si="3"/>
        <v>17939.252741959201</v>
      </c>
      <c r="P27" s="89">
        <v>2043382074.0900002</v>
      </c>
      <c r="Q27" s="89">
        <f t="shared" si="4"/>
        <v>1426</v>
      </c>
      <c r="R27" s="112">
        <f t="shared" si="5"/>
        <v>25581374.410033818</v>
      </c>
      <c r="S27" s="112">
        <f t="shared" si="6"/>
        <v>7930226.0671104845</v>
      </c>
      <c r="T27" s="112">
        <f t="shared" si="7"/>
        <v>9720922.2758128513</v>
      </c>
      <c r="U27" s="112">
        <f t="shared" si="8"/>
        <v>5116274.8820067635</v>
      </c>
      <c r="V27" s="112">
        <f t="shared" si="9"/>
        <v>2813951.1851037201</v>
      </c>
      <c r="W27" s="113">
        <f t="shared" si="10"/>
        <v>1.2519134201285498E-2</v>
      </c>
    </row>
    <row r="28" spans="1:23" s="70" customFormat="1" ht="14" x14ac:dyDescent="0.15">
      <c r="A28" s="68">
        <v>2019</v>
      </c>
      <c r="B28" s="69" t="s">
        <v>114</v>
      </c>
      <c r="C28" s="183">
        <v>300</v>
      </c>
      <c r="D28" s="177">
        <v>3950</v>
      </c>
      <c r="E28" s="172">
        <v>9640</v>
      </c>
      <c r="F28" s="172">
        <v>900</v>
      </c>
      <c r="G28" s="172">
        <v>14790</v>
      </c>
      <c r="H28" s="141"/>
      <c r="I28" s="69" t="s">
        <v>114</v>
      </c>
      <c r="J28" s="76">
        <v>160.81</v>
      </c>
      <c r="K28" s="81">
        <v>0</v>
      </c>
      <c r="L28" s="71">
        <f t="shared" si="0"/>
        <v>0</v>
      </c>
      <c r="M28" s="71">
        <f t="shared" si="1"/>
        <v>0</v>
      </c>
      <c r="N28" s="71">
        <f t="shared" si="2"/>
        <v>0</v>
      </c>
      <c r="O28" s="71">
        <f t="shared" si="3"/>
        <v>0</v>
      </c>
      <c r="P28" s="89">
        <v>9395592.5600000005</v>
      </c>
      <c r="Q28" s="89">
        <f t="shared" si="4"/>
        <v>14790</v>
      </c>
      <c r="R28" s="112">
        <f t="shared" si="5"/>
        <v>0</v>
      </c>
      <c r="S28" s="112">
        <f t="shared" si="6"/>
        <v>0</v>
      </c>
      <c r="T28" s="112">
        <f t="shared" si="7"/>
        <v>0</v>
      </c>
      <c r="U28" s="112">
        <f t="shared" si="8"/>
        <v>0</v>
      </c>
      <c r="V28" s="112">
        <f t="shared" si="9"/>
        <v>0</v>
      </c>
      <c r="W28" s="113">
        <f t="shared" si="10"/>
        <v>0</v>
      </c>
    </row>
    <row r="29" spans="1:23" s="70" customFormat="1" ht="14" x14ac:dyDescent="0.15">
      <c r="A29" s="68">
        <v>2019</v>
      </c>
      <c r="B29" s="69" t="s">
        <v>149</v>
      </c>
      <c r="C29" s="183">
        <v>647</v>
      </c>
      <c r="D29" s="177">
        <v>7854</v>
      </c>
      <c r="E29" s="172">
        <v>840</v>
      </c>
      <c r="F29" s="172">
        <v>0</v>
      </c>
      <c r="G29" s="172">
        <v>9341</v>
      </c>
      <c r="H29" s="141"/>
      <c r="I29" s="69" t="s">
        <v>149</v>
      </c>
      <c r="J29" s="76">
        <v>46.5</v>
      </c>
      <c r="K29" s="81">
        <v>0.1875</v>
      </c>
      <c r="L29" s="71">
        <f t="shared" si="0"/>
        <v>8.71875</v>
      </c>
      <c r="M29" s="71">
        <f t="shared" si="1"/>
        <v>8.71875</v>
      </c>
      <c r="N29" s="71">
        <f t="shared" si="2"/>
        <v>8.71875</v>
      </c>
      <c r="O29" s="71">
        <f t="shared" si="3"/>
        <v>8.71875</v>
      </c>
      <c r="P29" s="89">
        <v>3345634.9</v>
      </c>
      <c r="Q29" s="89">
        <f t="shared" si="4"/>
        <v>9341</v>
      </c>
      <c r="R29" s="112">
        <f t="shared" si="5"/>
        <v>81441.84375</v>
      </c>
      <c r="S29" s="112">
        <f t="shared" si="6"/>
        <v>5641.03125</v>
      </c>
      <c r="T29" s="112">
        <f t="shared" si="7"/>
        <v>68477.0625</v>
      </c>
      <c r="U29" s="112">
        <f t="shared" si="8"/>
        <v>7323.75</v>
      </c>
      <c r="V29" s="112">
        <f t="shared" si="9"/>
        <v>0</v>
      </c>
      <c r="W29" s="113">
        <f t="shared" si="10"/>
        <v>2.4342717057979042E-2</v>
      </c>
    </row>
    <row r="30" spans="1:23" s="70" customFormat="1" ht="14" x14ac:dyDescent="0.15">
      <c r="A30" s="68">
        <v>2019</v>
      </c>
      <c r="B30" s="69" t="s">
        <v>103</v>
      </c>
      <c r="C30" s="183">
        <v>600.29</v>
      </c>
      <c r="D30" s="177">
        <v>2375.16</v>
      </c>
      <c r="E30" s="172">
        <v>4352.13</v>
      </c>
      <c r="F30" s="172">
        <v>1858.41</v>
      </c>
      <c r="G30" s="172">
        <v>9185.99</v>
      </c>
      <c r="H30" s="141"/>
      <c r="I30" s="69" t="s">
        <v>103</v>
      </c>
      <c r="J30" s="76">
        <v>4058.34</v>
      </c>
      <c r="K30" s="81">
        <v>0.64204221334854539</v>
      </c>
      <c r="L30" s="71">
        <f t="shared" si="0"/>
        <v>2605.6255961209358</v>
      </c>
      <c r="M30" s="71">
        <f t="shared" si="1"/>
        <v>2605.6255961209358</v>
      </c>
      <c r="N30" s="71">
        <f t="shared" si="2"/>
        <v>2605.6255961209358</v>
      </c>
      <c r="O30" s="71">
        <f t="shared" si="3"/>
        <v>2605.6255961209358</v>
      </c>
      <c r="P30" s="89">
        <v>441880050.57999998</v>
      </c>
      <c r="Q30" s="89">
        <f t="shared" si="4"/>
        <v>9185.99</v>
      </c>
      <c r="R30" s="112">
        <f t="shared" si="5"/>
        <v>23935250.669710957</v>
      </c>
      <c r="S30" s="112">
        <f t="shared" si="6"/>
        <v>1564130.9890954364</v>
      </c>
      <c r="T30" s="112">
        <f t="shared" si="7"/>
        <v>6188777.6908826018</v>
      </c>
      <c r="U30" s="112">
        <f t="shared" si="8"/>
        <v>11340021.325645808</v>
      </c>
      <c r="V30" s="112">
        <f t="shared" si="9"/>
        <v>4842320.6640871083</v>
      </c>
      <c r="W30" s="113">
        <f t="shared" si="10"/>
        <v>5.4166850570181169E-2</v>
      </c>
    </row>
    <row r="31" spans="1:23" s="70" customFormat="1" ht="14" x14ac:dyDescent="0.15">
      <c r="A31" s="68">
        <v>2019</v>
      </c>
      <c r="B31" s="69" t="s">
        <v>169</v>
      </c>
      <c r="C31" s="183">
        <v>0</v>
      </c>
      <c r="D31" s="177">
        <v>11384</v>
      </c>
      <c r="E31" s="172">
        <v>20350</v>
      </c>
      <c r="F31" s="172">
        <v>2180</v>
      </c>
      <c r="G31" s="172">
        <v>33914</v>
      </c>
      <c r="H31" s="141"/>
      <c r="I31" s="69" t="s">
        <v>131</v>
      </c>
      <c r="J31" s="76">
        <v>7</v>
      </c>
      <c r="K31" s="81">
        <v>0</v>
      </c>
      <c r="L31" s="71">
        <f t="shared" si="0"/>
        <v>0</v>
      </c>
      <c r="M31" s="71">
        <f t="shared" si="1"/>
        <v>0</v>
      </c>
      <c r="N31" s="71">
        <f t="shared" si="2"/>
        <v>0</v>
      </c>
      <c r="O31" s="71">
        <f t="shared" si="3"/>
        <v>0</v>
      </c>
      <c r="P31" s="89">
        <v>1570616.63</v>
      </c>
      <c r="Q31" s="89">
        <f t="shared" si="4"/>
        <v>33914</v>
      </c>
      <c r="R31" s="112">
        <f t="shared" si="5"/>
        <v>0</v>
      </c>
      <c r="S31" s="112">
        <f t="shared" si="6"/>
        <v>0</v>
      </c>
      <c r="T31" s="112">
        <f t="shared" si="7"/>
        <v>0</v>
      </c>
      <c r="U31" s="112">
        <f t="shared" si="8"/>
        <v>0</v>
      </c>
      <c r="V31" s="112">
        <f t="shared" si="9"/>
        <v>0</v>
      </c>
      <c r="W31" s="113">
        <f t="shared" si="10"/>
        <v>0</v>
      </c>
    </row>
    <row r="32" spans="1:23" s="70" customFormat="1" ht="14" x14ac:dyDescent="0.15">
      <c r="A32" s="68">
        <v>2019</v>
      </c>
      <c r="B32" s="69" t="s">
        <v>137</v>
      </c>
      <c r="C32" s="183">
        <v>0</v>
      </c>
      <c r="D32" s="177">
        <v>808</v>
      </c>
      <c r="E32" s="172">
        <v>2315</v>
      </c>
      <c r="F32" s="172">
        <v>0</v>
      </c>
      <c r="G32" s="172">
        <v>3123</v>
      </c>
      <c r="H32" s="141"/>
      <c r="I32" s="69" t="s">
        <v>137</v>
      </c>
      <c r="J32" s="76">
        <v>3049.9799999999987</v>
      </c>
      <c r="K32" s="81">
        <v>0.42944564434845212</v>
      </c>
      <c r="L32" s="71">
        <f t="shared" si="0"/>
        <v>1309.8006263498914</v>
      </c>
      <c r="M32" s="71">
        <f t="shared" si="1"/>
        <v>1309.8006263498914</v>
      </c>
      <c r="N32" s="71">
        <f t="shared" si="2"/>
        <v>1309.8006263498914</v>
      </c>
      <c r="O32" s="71">
        <f t="shared" si="3"/>
        <v>1309.8006263498914</v>
      </c>
      <c r="P32" s="89">
        <v>278073400.63999993</v>
      </c>
      <c r="Q32" s="89">
        <f t="shared" si="4"/>
        <v>3123</v>
      </c>
      <c r="R32" s="112">
        <f t="shared" si="5"/>
        <v>4090507.356090711</v>
      </c>
      <c r="S32" s="112">
        <f t="shared" si="6"/>
        <v>0</v>
      </c>
      <c r="T32" s="112">
        <f t="shared" si="7"/>
        <v>1058318.9060907122</v>
      </c>
      <c r="U32" s="112">
        <f t="shared" si="8"/>
        <v>3032188.4499999988</v>
      </c>
      <c r="V32" s="112">
        <f t="shared" si="9"/>
        <v>0</v>
      </c>
      <c r="W32" s="113">
        <f t="shared" si="10"/>
        <v>1.4710171295334981E-2</v>
      </c>
    </row>
    <row r="33" spans="1:23" s="70" customFormat="1" ht="14" x14ac:dyDescent="0.15">
      <c r="A33" s="68">
        <v>2019</v>
      </c>
      <c r="B33" s="69" t="s">
        <v>152</v>
      </c>
      <c r="C33" s="183">
        <v>471.83333333333331</v>
      </c>
      <c r="D33" s="177">
        <v>679.41666666666663</v>
      </c>
      <c r="E33" s="172">
        <v>0</v>
      </c>
      <c r="F33" s="172">
        <v>28.333333333333332</v>
      </c>
      <c r="G33" s="172">
        <v>1179.5833333333333</v>
      </c>
      <c r="H33" s="141"/>
      <c r="I33" s="69" t="s">
        <v>152</v>
      </c>
      <c r="J33" s="76">
        <v>12894.580000000009</v>
      </c>
      <c r="K33" s="71">
        <v>0.50341360942306246</v>
      </c>
      <c r="L33" s="71">
        <f t="shared" si="0"/>
        <v>6491.307059794437</v>
      </c>
      <c r="M33" s="71">
        <f t="shared" si="1"/>
        <v>6491.307059794437</v>
      </c>
      <c r="N33" s="71">
        <f t="shared" si="2"/>
        <v>6491.307059794437</v>
      </c>
      <c r="O33" s="71">
        <f t="shared" si="3"/>
        <v>6491.307059794437</v>
      </c>
      <c r="P33" s="89">
        <v>159974343.97999993</v>
      </c>
      <c r="Q33" s="89">
        <f t="shared" si="4"/>
        <v>1179.5833333333333</v>
      </c>
      <c r="R33" s="112">
        <f t="shared" si="5"/>
        <v>7657037.6192825204</v>
      </c>
      <c r="S33" s="112">
        <f t="shared" si="6"/>
        <v>3062815.0477130082</v>
      </c>
      <c r="T33" s="112">
        <f t="shared" si="7"/>
        <v>4410302.204875337</v>
      </c>
      <c r="U33" s="112">
        <f t="shared" si="8"/>
        <v>0</v>
      </c>
      <c r="V33" s="112">
        <f t="shared" si="9"/>
        <v>183920.3666941757</v>
      </c>
      <c r="W33" s="113">
        <f t="shared" si="10"/>
        <v>4.7864160144577977E-2</v>
      </c>
    </row>
    <row r="34" spans="1:23" s="70" customFormat="1" ht="14" x14ac:dyDescent="0.15">
      <c r="A34" s="68">
        <v>2019</v>
      </c>
      <c r="B34" s="69" t="s">
        <v>135</v>
      </c>
      <c r="C34" s="183">
        <v>392</v>
      </c>
      <c r="D34" s="177">
        <v>1100</v>
      </c>
      <c r="E34" s="172">
        <v>2200</v>
      </c>
      <c r="F34" s="172">
        <v>850</v>
      </c>
      <c r="G34" s="172">
        <v>4542</v>
      </c>
      <c r="H34" s="141"/>
      <c r="I34" s="69" t="s">
        <v>135</v>
      </c>
      <c r="J34" s="76">
        <v>36.339999999999996</v>
      </c>
      <c r="K34" s="81">
        <v>1</v>
      </c>
      <c r="L34" s="71">
        <f t="shared" si="0"/>
        <v>36.339999999999996</v>
      </c>
      <c r="M34" s="71">
        <f t="shared" si="1"/>
        <v>36.339999999999996</v>
      </c>
      <c r="N34" s="71">
        <f t="shared" si="2"/>
        <v>36.339999999999996</v>
      </c>
      <c r="O34" s="71">
        <f t="shared" si="3"/>
        <v>36.339999999999996</v>
      </c>
      <c r="P34" s="89">
        <v>1512806.7999999998</v>
      </c>
      <c r="Q34" s="89">
        <f t="shared" si="4"/>
        <v>4542</v>
      </c>
      <c r="R34" s="112">
        <f t="shared" si="5"/>
        <v>165056.27999999997</v>
      </c>
      <c r="S34" s="112">
        <f t="shared" si="6"/>
        <v>14245.279999999999</v>
      </c>
      <c r="T34" s="112">
        <f t="shared" si="7"/>
        <v>39973.999999999993</v>
      </c>
      <c r="U34" s="112">
        <f t="shared" si="8"/>
        <v>79947.999999999985</v>
      </c>
      <c r="V34" s="112">
        <f t="shared" si="9"/>
        <v>30888.999999999996</v>
      </c>
      <c r="W34" s="113">
        <f t="shared" si="10"/>
        <v>0.10910598762512172</v>
      </c>
    </row>
    <row r="35" spans="1:23" s="70" customFormat="1" ht="14" x14ac:dyDescent="0.15">
      <c r="A35" s="68">
        <v>2019</v>
      </c>
      <c r="B35" s="69" t="s">
        <v>136</v>
      </c>
      <c r="C35" s="183">
        <v>0</v>
      </c>
      <c r="D35" s="177">
        <v>7900</v>
      </c>
      <c r="E35" s="172">
        <v>19280</v>
      </c>
      <c r="F35" s="172">
        <v>1800</v>
      </c>
      <c r="G35" s="172">
        <v>28980</v>
      </c>
      <c r="H35" s="141"/>
      <c r="I35" s="69" t="s">
        <v>136</v>
      </c>
      <c r="J35" s="76">
        <v>1124.8800000000001</v>
      </c>
      <c r="K35" s="81">
        <v>0.15735567970204842</v>
      </c>
      <c r="L35" s="71">
        <f t="shared" si="0"/>
        <v>177.00625698324023</v>
      </c>
      <c r="M35" s="71">
        <f t="shared" si="1"/>
        <v>177.00625698324023</v>
      </c>
      <c r="N35" s="71">
        <f t="shared" si="2"/>
        <v>177.00625698324023</v>
      </c>
      <c r="O35" s="71">
        <f t="shared" si="3"/>
        <v>177.00625698324023</v>
      </c>
      <c r="P35" s="89">
        <v>167820933.92999998</v>
      </c>
      <c r="Q35" s="89">
        <f t="shared" si="4"/>
        <v>28980</v>
      </c>
      <c r="R35" s="112">
        <f t="shared" si="5"/>
        <v>5129641.3273743019</v>
      </c>
      <c r="S35" s="112">
        <f t="shared" si="6"/>
        <v>0</v>
      </c>
      <c r="T35" s="112">
        <f t="shared" si="7"/>
        <v>1398349.430167598</v>
      </c>
      <c r="U35" s="112">
        <f t="shared" si="8"/>
        <v>3412680.6346368715</v>
      </c>
      <c r="V35" s="112">
        <f t="shared" si="9"/>
        <v>318611.26256983244</v>
      </c>
      <c r="W35" s="113">
        <f t="shared" si="10"/>
        <v>3.0566158864983636E-2</v>
      </c>
    </row>
    <row r="36" spans="1:23" s="70" customFormat="1" ht="14" x14ac:dyDescent="0.15">
      <c r="A36" s="68">
        <v>2019</v>
      </c>
      <c r="B36" s="69" t="s">
        <v>150</v>
      </c>
      <c r="C36" s="183">
        <v>0</v>
      </c>
      <c r="D36" s="177">
        <v>3950</v>
      </c>
      <c r="E36" s="172">
        <v>9640</v>
      </c>
      <c r="F36" s="172">
        <v>900</v>
      </c>
      <c r="G36" s="172">
        <v>14490</v>
      </c>
      <c r="H36" s="141"/>
      <c r="I36" s="72" t="s">
        <v>150</v>
      </c>
      <c r="J36" s="76">
        <v>623.5</v>
      </c>
      <c r="K36" s="81">
        <v>8.2077051926298161E-2</v>
      </c>
      <c r="L36" s="71">
        <f t="shared" si="0"/>
        <v>51.175041876046905</v>
      </c>
      <c r="M36" s="71">
        <f t="shared" si="1"/>
        <v>51.175041876046905</v>
      </c>
      <c r="N36" s="71">
        <f t="shared" si="2"/>
        <v>51.175041876046905</v>
      </c>
      <c r="O36" s="71">
        <f t="shared" si="3"/>
        <v>51.175041876046905</v>
      </c>
      <c r="P36" s="89">
        <v>50820426.350000001</v>
      </c>
      <c r="Q36" s="89">
        <f t="shared" si="4"/>
        <v>14490</v>
      </c>
      <c r="R36" s="112">
        <f t="shared" si="5"/>
        <v>741526.35678391962</v>
      </c>
      <c r="S36" s="112">
        <f t="shared" si="6"/>
        <v>0</v>
      </c>
      <c r="T36" s="112">
        <f t="shared" si="7"/>
        <v>202141.41541038526</v>
      </c>
      <c r="U36" s="112">
        <f t="shared" si="8"/>
        <v>493327.40368509217</v>
      </c>
      <c r="V36" s="112">
        <f t="shared" si="9"/>
        <v>46057.537688442215</v>
      </c>
      <c r="W36" s="113">
        <f t="shared" si="10"/>
        <v>1.4591108537284431E-2</v>
      </c>
    </row>
    <row r="37" spans="1:23" s="70" customFormat="1" ht="14" x14ac:dyDescent="0.15">
      <c r="A37" s="68">
        <v>2019</v>
      </c>
      <c r="B37" s="69" t="s">
        <v>181</v>
      </c>
      <c r="C37" s="183">
        <v>200</v>
      </c>
      <c r="D37" s="177">
        <v>345</v>
      </c>
      <c r="E37" s="172">
        <v>350</v>
      </c>
      <c r="F37" s="172">
        <v>90</v>
      </c>
      <c r="G37" s="172">
        <v>985</v>
      </c>
      <c r="H37" s="141"/>
      <c r="I37" s="78" t="s">
        <v>181</v>
      </c>
      <c r="J37" s="71">
        <v>0.5</v>
      </c>
      <c r="K37" s="81">
        <v>0</v>
      </c>
      <c r="L37" s="71">
        <f t="shared" si="0"/>
        <v>0</v>
      </c>
      <c r="M37" s="71">
        <f t="shared" si="1"/>
        <v>0</v>
      </c>
      <c r="N37" s="71">
        <f t="shared" si="2"/>
        <v>0</v>
      </c>
      <c r="O37" s="71">
        <f t="shared" si="3"/>
        <v>0</v>
      </c>
      <c r="P37" s="89">
        <v>76280.58</v>
      </c>
      <c r="Q37" s="89">
        <f t="shared" si="4"/>
        <v>985</v>
      </c>
      <c r="R37" s="112">
        <f t="shared" si="5"/>
        <v>0</v>
      </c>
      <c r="S37" s="112">
        <f t="shared" si="6"/>
        <v>0</v>
      </c>
      <c r="T37" s="112">
        <f t="shared" si="7"/>
        <v>0</v>
      </c>
      <c r="U37" s="112">
        <f t="shared" si="8"/>
        <v>0</v>
      </c>
      <c r="V37" s="112">
        <f t="shared" si="9"/>
        <v>0</v>
      </c>
      <c r="W37" s="113">
        <f t="shared" si="10"/>
        <v>0</v>
      </c>
    </row>
    <row r="38" spans="1:23" ht="14" x14ac:dyDescent="0.15">
      <c r="R38" s="118">
        <f>SUM(R3:R37)</f>
        <v>572685761.44224107</v>
      </c>
      <c r="S38" s="118">
        <f>SUM(S3:S37)</f>
        <v>166942672.86377665</v>
      </c>
      <c r="T38" s="118">
        <f>SUM(T3:T37)</f>
        <v>204072886.48026627</v>
      </c>
      <c r="U38" s="118">
        <f>SUM(U3:U37)</f>
        <v>171040964.69370118</v>
      </c>
      <c r="V38" s="118">
        <f>SUM(V3:V37)</f>
        <v>30629237.404497068</v>
      </c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205B-71EC-4D1C-95EF-93DE55850C92}">
  <dimension ref="A1:W36"/>
  <sheetViews>
    <sheetView topLeftCell="E14" zoomScaleNormal="100" workbookViewId="0">
      <selection activeCell="A2" sqref="A2"/>
    </sheetView>
  </sheetViews>
  <sheetFormatPr baseColWidth="10" defaultColWidth="11.5" defaultRowHeight="13" x14ac:dyDescent="0.15"/>
  <cols>
    <col min="1" max="1" width="5.5" style="94" bestFit="1" customWidth="1"/>
    <col min="2" max="2" width="18.5" style="94" bestFit="1" customWidth="1"/>
    <col min="3" max="3" width="11.5" style="116" bestFit="1" customWidth="1"/>
    <col min="4" max="5" width="12.6640625" style="116" bestFit="1" customWidth="1"/>
    <col min="6" max="6" width="11.5" style="116" bestFit="1" customWidth="1"/>
    <col min="7" max="7" width="14.1640625" style="116" bestFit="1" customWidth="1"/>
    <col min="8" max="8" width="2.83203125" style="94" customWidth="1"/>
    <col min="9" max="9" width="18.5" style="94" bestFit="1" customWidth="1"/>
    <col min="10" max="10" width="11.33203125" style="99" bestFit="1" customWidth="1"/>
    <col min="11" max="11" width="7.5" style="94" bestFit="1" customWidth="1"/>
    <col min="12" max="15" width="10.1640625" style="94" bestFit="1" customWidth="1"/>
    <col min="16" max="16" width="19.6640625" style="94" bestFit="1" customWidth="1"/>
    <col min="17" max="17" width="14.6640625" style="94" bestFit="1" customWidth="1"/>
    <col min="18" max="18" width="15.1640625" style="94" customWidth="1"/>
    <col min="19" max="22" width="13.83203125" style="94" bestFit="1" customWidth="1"/>
    <col min="23" max="23" width="13.6640625" style="94" bestFit="1" customWidth="1"/>
    <col min="24" max="16384" width="11.5" style="94"/>
  </cols>
  <sheetData>
    <row r="1" spans="1:23" ht="20.25" customHeight="1" x14ac:dyDescent="0.2">
      <c r="A1" s="271" t="s">
        <v>172</v>
      </c>
      <c r="B1" s="271"/>
      <c r="C1" s="271"/>
      <c r="D1" s="271"/>
      <c r="E1" s="271"/>
      <c r="F1" s="271"/>
      <c r="G1" s="271"/>
      <c r="H1" s="182"/>
      <c r="I1" s="144"/>
      <c r="J1" s="144"/>
      <c r="K1" s="144"/>
      <c r="L1" s="144"/>
      <c r="M1" s="144"/>
      <c r="N1" s="144"/>
      <c r="O1" s="144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5" t="s">
        <v>144</v>
      </c>
      <c r="G2" s="176" t="s">
        <v>210</v>
      </c>
      <c r="H2" s="141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25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3" s="70" customFormat="1" ht="14" x14ac:dyDescent="0.15">
      <c r="A3" s="68">
        <v>2019</v>
      </c>
      <c r="B3" s="69" t="s">
        <v>102</v>
      </c>
      <c r="C3" s="183">
        <v>950</v>
      </c>
      <c r="D3" s="177">
        <v>4534</v>
      </c>
      <c r="E3" s="172">
        <v>9291</v>
      </c>
      <c r="F3" s="172">
        <v>3248</v>
      </c>
      <c r="G3" s="172">
        <v>18023</v>
      </c>
      <c r="H3" s="141"/>
      <c r="I3" s="69" t="s">
        <v>102</v>
      </c>
      <c r="J3" s="75">
        <v>916.7</v>
      </c>
      <c r="K3" s="81">
        <v>0.11342894393741851</v>
      </c>
      <c r="L3" s="71">
        <f t="shared" ref="L3:L35" si="0">+J3*K3</f>
        <v>103.98031290743155</v>
      </c>
      <c r="M3" s="71">
        <f t="shared" ref="M3:M35" si="1">+J3*K3</f>
        <v>103.98031290743155</v>
      </c>
      <c r="N3" s="71">
        <f t="shared" ref="N3:N35" si="2">+K3*J3</f>
        <v>103.98031290743155</v>
      </c>
      <c r="O3" s="71">
        <f t="shared" ref="O3:O35" si="3">+K3*J3</f>
        <v>103.98031290743155</v>
      </c>
      <c r="P3" s="89">
        <v>46881871.730000004</v>
      </c>
      <c r="Q3" s="89">
        <f t="shared" ref="Q3" si="4">G3</f>
        <v>18023</v>
      </c>
      <c r="R3" s="112">
        <f t="shared" ref="R3" si="5">Q3*L3</f>
        <v>1874037.179530639</v>
      </c>
      <c r="S3" s="112">
        <f t="shared" ref="S3:V3" si="6">L3*C3</f>
        <v>98781.297262059976</v>
      </c>
      <c r="T3" s="112">
        <f t="shared" si="6"/>
        <v>471446.73872229469</v>
      </c>
      <c r="U3" s="112">
        <f t="shared" si="6"/>
        <v>966081.08722294657</v>
      </c>
      <c r="V3" s="112">
        <f t="shared" si="6"/>
        <v>337728.05632333766</v>
      </c>
      <c r="W3" s="113">
        <f t="shared" ref="W3:W35" si="7">+R3/P3</f>
        <v>3.9973599823904443E-2</v>
      </c>
    </row>
    <row r="4" spans="1:23" s="70" customFormat="1" ht="14" x14ac:dyDescent="0.15">
      <c r="A4" s="68">
        <v>2019</v>
      </c>
      <c r="B4" s="69" t="s">
        <v>115</v>
      </c>
      <c r="C4" s="183">
        <v>1650</v>
      </c>
      <c r="D4" s="177">
        <v>952</v>
      </c>
      <c r="E4" s="172">
        <v>3675</v>
      </c>
      <c r="F4" s="172">
        <v>2180</v>
      </c>
      <c r="G4" s="172">
        <v>8457</v>
      </c>
      <c r="H4" s="141"/>
      <c r="I4" s="69" t="s">
        <v>115</v>
      </c>
      <c r="J4" s="76">
        <v>72.099999999999994</v>
      </c>
      <c r="K4" s="71">
        <v>0.50649350649350644</v>
      </c>
      <c r="L4" s="71">
        <f t="shared" si="0"/>
        <v>36.518181818181809</v>
      </c>
      <c r="M4" s="71">
        <f t="shared" si="1"/>
        <v>36.518181818181809</v>
      </c>
      <c r="N4" s="71">
        <f t="shared" si="2"/>
        <v>36.518181818181809</v>
      </c>
      <c r="O4" s="71">
        <f t="shared" si="3"/>
        <v>36.518181818181809</v>
      </c>
      <c r="P4" s="89">
        <v>17140290.810000002</v>
      </c>
      <c r="Q4" s="89">
        <f t="shared" ref="Q4:Q35" si="8">G4</f>
        <v>8457</v>
      </c>
      <c r="R4" s="112">
        <f t="shared" ref="R4:R35" si="9">Q4*L4</f>
        <v>308834.26363636355</v>
      </c>
      <c r="S4" s="112">
        <f t="shared" ref="S4:S35" si="10">L4*C4</f>
        <v>60254.999999999985</v>
      </c>
      <c r="T4" s="112">
        <f t="shared" ref="T4:T35" si="11">M4*D4</f>
        <v>34765.309090909082</v>
      </c>
      <c r="U4" s="112">
        <f t="shared" ref="U4:U35" si="12">N4*E4</f>
        <v>134204.31818181815</v>
      </c>
      <c r="V4" s="112">
        <f t="shared" ref="V4:V35" si="13">O4*F4</f>
        <v>79609.636363636339</v>
      </c>
      <c r="W4" s="113">
        <f t="shared" si="7"/>
        <v>1.80180293940044E-2</v>
      </c>
    </row>
    <row r="5" spans="1:23" s="70" customFormat="1" ht="14" x14ac:dyDescent="0.15">
      <c r="A5" s="68">
        <v>2019</v>
      </c>
      <c r="B5" s="69" t="s">
        <v>157</v>
      </c>
      <c r="C5" s="183">
        <v>909</v>
      </c>
      <c r="D5" s="177">
        <v>158</v>
      </c>
      <c r="E5" s="172">
        <v>0</v>
      </c>
      <c r="F5" s="172">
        <v>0</v>
      </c>
      <c r="G5" s="172">
        <v>1067</v>
      </c>
      <c r="H5" s="141"/>
      <c r="I5" s="69" t="s">
        <v>160</v>
      </c>
      <c r="J5" s="76">
        <v>44240</v>
      </c>
      <c r="K5" s="71">
        <v>0.77682758620689651</v>
      </c>
      <c r="L5" s="71">
        <f t="shared" si="0"/>
        <v>34366.852413793102</v>
      </c>
      <c r="M5" s="71">
        <f t="shared" si="1"/>
        <v>34366.852413793102</v>
      </c>
      <c r="N5" s="71">
        <f t="shared" si="2"/>
        <v>34366.852413793102</v>
      </c>
      <c r="O5" s="71">
        <f t="shared" si="3"/>
        <v>34366.852413793102</v>
      </c>
      <c r="P5" s="89">
        <v>1464422179.0899999</v>
      </c>
      <c r="Q5" s="89">
        <f t="shared" si="8"/>
        <v>1067</v>
      </c>
      <c r="R5" s="112">
        <f t="shared" si="9"/>
        <v>36669431.52551724</v>
      </c>
      <c r="S5" s="112">
        <f t="shared" si="10"/>
        <v>31239468.844137929</v>
      </c>
      <c r="T5" s="112">
        <f t="shared" si="11"/>
        <v>5429962.6813793099</v>
      </c>
      <c r="U5" s="112">
        <f t="shared" si="12"/>
        <v>0</v>
      </c>
      <c r="V5" s="112">
        <f t="shared" si="13"/>
        <v>0</v>
      </c>
      <c r="W5" s="113">
        <f t="shared" si="7"/>
        <v>2.50402049689686E-2</v>
      </c>
    </row>
    <row r="6" spans="1:23" s="70" customFormat="1" ht="14" x14ac:dyDescent="0.15">
      <c r="A6" s="68">
        <v>2019</v>
      </c>
      <c r="B6" s="69" t="s">
        <v>158</v>
      </c>
      <c r="C6" s="183">
        <v>171</v>
      </c>
      <c r="D6" s="177">
        <v>0</v>
      </c>
      <c r="E6" s="172">
        <v>609</v>
      </c>
      <c r="F6" s="172">
        <v>0</v>
      </c>
      <c r="G6" s="172">
        <v>780</v>
      </c>
      <c r="H6" s="141"/>
      <c r="I6" s="69" t="s">
        <v>205</v>
      </c>
      <c r="J6" s="76">
        <v>1831.72</v>
      </c>
      <c r="K6" s="71">
        <v>0</v>
      </c>
      <c r="L6" s="71">
        <f t="shared" si="0"/>
        <v>0</v>
      </c>
      <c r="M6" s="71">
        <f t="shared" si="1"/>
        <v>0</v>
      </c>
      <c r="N6" s="71">
        <f t="shared" si="2"/>
        <v>0</v>
      </c>
      <c r="O6" s="71">
        <f t="shared" si="3"/>
        <v>0</v>
      </c>
      <c r="P6" s="89">
        <v>13836835.120000001</v>
      </c>
      <c r="Q6" s="89">
        <f t="shared" si="8"/>
        <v>780</v>
      </c>
      <c r="R6" s="112">
        <f t="shared" si="9"/>
        <v>0</v>
      </c>
      <c r="S6" s="112">
        <f t="shared" si="10"/>
        <v>0</v>
      </c>
      <c r="T6" s="112">
        <f t="shared" si="11"/>
        <v>0</v>
      </c>
      <c r="U6" s="112">
        <f t="shared" si="12"/>
        <v>0</v>
      </c>
      <c r="V6" s="112">
        <f t="shared" si="13"/>
        <v>0</v>
      </c>
      <c r="W6" s="113">
        <f t="shared" si="7"/>
        <v>0</v>
      </c>
    </row>
    <row r="7" spans="1:23" s="70" customFormat="1" ht="14" x14ac:dyDescent="0.15">
      <c r="A7" s="68">
        <v>2019</v>
      </c>
      <c r="B7" s="69" t="s">
        <v>196</v>
      </c>
      <c r="C7" s="183">
        <v>795</v>
      </c>
      <c r="D7" s="177">
        <v>6321</v>
      </c>
      <c r="E7" s="172">
        <v>0</v>
      </c>
      <c r="F7" s="172">
        <v>330</v>
      </c>
      <c r="G7" s="172">
        <v>7446</v>
      </c>
      <c r="H7" s="141"/>
      <c r="I7" s="69" t="s">
        <v>106</v>
      </c>
      <c r="J7" s="76">
        <v>37.5</v>
      </c>
      <c r="K7" s="71">
        <v>1</v>
      </c>
      <c r="L7" s="71">
        <f t="shared" si="0"/>
        <v>37.5</v>
      </c>
      <c r="M7" s="71">
        <f t="shared" si="1"/>
        <v>37.5</v>
      </c>
      <c r="N7" s="71">
        <f t="shared" si="2"/>
        <v>37.5</v>
      </c>
      <c r="O7" s="71">
        <f t="shared" si="3"/>
        <v>37.5</v>
      </c>
      <c r="P7" s="89">
        <v>2052078.25</v>
      </c>
      <c r="Q7" s="89">
        <f t="shared" si="8"/>
        <v>7446</v>
      </c>
      <c r="R7" s="112">
        <f t="shared" si="9"/>
        <v>279225</v>
      </c>
      <c r="S7" s="112">
        <f t="shared" si="10"/>
        <v>29812.5</v>
      </c>
      <c r="T7" s="112">
        <f t="shared" si="11"/>
        <v>237037.5</v>
      </c>
      <c r="U7" s="112">
        <f t="shared" si="12"/>
        <v>0</v>
      </c>
      <c r="V7" s="112">
        <f t="shared" si="13"/>
        <v>12375</v>
      </c>
      <c r="W7" s="113">
        <f t="shared" si="7"/>
        <v>0.13606937259824278</v>
      </c>
    </row>
    <row r="8" spans="1:23" s="70" customFormat="1" ht="14" x14ac:dyDescent="0.15">
      <c r="A8" s="68">
        <v>2019</v>
      </c>
      <c r="B8" s="69" t="s">
        <v>118</v>
      </c>
      <c r="C8" s="183">
        <v>545</v>
      </c>
      <c r="D8" s="177">
        <v>0</v>
      </c>
      <c r="E8" s="172">
        <v>0</v>
      </c>
      <c r="F8" s="172">
        <v>0</v>
      </c>
      <c r="G8" s="172">
        <v>545</v>
      </c>
      <c r="H8" s="141"/>
      <c r="I8" s="69" t="s">
        <v>118</v>
      </c>
      <c r="J8" s="76">
        <v>271.63</v>
      </c>
      <c r="K8" s="71">
        <v>3.8461538461538464E-2</v>
      </c>
      <c r="L8" s="71">
        <f t="shared" si="0"/>
        <v>10.447307692307692</v>
      </c>
      <c r="M8" s="71">
        <f t="shared" si="1"/>
        <v>10.447307692307692</v>
      </c>
      <c r="N8" s="71">
        <f t="shared" si="2"/>
        <v>10.447307692307692</v>
      </c>
      <c r="O8" s="71">
        <f t="shared" si="3"/>
        <v>10.447307692307692</v>
      </c>
      <c r="P8" s="89">
        <v>4033825</v>
      </c>
      <c r="Q8" s="89">
        <f t="shared" si="8"/>
        <v>545</v>
      </c>
      <c r="R8" s="112">
        <f t="shared" si="9"/>
        <v>5693.7826923076927</v>
      </c>
      <c r="S8" s="112">
        <f t="shared" si="10"/>
        <v>5693.7826923076927</v>
      </c>
      <c r="T8" s="112">
        <f t="shared" si="11"/>
        <v>0</v>
      </c>
      <c r="U8" s="112">
        <f t="shared" si="12"/>
        <v>0</v>
      </c>
      <c r="V8" s="112">
        <f t="shared" si="13"/>
        <v>0</v>
      </c>
      <c r="W8" s="113">
        <f t="shared" si="7"/>
        <v>1.4115095950636661E-3</v>
      </c>
    </row>
    <row r="9" spans="1:23" s="70" customFormat="1" ht="14" x14ac:dyDescent="0.15">
      <c r="A9" s="68">
        <v>2019</v>
      </c>
      <c r="B9" s="69" t="s">
        <v>112</v>
      </c>
      <c r="C9" s="183">
        <v>202.125</v>
      </c>
      <c r="D9" s="177">
        <v>76.25</v>
      </c>
      <c r="E9" s="172">
        <v>1377.875</v>
      </c>
      <c r="F9" s="172">
        <v>89.625</v>
      </c>
      <c r="G9" s="172">
        <v>1745.875</v>
      </c>
      <c r="H9" s="141"/>
      <c r="I9" s="69" t="s">
        <v>112</v>
      </c>
      <c r="J9" s="76">
        <v>23084.5</v>
      </c>
      <c r="K9" s="71">
        <v>0.34484720416124837</v>
      </c>
      <c r="L9" s="71">
        <f t="shared" si="0"/>
        <v>7960.6252844603378</v>
      </c>
      <c r="M9" s="71">
        <f t="shared" si="1"/>
        <v>7960.6252844603378</v>
      </c>
      <c r="N9" s="71">
        <f t="shared" si="2"/>
        <v>7960.6252844603378</v>
      </c>
      <c r="O9" s="71">
        <f t="shared" si="3"/>
        <v>7960.6252844603378</v>
      </c>
      <c r="P9" s="89">
        <v>170774593.83000001</v>
      </c>
      <c r="Q9" s="89">
        <f t="shared" si="8"/>
        <v>1745.875</v>
      </c>
      <c r="R9" s="112">
        <f t="shared" si="9"/>
        <v>13898256.668507192</v>
      </c>
      <c r="S9" s="112">
        <f t="shared" si="10"/>
        <v>1609041.3856215458</v>
      </c>
      <c r="T9" s="112">
        <f t="shared" si="11"/>
        <v>606997.67794010078</v>
      </c>
      <c r="U9" s="112">
        <f t="shared" si="12"/>
        <v>10968746.563825788</v>
      </c>
      <c r="V9" s="112">
        <f t="shared" si="13"/>
        <v>713471.04111975781</v>
      </c>
      <c r="W9" s="113">
        <f t="shared" si="7"/>
        <v>8.1383631820213312E-2</v>
      </c>
    </row>
    <row r="10" spans="1:23" s="70" customFormat="1" ht="14" x14ac:dyDescent="0.15">
      <c r="A10" s="68">
        <v>2019</v>
      </c>
      <c r="B10" s="69" t="s">
        <v>148</v>
      </c>
      <c r="C10" s="183">
        <v>200</v>
      </c>
      <c r="D10" s="177">
        <v>1975</v>
      </c>
      <c r="E10" s="172">
        <v>4820</v>
      </c>
      <c r="F10" s="172">
        <v>450</v>
      </c>
      <c r="G10" s="172">
        <v>7445</v>
      </c>
      <c r="H10" s="141"/>
      <c r="I10" s="69" t="s">
        <v>148</v>
      </c>
      <c r="J10" s="76">
        <v>1951.2599999999998</v>
      </c>
      <c r="K10" s="71">
        <v>0.33751743375174337</v>
      </c>
      <c r="L10" s="71">
        <f t="shared" si="0"/>
        <v>658.58426778242665</v>
      </c>
      <c r="M10" s="71">
        <f t="shared" si="1"/>
        <v>658.58426778242665</v>
      </c>
      <c r="N10" s="71">
        <f t="shared" si="2"/>
        <v>658.58426778242665</v>
      </c>
      <c r="O10" s="71">
        <f t="shared" si="3"/>
        <v>658.58426778242665</v>
      </c>
      <c r="P10" s="89">
        <v>142452204.19</v>
      </c>
      <c r="Q10" s="89">
        <f t="shared" si="8"/>
        <v>7445</v>
      </c>
      <c r="R10" s="112">
        <f t="shared" si="9"/>
        <v>4903159.8736401666</v>
      </c>
      <c r="S10" s="112">
        <f t="shared" si="10"/>
        <v>131716.85355648532</v>
      </c>
      <c r="T10" s="112">
        <f t="shared" si="11"/>
        <v>1300703.9288702926</v>
      </c>
      <c r="U10" s="112">
        <f t="shared" si="12"/>
        <v>3174376.1707112966</v>
      </c>
      <c r="V10" s="112">
        <f t="shared" si="13"/>
        <v>296362.92050209199</v>
      </c>
      <c r="W10" s="113">
        <f t="shared" si="7"/>
        <v>3.441968414262251E-2</v>
      </c>
    </row>
    <row r="11" spans="1:23" s="70" customFormat="1" ht="14" x14ac:dyDescent="0.15">
      <c r="A11" s="68">
        <v>2019</v>
      </c>
      <c r="B11" s="69" t="s">
        <v>124</v>
      </c>
      <c r="C11" s="183">
        <v>2357</v>
      </c>
      <c r="D11" s="177">
        <v>1360</v>
      </c>
      <c r="E11" s="172">
        <v>5250</v>
      </c>
      <c r="F11" s="172">
        <v>3114</v>
      </c>
      <c r="G11" s="172">
        <v>12081</v>
      </c>
      <c r="H11" s="141"/>
      <c r="I11" s="69" t="s">
        <v>124</v>
      </c>
      <c r="J11" s="76">
        <v>104</v>
      </c>
      <c r="K11" s="71">
        <v>0.4375</v>
      </c>
      <c r="L11" s="71">
        <f t="shared" si="0"/>
        <v>45.5</v>
      </c>
      <c r="M11" s="71">
        <f t="shared" si="1"/>
        <v>45.5</v>
      </c>
      <c r="N11" s="71">
        <f t="shared" si="2"/>
        <v>45.5</v>
      </c>
      <c r="O11" s="71">
        <f t="shared" si="3"/>
        <v>45.5</v>
      </c>
      <c r="P11" s="89">
        <v>10343020.5</v>
      </c>
      <c r="Q11" s="89">
        <f t="shared" si="8"/>
        <v>12081</v>
      </c>
      <c r="R11" s="112">
        <f t="shared" si="9"/>
        <v>549685.5</v>
      </c>
      <c r="S11" s="112">
        <f t="shared" si="10"/>
        <v>107243.5</v>
      </c>
      <c r="T11" s="112">
        <f t="shared" si="11"/>
        <v>61880</v>
      </c>
      <c r="U11" s="112">
        <f t="shared" si="12"/>
        <v>238875</v>
      </c>
      <c r="V11" s="112">
        <f t="shared" si="13"/>
        <v>141687</v>
      </c>
      <c r="W11" s="113">
        <f t="shared" si="7"/>
        <v>5.3145548730179931E-2</v>
      </c>
    </row>
    <row r="12" spans="1:23" s="70" customFormat="1" ht="14" x14ac:dyDescent="0.15">
      <c r="A12" s="68">
        <v>2019</v>
      </c>
      <c r="B12" s="69" t="s">
        <v>109</v>
      </c>
      <c r="C12" s="183">
        <v>515.57142857142856</v>
      </c>
      <c r="D12" s="177">
        <v>692.28571428571433</v>
      </c>
      <c r="E12" s="172">
        <v>285</v>
      </c>
      <c r="F12" s="172">
        <v>17.142857142857142</v>
      </c>
      <c r="G12" s="172">
        <v>1510</v>
      </c>
      <c r="H12" s="141"/>
      <c r="I12" s="69" t="s">
        <v>109</v>
      </c>
      <c r="J12" s="76">
        <v>594.58999999999992</v>
      </c>
      <c r="K12" s="71">
        <v>0</v>
      </c>
      <c r="L12" s="71">
        <f t="shared" si="0"/>
        <v>0</v>
      </c>
      <c r="M12" s="71">
        <f t="shared" si="1"/>
        <v>0</v>
      </c>
      <c r="N12" s="71">
        <f t="shared" si="2"/>
        <v>0</v>
      </c>
      <c r="O12" s="71">
        <f t="shared" si="3"/>
        <v>0</v>
      </c>
      <c r="P12" s="89">
        <v>11431374.390000001</v>
      </c>
      <c r="Q12" s="89">
        <f t="shared" si="8"/>
        <v>1510</v>
      </c>
      <c r="R12" s="112">
        <f t="shared" si="9"/>
        <v>0</v>
      </c>
      <c r="S12" s="112">
        <f t="shared" si="10"/>
        <v>0</v>
      </c>
      <c r="T12" s="112">
        <f t="shared" si="11"/>
        <v>0</v>
      </c>
      <c r="U12" s="112">
        <f t="shared" si="12"/>
        <v>0</v>
      </c>
      <c r="V12" s="112">
        <f t="shared" si="13"/>
        <v>0</v>
      </c>
      <c r="W12" s="113">
        <f t="shared" si="7"/>
        <v>0</v>
      </c>
    </row>
    <row r="13" spans="1:23" s="70" customFormat="1" ht="14" x14ac:dyDescent="0.15">
      <c r="A13" s="68">
        <v>2019</v>
      </c>
      <c r="B13" s="69" t="s">
        <v>128</v>
      </c>
      <c r="C13" s="183">
        <v>0</v>
      </c>
      <c r="D13" s="177">
        <v>9322</v>
      </c>
      <c r="E13" s="172">
        <v>4145</v>
      </c>
      <c r="F13" s="172">
        <v>105</v>
      </c>
      <c r="G13" s="172">
        <v>13572</v>
      </c>
      <c r="H13" s="141"/>
      <c r="I13" s="69" t="s">
        <v>128</v>
      </c>
      <c r="J13" s="76">
        <v>1032.83</v>
      </c>
      <c r="K13" s="71">
        <v>0.19683026584867075</v>
      </c>
      <c r="L13" s="71">
        <f t="shared" si="0"/>
        <v>203.2922034764826</v>
      </c>
      <c r="M13" s="71">
        <f t="shared" si="1"/>
        <v>203.2922034764826</v>
      </c>
      <c r="N13" s="71">
        <f t="shared" si="2"/>
        <v>203.2922034764826</v>
      </c>
      <c r="O13" s="71">
        <f t="shared" si="3"/>
        <v>203.2922034764826</v>
      </c>
      <c r="P13" s="89">
        <v>198416343.07999998</v>
      </c>
      <c r="Q13" s="89">
        <f t="shared" si="8"/>
        <v>13572</v>
      </c>
      <c r="R13" s="112">
        <f t="shared" si="9"/>
        <v>2759081.7855828218</v>
      </c>
      <c r="S13" s="112">
        <f t="shared" si="10"/>
        <v>0</v>
      </c>
      <c r="T13" s="112">
        <f t="shared" si="11"/>
        <v>1895089.9208077707</v>
      </c>
      <c r="U13" s="112">
        <f t="shared" si="12"/>
        <v>842646.18341002031</v>
      </c>
      <c r="V13" s="112">
        <f t="shared" si="13"/>
        <v>21345.681365030672</v>
      </c>
      <c r="W13" s="113">
        <f t="shared" si="7"/>
        <v>1.3905516767186767E-2</v>
      </c>
    </row>
    <row r="14" spans="1:23" s="70" customFormat="1" ht="14" x14ac:dyDescent="0.15">
      <c r="A14" s="68">
        <v>2019</v>
      </c>
      <c r="B14" s="69" t="s">
        <v>182</v>
      </c>
      <c r="C14" s="183">
        <v>397.5</v>
      </c>
      <c r="D14" s="177">
        <v>3160.5</v>
      </c>
      <c r="E14" s="172">
        <v>0</v>
      </c>
      <c r="F14" s="172">
        <v>165</v>
      </c>
      <c r="G14" s="172">
        <v>3723</v>
      </c>
      <c r="H14" s="141"/>
      <c r="I14" s="78" t="s">
        <v>182</v>
      </c>
      <c r="J14" s="71">
        <v>178</v>
      </c>
      <c r="K14" s="83">
        <v>0.47727272727272729</v>
      </c>
      <c r="L14" s="71">
        <f t="shared" si="0"/>
        <v>84.954545454545453</v>
      </c>
      <c r="M14" s="71">
        <f t="shared" si="1"/>
        <v>84.954545454545453</v>
      </c>
      <c r="N14" s="71">
        <f t="shared" si="2"/>
        <v>84.954545454545453</v>
      </c>
      <c r="O14" s="71">
        <f t="shared" si="3"/>
        <v>84.954545454545453</v>
      </c>
      <c r="P14" s="89">
        <v>12943263.279999999</v>
      </c>
      <c r="Q14" s="89">
        <f t="shared" si="8"/>
        <v>3723</v>
      </c>
      <c r="R14" s="112">
        <f t="shared" si="9"/>
        <v>316285.77272727271</v>
      </c>
      <c r="S14" s="112">
        <f t="shared" si="10"/>
        <v>33769.431818181816</v>
      </c>
      <c r="T14" s="112">
        <f t="shared" si="11"/>
        <v>268498.84090909088</v>
      </c>
      <c r="U14" s="112">
        <f t="shared" si="12"/>
        <v>0</v>
      </c>
      <c r="V14" s="112">
        <f t="shared" si="13"/>
        <v>14017.5</v>
      </c>
      <c r="W14" s="113">
        <f t="shared" si="7"/>
        <v>2.4436323814566858E-2</v>
      </c>
    </row>
    <row r="15" spans="1:23" s="70" customFormat="1" ht="14" x14ac:dyDescent="0.15">
      <c r="A15" s="68">
        <v>2019</v>
      </c>
      <c r="B15" s="69" t="s">
        <v>127</v>
      </c>
      <c r="C15" s="183">
        <v>252</v>
      </c>
      <c r="D15" s="177">
        <v>868.66666666666663</v>
      </c>
      <c r="E15" s="172">
        <v>170</v>
      </c>
      <c r="F15" s="172">
        <v>0</v>
      </c>
      <c r="G15" s="172">
        <v>1290.6666666666665</v>
      </c>
      <c r="H15" s="141"/>
      <c r="I15" s="69" t="s">
        <v>127</v>
      </c>
      <c r="J15" s="76">
        <v>370.7</v>
      </c>
      <c r="K15" s="71">
        <v>8.4898379212760486E-2</v>
      </c>
      <c r="L15" s="71">
        <f t="shared" si="0"/>
        <v>31.47182917417031</v>
      </c>
      <c r="M15" s="71">
        <f t="shared" si="1"/>
        <v>31.47182917417031</v>
      </c>
      <c r="N15" s="71">
        <f t="shared" si="2"/>
        <v>31.47182917417031</v>
      </c>
      <c r="O15" s="71">
        <f t="shared" si="3"/>
        <v>31.47182917417031</v>
      </c>
      <c r="P15" s="89">
        <v>32854270.859999999</v>
      </c>
      <c r="Q15" s="89">
        <f t="shared" si="8"/>
        <v>1290.6666666666665</v>
      </c>
      <c r="R15" s="112">
        <f t="shared" si="9"/>
        <v>40619.640854129138</v>
      </c>
      <c r="S15" s="112">
        <f t="shared" si="10"/>
        <v>7930.9009518909179</v>
      </c>
      <c r="T15" s="112">
        <f t="shared" si="11"/>
        <v>27338.528942629273</v>
      </c>
      <c r="U15" s="112">
        <f t="shared" si="12"/>
        <v>5350.2109596089531</v>
      </c>
      <c r="V15" s="112">
        <f t="shared" si="13"/>
        <v>0</v>
      </c>
      <c r="W15" s="113">
        <f t="shared" si="7"/>
        <v>1.236358007371987E-3</v>
      </c>
    </row>
    <row r="16" spans="1:23" s="70" customFormat="1" ht="14" x14ac:dyDescent="0.15">
      <c r="A16" s="68">
        <v>2019</v>
      </c>
      <c r="B16" s="69" t="s">
        <v>101</v>
      </c>
      <c r="C16" s="183">
        <v>959.2</v>
      </c>
      <c r="D16" s="177">
        <v>6340.6</v>
      </c>
      <c r="E16" s="172">
        <v>3495.4</v>
      </c>
      <c r="F16" s="172">
        <v>0</v>
      </c>
      <c r="G16" s="172">
        <v>10795.2</v>
      </c>
      <c r="H16" s="141"/>
      <c r="I16" s="69" t="s">
        <v>101</v>
      </c>
      <c r="J16" s="76">
        <v>4</v>
      </c>
      <c r="K16" s="71">
        <v>0</v>
      </c>
      <c r="L16" s="71">
        <f t="shared" si="0"/>
        <v>0</v>
      </c>
      <c r="M16" s="71">
        <f t="shared" si="1"/>
        <v>0</v>
      </c>
      <c r="N16" s="71">
        <f t="shared" si="2"/>
        <v>0</v>
      </c>
      <c r="O16" s="71">
        <f t="shared" si="3"/>
        <v>0</v>
      </c>
      <c r="P16" s="89">
        <v>540000</v>
      </c>
      <c r="Q16" s="89">
        <f t="shared" si="8"/>
        <v>10795.2</v>
      </c>
      <c r="R16" s="112">
        <f t="shared" si="9"/>
        <v>0</v>
      </c>
      <c r="S16" s="112">
        <f t="shared" si="10"/>
        <v>0</v>
      </c>
      <c r="T16" s="112">
        <f t="shared" si="11"/>
        <v>0</v>
      </c>
      <c r="U16" s="112">
        <f t="shared" si="12"/>
        <v>0</v>
      </c>
      <c r="V16" s="112">
        <f t="shared" si="13"/>
        <v>0</v>
      </c>
      <c r="W16" s="113">
        <f t="shared" si="7"/>
        <v>0</v>
      </c>
    </row>
    <row r="17" spans="1:23" s="70" customFormat="1" ht="14" x14ac:dyDescent="0.15">
      <c r="A17" s="68">
        <v>2019</v>
      </c>
      <c r="B17" s="69" t="s">
        <v>104</v>
      </c>
      <c r="C17" s="183">
        <v>515.57142857142856</v>
      </c>
      <c r="D17" s="177">
        <v>346.14285714285717</v>
      </c>
      <c r="E17" s="172">
        <v>68.857142857142861</v>
      </c>
      <c r="F17" s="172">
        <v>8.5714285714285712</v>
      </c>
      <c r="G17" s="172">
        <v>939.14285714285722</v>
      </c>
      <c r="H17" s="141"/>
      <c r="I17" s="69" t="s">
        <v>104</v>
      </c>
      <c r="J17" s="76">
        <v>22868.78</v>
      </c>
      <c r="K17" s="71">
        <v>0.14630076682760579</v>
      </c>
      <c r="L17" s="71">
        <f t="shared" si="0"/>
        <v>3345.7200504118146</v>
      </c>
      <c r="M17" s="71">
        <f t="shared" si="1"/>
        <v>3345.7200504118146</v>
      </c>
      <c r="N17" s="71">
        <f t="shared" si="2"/>
        <v>3345.7200504118146</v>
      </c>
      <c r="O17" s="71">
        <f t="shared" si="3"/>
        <v>3345.7200504118146</v>
      </c>
      <c r="P17" s="89">
        <v>181757013.13000003</v>
      </c>
      <c r="Q17" s="89">
        <f t="shared" si="8"/>
        <v>939.14285714285722</v>
      </c>
      <c r="R17" s="112">
        <f t="shared" si="9"/>
        <v>3142109.0873438958</v>
      </c>
      <c r="S17" s="112">
        <f t="shared" si="10"/>
        <v>1724957.6659908912</v>
      </c>
      <c r="T17" s="112">
        <f t="shared" si="11"/>
        <v>1158097.0974496896</v>
      </c>
      <c r="U17" s="112">
        <f t="shared" si="12"/>
        <v>230376.72347121354</v>
      </c>
      <c r="V17" s="112">
        <f t="shared" si="13"/>
        <v>28677.600432101266</v>
      </c>
      <c r="W17" s="113">
        <f t="shared" si="7"/>
        <v>1.7287415947446996E-2</v>
      </c>
    </row>
    <row r="18" spans="1:23" s="70" customFormat="1" ht="14" x14ac:dyDescent="0.15">
      <c r="A18" s="68">
        <v>2019</v>
      </c>
      <c r="B18" s="69" t="s">
        <v>120</v>
      </c>
      <c r="C18" s="183">
        <v>375</v>
      </c>
      <c r="D18" s="177">
        <v>665</v>
      </c>
      <c r="E18" s="172">
        <v>865</v>
      </c>
      <c r="F18" s="172">
        <v>250</v>
      </c>
      <c r="G18" s="172">
        <v>2155</v>
      </c>
      <c r="H18" s="141"/>
      <c r="I18" s="69" t="s">
        <v>120</v>
      </c>
      <c r="J18" s="76">
        <v>164.92</v>
      </c>
      <c r="K18" s="71">
        <v>0.25362318840579712</v>
      </c>
      <c r="L18" s="71">
        <f t="shared" si="0"/>
        <v>41.827536231884061</v>
      </c>
      <c r="M18" s="71">
        <f t="shared" si="1"/>
        <v>41.827536231884061</v>
      </c>
      <c r="N18" s="71">
        <f t="shared" si="2"/>
        <v>41.827536231884061</v>
      </c>
      <c r="O18" s="71">
        <f t="shared" si="3"/>
        <v>41.827536231884061</v>
      </c>
      <c r="P18" s="89">
        <v>9474337.5600000005</v>
      </c>
      <c r="Q18" s="89">
        <f t="shared" si="8"/>
        <v>2155</v>
      </c>
      <c r="R18" s="112">
        <f t="shared" si="9"/>
        <v>90138.340579710144</v>
      </c>
      <c r="S18" s="112">
        <f t="shared" si="10"/>
        <v>15685.326086956522</v>
      </c>
      <c r="T18" s="112">
        <f t="shared" si="11"/>
        <v>27815.3115942029</v>
      </c>
      <c r="U18" s="112">
        <f t="shared" si="12"/>
        <v>36180.818840579712</v>
      </c>
      <c r="V18" s="112">
        <f t="shared" si="13"/>
        <v>10456.884057971016</v>
      </c>
      <c r="W18" s="113">
        <f t="shared" si="7"/>
        <v>9.5139464905987722E-3</v>
      </c>
    </row>
    <row r="19" spans="1:23" s="70" customFormat="1" ht="14" x14ac:dyDescent="0.15">
      <c r="A19" s="68">
        <v>2019</v>
      </c>
      <c r="B19" s="69" t="s">
        <v>119</v>
      </c>
      <c r="C19" s="183">
        <v>978.4</v>
      </c>
      <c r="D19" s="177">
        <v>4110.6000000000004</v>
      </c>
      <c r="E19" s="172">
        <v>3803.6</v>
      </c>
      <c r="F19" s="172">
        <v>392.6</v>
      </c>
      <c r="G19" s="172">
        <v>9285.2000000000007</v>
      </c>
      <c r="H19" s="141"/>
      <c r="I19" s="69" t="s">
        <v>119</v>
      </c>
      <c r="J19" s="76">
        <v>279.60000000000002</v>
      </c>
      <c r="K19" s="71">
        <v>0.59136212624584716</v>
      </c>
      <c r="L19" s="71">
        <f t="shared" si="0"/>
        <v>165.34485049833887</v>
      </c>
      <c r="M19" s="71">
        <f t="shared" si="1"/>
        <v>165.34485049833887</v>
      </c>
      <c r="N19" s="71">
        <f t="shared" si="2"/>
        <v>165.34485049833887</v>
      </c>
      <c r="O19" s="71">
        <f t="shared" si="3"/>
        <v>165.34485049833887</v>
      </c>
      <c r="P19" s="89">
        <v>6591108.9399999995</v>
      </c>
      <c r="Q19" s="89">
        <f t="shared" si="8"/>
        <v>9285.2000000000007</v>
      </c>
      <c r="R19" s="112">
        <f t="shared" si="9"/>
        <v>1535260.0058471763</v>
      </c>
      <c r="S19" s="112">
        <f t="shared" si="10"/>
        <v>161773.40172757476</v>
      </c>
      <c r="T19" s="112">
        <f t="shared" si="11"/>
        <v>679666.54245847184</v>
      </c>
      <c r="U19" s="112">
        <f t="shared" si="12"/>
        <v>628905.6733554817</v>
      </c>
      <c r="V19" s="112">
        <f t="shared" si="13"/>
        <v>64914.388305647844</v>
      </c>
      <c r="W19" s="113">
        <f t="shared" si="7"/>
        <v>0.23292893803196285</v>
      </c>
    </row>
    <row r="20" spans="1:23" s="70" customFormat="1" ht="14" x14ac:dyDescent="0.15">
      <c r="A20" s="68">
        <v>2019</v>
      </c>
      <c r="B20" s="69" t="s">
        <v>151</v>
      </c>
      <c r="C20" s="183">
        <v>988</v>
      </c>
      <c r="D20" s="177">
        <v>1000</v>
      </c>
      <c r="E20" s="172">
        <v>152</v>
      </c>
      <c r="F20" s="172">
        <v>19</v>
      </c>
      <c r="G20" s="172">
        <v>2159</v>
      </c>
      <c r="H20" s="141"/>
      <c r="I20" s="69" t="s">
        <v>151</v>
      </c>
      <c r="J20" s="76">
        <v>231586.21</v>
      </c>
      <c r="K20" s="71">
        <v>0.11813949447763611</v>
      </c>
      <c r="L20" s="71">
        <f t="shared" si="0"/>
        <v>27359.477777391676</v>
      </c>
      <c r="M20" s="71">
        <f t="shared" si="1"/>
        <v>27359.477777391676</v>
      </c>
      <c r="N20" s="71">
        <f t="shared" si="2"/>
        <v>27359.477777391676</v>
      </c>
      <c r="O20" s="71">
        <f t="shared" si="3"/>
        <v>27359.477777391676</v>
      </c>
      <c r="P20" s="89">
        <v>2544309301.29</v>
      </c>
      <c r="Q20" s="89">
        <f t="shared" si="8"/>
        <v>2159</v>
      </c>
      <c r="R20" s="112">
        <f t="shared" si="9"/>
        <v>59069112.521388628</v>
      </c>
      <c r="S20" s="112">
        <f t="shared" si="10"/>
        <v>27031164.044062976</v>
      </c>
      <c r="T20" s="112">
        <f t="shared" si="11"/>
        <v>27359477.777391676</v>
      </c>
      <c r="U20" s="112">
        <f t="shared" si="12"/>
        <v>4158640.6221635346</v>
      </c>
      <c r="V20" s="112">
        <f t="shared" si="13"/>
        <v>519830.07777044183</v>
      </c>
      <c r="W20" s="113">
        <f t="shared" si="7"/>
        <v>2.3216168133111715E-2</v>
      </c>
    </row>
    <row r="21" spans="1:23" s="70" customFormat="1" ht="14" x14ac:dyDescent="0.15">
      <c r="A21" s="68">
        <v>2019</v>
      </c>
      <c r="B21" s="69" t="s">
        <v>121</v>
      </c>
      <c r="C21" s="183">
        <v>73.5</v>
      </c>
      <c r="D21" s="177">
        <v>582.75</v>
      </c>
      <c r="E21" s="172">
        <v>2772</v>
      </c>
      <c r="F21" s="172">
        <v>560</v>
      </c>
      <c r="G21" s="172">
        <v>3988.2499999999995</v>
      </c>
      <c r="H21" s="141"/>
      <c r="I21" s="69" t="s">
        <v>121</v>
      </c>
      <c r="J21" s="76">
        <v>82.75</v>
      </c>
      <c r="K21" s="71">
        <v>0.37647058823529411</v>
      </c>
      <c r="L21" s="71">
        <f t="shared" si="0"/>
        <v>31.152941176470588</v>
      </c>
      <c r="M21" s="71">
        <f t="shared" si="1"/>
        <v>31.152941176470588</v>
      </c>
      <c r="N21" s="71">
        <f t="shared" si="2"/>
        <v>31.152941176470588</v>
      </c>
      <c r="O21" s="71">
        <f t="shared" si="3"/>
        <v>31.152941176470588</v>
      </c>
      <c r="P21" s="89">
        <v>2305395.3600000003</v>
      </c>
      <c r="Q21" s="89">
        <f t="shared" si="8"/>
        <v>3988.2499999999995</v>
      </c>
      <c r="R21" s="112">
        <f t="shared" si="9"/>
        <v>124245.7176470588</v>
      </c>
      <c r="S21" s="112">
        <f t="shared" si="10"/>
        <v>2289.741176470588</v>
      </c>
      <c r="T21" s="112">
        <f t="shared" si="11"/>
        <v>18154.376470588235</v>
      </c>
      <c r="U21" s="112">
        <f t="shared" si="12"/>
        <v>86355.952941176467</v>
      </c>
      <c r="V21" s="112">
        <f t="shared" si="13"/>
        <v>17445.647058823528</v>
      </c>
      <c r="W21" s="113">
        <f t="shared" si="7"/>
        <v>5.3893453505978593E-2</v>
      </c>
    </row>
    <row r="22" spans="1:23" s="70" customFormat="1" ht="14" x14ac:dyDescent="0.15">
      <c r="A22" s="68">
        <v>2019</v>
      </c>
      <c r="B22" s="69" t="s">
        <v>100</v>
      </c>
      <c r="C22" s="183">
        <v>1561.8</v>
      </c>
      <c r="D22" s="177">
        <v>5141.833333333333</v>
      </c>
      <c r="E22" s="172">
        <v>820.57142857142856</v>
      </c>
      <c r="F22" s="172">
        <v>2186.4</v>
      </c>
      <c r="G22" s="172">
        <v>9710.6047619047622</v>
      </c>
      <c r="H22" s="141"/>
      <c r="I22" s="69" t="s">
        <v>100</v>
      </c>
      <c r="J22" s="76">
        <v>823.8</v>
      </c>
      <c r="K22" s="71">
        <v>8.3138173302107723E-2</v>
      </c>
      <c r="L22" s="71">
        <f t="shared" si="0"/>
        <v>68.489227166276336</v>
      </c>
      <c r="M22" s="71">
        <f t="shared" si="1"/>
        <v>68.489227166276336</v>
      </c>
      <c r="N22" s="71">
        <f t="shared" si="2"/>
        <v>68.489227166276336</v>
      </c>
      <c r="O22" s="71">
        <f t="shared" si="3"/>
        <v>68.489227166276336</v>
      </c>
      <c r="P22" s="89">
        <v>21678492.729999997</v>
      </c>
      <c r="Q22" s="89">
        <f t="shared" si="8"/>
        <v>9710.6047619047622</v>
      </c>
      <c r="R22" s="112">
        <f t="shared" si="9"/>
        <v>665071.81546001998</v>
      </c>
      <c r="S22" s="112">
        <f t="shared" si="10"/>
        <v>106966.47498829039</v>
      </c>
      <c r="T22" s="112">
        <f t="shared" si="11"/>
        <v>352160.19121779851</v>
      </c>
      <c r="U22" s="112">
        <f t="shared" si="12"/>
        <v>56200.30297758447</v>
      </c>
      <c r="V22" s="112">
        <f t="shared" si="13"/>
        <v>149744.84627634659</v>
      </c>
      <c r="W22" s="113">
        <f t="shared" si="7"/>
        <v>3.0678877159188E-2</v>
      </c>
    </row>
    <row r="23" spans="1:23" s="70" customFormat="1" ht="14" x14ac:dyDescent="0.15">
      <c r="A23" s="68">
        <v>2019</v>
      </c>
      <c r="B23" s="69" t="s">
        <v>125</v>
      </c>
      <c r="C23" s="183">
        <v>212</v>
      </c>
      <c r="D23" s="177">
        <v>436</v>
      </c>
      <c r="E23" s="172">
        <v>331</v>
      </c>
      <c r="F23" s="172">
        <v>70</v>
      </c>
      <c r="G23" s="172">
        <v>1049</v>
      </c>
      <c r="H23" s="141"/>
      <c r="I23" s="69" t="s">
        <v>125</v>
      </c>
      <c r="J23" s="76">
        <v>5762.9</v>
      </c>
      <c r="K23" s="71">
        <v>0.3204737125426162</v>
      </c>
      <c r="L23" s="71">
        <f t="shared" si="0"/>
        <v>1846.8579580118428</v>
      </c>
      <c r="M23" s="71">
        <f t="shared" si="1"/>
        <v>1846.8579580118428</v>
      </c>
      <c r="N23" s="71">
        <f t="shared" si="2"/>
        <v>1846.8579580118428</v>
      </c>
      <c r="O23" s="71">
        <f t="shared" si="3"/>
        <v>1846.8579580118428</v>
      </c>
      <c r="P23" s="89">
        <v>99324012.770000026</v>
      </c>
      <c r="Q23" s="89">
        <f t="shared" si="8"/>
        <v>1049</v>
      </c>
      <c r="R23" s="112">
        <f t="shared" si="9"/>
        <v>1937353.9979544231</v>
      </c>
      <c r="S23" s="112">
        <f t="shared" si="10"/>
        <v>391533.88709851069</v>
      </c>
      <c r="T23" s="112">
        <f t="shared" si="11"/>
        <v>805230.0696931635</v>
      </c>
      <c r="U23" s="112">
        <f t="shared" si="12"/>
        <v>611309.98410191992</v>
      </c>
      <c r="V23" s="112">
        <f t="shared" si="13"/>
        <v>129280.057060829</v>
      </c>
      <c r="W23" s="113">
        <f t="shared" si="7"/>
        <v>1.950539395181972E-2</v>
      </c>
    </row>
    <row r="24" spans="1:23" s="70" customFormat="1" ht="14" x14ac:dyDescent="0.15">
      <c r="A24" s="68">
        <v>2019</v>
      </c>
      <c r="B24" s="69" t="s">
        <v>153</v>
      </c>
      <c r="C24" s="183">
        <v>1164</v>
      </c>
      <c r="D24" s="177">
        <v>1806.3333333333333</v>
      </c>
      <c r="E24" s="172">
        <v>153.33333333333334</v>
      </c>
      <c r="F24" s="172">
        <v>1866</v>
      </c>
      <c r="G24" s="172">
        <v>4989.6666666666661</v>
      </c>
      <c r="H24" s="141"/>
      <c r="I24" s="69" t="s">
        <v>153</v>
      </c>
      <c r="J24" s="76">
        <v>1385</v>
      </c>
      <c r="K24" s="71">
        <v>1.1333585190782017E-2</v>
      </c>
      <c r="L24" s="71">
        <f t="shared" si="0"/>
        <v>15.697015489233094</v>
      </c>
      <c r="M24" s="71">
        <f t="shared" si="1"/>
        <v>15.697015489233094</v>
      </c>
      <c r="N24" s="71">
        <f t="shared" si="2"/>
        <v>15.697015489233094</v>
      </c>
      <c r="O24" s="71">
        <f t="shared" si="3"/>
        <v>15.697015489233094</v>
      </c>
      <c r="P24" s="89">
        <v>96073633.489999995</v>
      </c>
      <c r="Q24" s="89">
        <f t="shared" si="8"/>
        <v>4989.6666666666661</v>
      </c>
      <c r="R24" s="112">
        <f t="shared" si="9"/>
        <v>78322.874952776721</v>
      </c>
      <c r="S24" s="112">
        <f t="shared" si="10"/>
        <v>18271.32602946732</v>
      </c>
      <c r="T24" s="112">
        <f t="shared" si="11"/>
        <v>28354.042312051377</v>
      </c>
      <c r="U24" s="112">
        <f t="shared" si="12"/>
        <v>2406.8757083490746</v>
      </c>
      <c r="V24" s="112">
        <f t="shared" si="13"/>
        <v>29290.630902908953</v>
      </c>
      <c r="W24" s="113">
        <f t="shared" si="7"/>
        <v>8.152379805738179E-4</v>
      </c>
    </row>
    <row r="25" spans="1:23" s="70" customFormat="1" ht="14" x14ac:dyDescent="0.15">
      <c r="A25" s="68">
        <v>2019</v>
      </c>
      <c r="B25" s="69" t="s">
        <v>129</v>
      </c>
      <c r="C25" s="183">
        <v>620.98974790748355</v>
      </c>
      <c r="D25" s="177">
        <v>5937.4019777788781</v>
      </c>
      <c r="E25" s="172">
        <v>22635.37630627507</v>
      </c>
      <c r="F25" s="172">
        <v>1092.2319680385651</v>
      </c>
      <c r="G25" s="172">
        <v>30285.999999999996</v>
      </c>
      <c r="H25" s="141"/>
      <c r="I25" s="69" t="s">
        <v>129</v>
      </c>
      <c r="J25" s="76">
        <v>37.5</v>
      </c>
      <c r="K25" s="71">
        <v>0</v>
      </c>
      <c r="L25" s="71">
        <f t="shared" si="0"/>
        <v>0</v>
      </c>
      <c r="M25" s="71">
        <f t="shared" si="1"/>
        <v>0</v>
      </c>
      <c r="N25" s="71">
        <f t="shared" si="2"/>
        <v>0</v>
      </c>
      <c r="O25" s="71">
        <f t="shared" si="3"/>
        <v>0</v>
      </c>
      <c r="P25" s="89">
        <v>2925000</v>
      </c>
      <c r="Q25" s="89">
        <f t="shared" si="8"/>
        <v>30285.999999999996</v>
      </c>
      <c r="R25" s="112">
        <f t="shared" si="9"/>
        <v>0</v>
      </c>
      <c r="S25" s="112">
        <f t="shared" si="10"/>
        <v>0</v>
      </c>
      <c r="T25" s="112">
        <f t="shared" si="11"/>
        <v>0</v>
      </c>
      <c r="U25" s="112">
        <f t="shared" si="12"/>
        <v>0</v>
      </c>
      <c r="V25" s="112">
        <f t="shared" si="13"/>
        <v>0</v>
      </c>
      <c r="W25" s="113">
        <f t="shared" si="7"/>
        <v>0</v>
      </c>
    </row>
    <row r="26" spans="1:23" s="70" customFormat="1" ht="14" x14ac:dyDescent="0.15">
      <c r="A26" s="68">
        <v>2019</v>
      </c>
      <c r="B26" s="69" t="s">
        <v>154</v>
      </c>
      <c r="C26" s="183">
        <v>442.06</v>
      </c>
      <c r="D26" s="177">
        <v>541.88</v>
      </c>
      <c r="E26" s="172">
        <v>285.2</v>
      </c>
      <c r="F26" s="172">
        <v>156.85999999999999</v>
      </c>
      <c r="G26" s="172">
        <v>1426</v>
      </c>
      <c r="H26" s="141"/>
      <c r="I26" s="69" t="s">
        <v>154</v>
      </c>
      <c r="J26" s="76">
        <v>20663</v>
      </c>
      <c r="K26" s="71">
        <v>0</v>
      </c>
      <c r="L26" s="71">
        <f t="shared" si="0"/>
        <v>0</v>
      </c>
      <c r="M26" s="71">
        <f t="shared" si="1"/>
        <v>0</v>
      </c>
      <c r="N26" s="71">
        <f t="shared" si="2"/>
        <v>0</v>
      </c>
      <c r="O26" s="71">
        <f t="shared" si="3"/>
        <v>0</v>
      </c>
      <c r="P26" s="89">
        <v>165301279.02000001</v>
      </c>
      <c r="Q26" s="89">
        <f t="shared" si="8"/>
        <v>1426</v>
      </c>
      <c r="R26" s="112">
        <f t="shared" si="9"/>
        <v>0</v>
      </c>
      <c r="S26" s="112">
        <f t="shared" si="10"/>
        <v>0</v>
      </c>
      <c r="T26" s="112">
        <f t="shared" si="11"/>
        <v>0</v>
      </c>
      <c r="U26" s="112">
        <f t="shared" si="12"/>
        <v>0</v>
      </c>
      <c r="V26" s="112">
        <f t="shared" si="13"/>
        <v>0</v>
      </c>
      <c r="W26" s="113">
        <f t="shared" si="7"/>
        <v>0</v>
      </c>
    </row>
    <row r="27" spans="1:23" s="70" customFormat="1" ht="14" x14ac:dyDescent="0.15">
      <c r="A27" s="68">
        <v>2019</v>
      </c>
      <c r="B27" s="69" t="s">
        <v>114</v>
      </c>
      <c r="C27" s="183">
        <v>300</v>
      </c>
      <c r="D27" s="177">
        <v>3950</v>
      </c>
      <c r="E27" s="172">
        <v>9640</v>
      </c>
      <c r="F27" s="172">
        <v>900</v>
      </c>
      <c r="G27" s="172">
        <v>14790</v>
      </c>
      <c r="H27" s="141"/>
      <c r="I27" s="69" t="s">
        <v>114</v>
      </c>
      <c r="J27" s="76">
        <v>122.5</v>
      </c>
      <c r="K27" s="71">
        <v>0.5859375</v>
      </c>
      <c r="L27" s="71">
        <f t="shared" si="0"/>
        <v>71.77734375</v>
      </c>
      <c r="M27" s="71">
        <f t="shared" si="1"/>
        <v>71.77734375</v>
      </c>
      <c r="N27" s="71">
        <f t="shared" si="2"/>
        <v>71.77734375</v>
      </c>
      <c r="O27" s="71">
        <f t="shared" si="3"/>
        <v>71.77734375</v>
      </c>
      <c r="P27" s="89">
        <v>12660517.5</v>
      </c>
      <c r="Q27" s="89">
        <f t="shared" si="8"/>
        <v>14790</v>
      </c>
      <c r="R27" s="112">
        <f t="shared" si="9"/>
        <v>1061586.9140625</v>
      </c>
      <c r="S27" s="112">
        <f t="shared" si="10"/>
        <v>21533.203125</v>
      </c>
      <c r="T27" s="112">
        <f t="shared" si="11"/>
        <v>283520.5078125</v>
      </c>
      <c r="U27" s="112">
        <f t="shared" si="12"/>
        <v>691933.59375</v>
      </c>
      <c r="V27" s="112">
        <f t="shared" si="13"/>
        <v>64599.609375</v>
      </c>
      <c r="W27" s="113">
        <f t="shared" si="7"/>
        <v>8.3850199177284812E-2</v>
      </c>
    </row>
    <row r="28" spans="1:23" s="70" customFormat="1" ht="14" x14ac:dyDescent="0.15">
      <c r="A28" s="68">
        <v>2019</v>
      </c>
      <c r="B28" s="69" t="s">
        <v>149</v>
      </c>
      <c r="C28" s="183">
        <v>647</v>
      </c>
      <c r="D28" s="177">
        <v>7854</v>
      </c>
      <c r="E28" s="172">
        <v>840</v>
      </c>
      <c r="F28" s="172">
        <v>0</v>
      </c>
      <c r="G28" s="172">
        <v>9341</v>
      </c>
      <c r="H28" s="141"/>
      <c r="I28" s="69" t="s">
        <v>149</v>
      </c>
      <c r="J28" s="76">
        <v>7.5</v>
      </c>
      <c r="K28" s="71">
        <v>0</v>
      </c>
      <c r="L28" s="71">
        <f t="shared" si="0"/>
        <v>0</v>
      </c>
      <c r="M28" s="71">
        <f t="shared" si="1"/>
        <v>0</v>
      </c>
      <c r="N28" s="71">
        <f t="shared" si="2"/>
        <v>0</v>
      </c>
      <c r="O28" s="71">
        <f t="shared" si="3"/>
        <v>0</v>
      </c>
      <c r="P28" s="89">
        <v>2917200</v>
      </c>
      <c r="Q28" s="89">
        <f t="shared" si="8"/>
        <v>9341</v>
      </c>
      <c r="R28" s="112">
        <f t="shared" si="9"/>
        <v>0</v>
      </c>
      <c r="S28" s="112">
        <f t="shared" si="10"/>
        <v>0</v>
      </c>
      <c r="T28" s="112">
        <f t="shared" si="11"/>
        <v>0</v>
      </c>
      <c r="U28" s="112">
        <f t="shared" si="12"/>
        <v>0</v>
      </c>
      <c r="V28" s="112">
        <f t="shared" si="13"/>
        <v>0</v>
      </c>
      <c r="W28" s="113">
        <f t="shared" si="7"/>
        <v>0</v>
      </c>
    </row>
    <row r="29" spans="1:23" s="70" customFormat="1" ht="14" x14ac:dyDescent="0.15">
      <c r="A29" s="68">
        <v>2019</v>
      </c>
      <c r="B29" s="69" t="s">
        <v>103</v>
      </c>
      <c r="C29" s="183">
        <v>600.29</v>
      </c>
      <c r="D29" s="177">
        <v>2375.16</v>
      </c>
      <c r="E29" s="172">
        <v>4352.13</v>
      </c>
      <c r="F29" s="172">
        <v>1858.41</v>
      </c>
      <c r="G29" s="172">
        <v>9185.99</v>
      </c>
      <c r="H29" s="141"/>
      <c r="I29" s="69" t="s">
        <v>103</v>
      </c>
      <c r="J29" s="76">
        <v>12</v>
      </c>
      <c r="K29" s="71">
        <v>0</v>
      </c>
      <c r="L29" s="71">
        <f t="shared" si="0"/>
        <v>0</v>
      </c>
      <c r="M29" s="71">
        <f t="shared" si="1"/>
        <v>0</v>
      </c>
      <c r="N29" s="71">
        <f t="shared" si="2"/>
        <v>0</v>
      </c>
      <c r="O29" s="71">
        <f t="shared" si="3"/>
        <v>0</v>
      </c>
      <c r="P29" s="89">
        <v>258720</v>
      </c>
      <c r="Q29" s="89">
        <f t="shared" si="8"/>
        <v>9185.99</v>
      </c>
      <c r="R29" s="112">
        <f t="shared" si="9"/>
        <v>0</v>
      </c>
      <c r="S29" s="112">
        <f t="shared" si="10"/>
        <v>0</v>
      </c>
      <c r="T29" s="112">
        <f t="shared" si="11"/>
        <v>0</v>
      </c>
      <c r="U29" s="112">
        <f t="shared" si="12"/>
        <v>0</v>
      </c>
      <c r="V29" s="112">
        <f t="shared" si="13"/>
        <v>0</v>
      </c>
      <c r="W29" s="113">
        <f t="shared" si="7"/>
        <v>0</v>
      </c>
    </row>
    <row r="30" spans="1:23" s="70" customFormat="1" ht="14" x14ac:dyDescent="0.15">
      <c r="A30" s="68">
        <v>2019</v>
      </c>
      <c r="B30" s="69" t="s">
        <v>169</v>
      </c>
      <c r="C30" s="183">
        <v>0</v>
      </c>
      <c r="D30" s="177">
        <v>11384</v>
      </c>
      <c r="E30" s="172">
        <v>20350</v>
      </c>
      <c r="F30" s="172">
        <v>2180</v>
      </c>
      <c r="G30" s="172">
        <v>33914</v>
      </c>
      <c r="H30" s="141"/>
      <c r="I30" s="69" t="s">
        <v>131</v>
      </c>
      <c r="J30" s="76">
        <v>8.3000000000000007</v>
      </c>
      <c r="K30" s="71">
        <v>1</v>
      </c>
      <c r="L30" s="71">
        <f t="shared" si="0"/>
        <v>8.3000000000000007</v>
      </c>
      <c r="M30" s="71">
        <f t="shared" si="1"/>
        <v>8.3000000000000007</v>
      </c>
      <c r="N30" s="71">
        <f t="shared" si="2"/>
        <v>8.3000000000000007</v>
      </c>
      <c r="O30" s="71">
        <f t="shared" si="3"/>
        <v>8.3000000000000007</v>
      </c>
      <c r="P30" s="89">
        <v>2878261.5300000003</v>
      </c>
      <c r="Q30" s="89">
        <f t="shared" si="8"/>
        <v>33914</v>
      </c>
      <c r="R30" s="112">
        <f t="shared" si="9"/>
        <v>281486.2</v>
      </c>
      <c r="S30" s="112">
        <f t="shared" si="10"/>
        <v>0</v>
      </c>
      <c r="T30" s="112">
        <f t="shared" si="11"/>
        <v>94487.200000000012</v>
      </c>
      <c r="U30" s="112">
        <f t="shared" si="12"/>
        <v>168905</v>
      </c>
      <c r="V30" s="112">
        <f t="shared" si="13"/>
        <v>18094</v>
      </c>
      <c r="W30" s="113">
        <f t="shared" si="7"/>
        <v>9.7797297801496166E-2</v>
      </c>
    </row>
    <row r="31" spans="1:23" s="70" customFormat="1" ht="14" x14ac:dyDescent="0.15">
      <c r="A31" s="68">
        <v>2019</v>
      </c>
      <c r="B31" s="69" t="s">
        <v>152</v>
      </c>
      <c r="C31" s="183">
        <v>471.83333333333331</v>
      </c>
      <c r="D31" s="177">
        <v>679.41666666666663</v>
      </c>
      <c r="E31" s="172">
        <v>0</v>
      </c>
      <c r="F31" s="172">
        <v>28.333333333333332</v>
      </c>
      <c r="G31" s="172">
        <v>1179.5833333333333</v>
      </c>
      <c r="H31" s="141"/>
      <c r="I31" s="69" t="s">
        <v>152</v>
      </c>
      <c r="J31" s="76">
        <v>84</v>
      </c>
      <c r="K31" s="71">
        <v>0</v>
      </c>
      <c r="L31" s="71">
        <f t="shared" si="0"/>
        <v>0</v>
      </c>
      <c r="M31" s="71">
        <f t="shared" si="1"/>
        <v>0</v>
      </c>
      <c r="N31" s="71">
        <f t="shared" si="2"/>
        <v>0</v>
      </c>
      <c r="O31" s="71">
        <f t="shared" si="3"/>
        <v>0</v>
      </c>
      <c r="P31" s="89">
        <v>1432450</v>
      </c>
      <c r="Q31" s="89">
        <f t="shared" si="8"/>
        <v>1179.5833333333333</v>
      </c>
      <c r="R31" s="112">
        <f t="shared" si="9"/>
        <v>0</v>
      </c>
      <c r="S31" s="112">
        <f t="shared" si="10"/>
        <v>0</v>
      </c>
      <c r="T31" s="112">
        <f t="shared" si="11"/>
        <v>0</v>
      </c>
      <c r="U31" s="112">
        <f t="shared" si="12"/>
        <v>0</v>
      </c>
      <c r="V31" s="112">
        <f t="shared" si="13"/>
        <v>0</v>
      </c>
      <c r="W31" s="113">
        <f t="shared" si="7"/>
        <v>0</v>
      </c>
    </row>
    <row r="32" spans="1:23" s="70" customFormat="1" ht="14" x14ac:dyDescent="0.15">
      <c r="A32" s="68">
        <v>2019</v>
      </c>
      <c r="B32" s="69" t="s">
        <v>136</v>
      </c>
      <c r="C32" s="183">
        <v>0</v>
      </c>
      <c r="D32" s="177">
        <v>7900</v>
      </c>
      <c r="E32" s="172">
        <v>19280</v>
      </c>
      <c r="F32" s="172">
        <v>1800</v>
      </c>
      <c r="G32" s="172">
        <v>28980</v>
      </c>
      <c r="H32" s="141"/>
      <c r="I32" s="69" t="s">
        <v>136</v>
      </c>
      <c r="J32" s="76">
        <v>908.56000000000006</v>
      </c>
      <c r="K32" s="71">
        <v>0.44945054945054946</v>
      </c>
      <c r="L32" s="71">
        <f t="shared" si="0"/>
        <v>408.35279120879125</v>
      </c>
      <c r="M32" s="71">
        <f t="shared" si="1"/>
        <v>408.35279120879125</v>
      </c>
      <c r="N32" s="71">
        <f t="shared" si="2"/>
        <v>408.35279120879125</v>
      </c>
      <c r="O32" s="71">
        <f t="shared" si="3"/>
        <v>408.35279120879125</v>
      </c>
      <c r="P32" s="89">
        <v>470195254.0399999</v>
      </c>
      <c r="Q32" s="89">
        <f t="shared" si="8"/>
        <v>28980</v>
      </c>
      <c r="R32" s="112">
        <f t="shared" si="9"/>
        <v>11834063.889230771</v>
      </c>
      <c r="S32" s="112">
        <f t="shared" si="10"/>
        <v>0</v>
      </c>
      <c r="T32" s="112">
        <f t="shared" si="11"/>
        <v>3225987.0505494508</v>
      </c>
      <c r="U32" s="112">
        <f t="shared" si="12"/>
        <v>7873041.8145054951</v>
      </c>
      <c r="V32" s="112">
        <f t="shared" si="13"/>
        <v>735035.02417582425</v>
      </c>
      <c r="W32" s="113">
        <f t="shared" si="7"/>
        <v>2.5168403525025876E-2</v>
      </c>
    </row>
    <row r="33" spans="1:23" s="70" customFormat="1" ht="14" x14ac:dyDescent="0.15">
      <c r="A33" s="68">
        <v>2019</v>
      </c>
      <c r="B33" s="69" t="s">
        <v>150</v>
      </c>
      <c r="C33" s="183">
        <v>0</v>
      </c>
      <c r="D33" s="177">
        <v>3950</v>
      </c>
      <c r="E33" s="172">
        <v>9640</v>
      </c>
      <c r="F33" s="172">
        <v>900</v>
      </c>
      <c r="G33" s="172">
        <v>14490</v>
      </c>
      <c r="H33" s="141"/>
      <c r="I33" s="72" t="s">
        <v>150</v>
      </c>
      <c r="J33" s="76">
        <v>1385.48</v>
      </c>
      <c r="K33" s="71">
        <v>0.23975822699798521</v>
      </c>
      <c r="L33" s="71">
        <f t="shared" si="0"/>
        <v>332.18022834116857</v>
      </c>
      <c r="M33" s="71">
        <f t="shared" si="1"/>
        <v>332.18022834116857</v>
      </c>
      <c r="N33" s="71">
        <f t="shared" si="2"/>
        <v>332.18022834116857</v>
      </c>
      <c r="O33" s="71">
        <f t="shared" si="3"/>
        <v>332.18022834116857</v>
      </c>
      <c r="P33" s="89">
        <v>113873771.53</v>
      </c>
      <c r="Q33" s="89">
        <f t="shared" si="8"/>
        <v>14490</v>
      </c>
      <c r="R33" s="112">
        <f t="shared" si="9"/>
        <v>4813291.5086635323</v>
      </c>
      <c r="S33" s="112">
        <f t="shared" si="10"/>
        <v>0</v>
      </c>
      <c r="T33" s="112">
        <f t="shared" si="11"/>
        <v>1312111.9019476159</v>
      </c>
      <c r="U33" s="112">
        <f t="shared" si="12"/>
        <v>3202217.401208865</v>
      </c>
      <c r="V33" s="112">
        <f t="shared" si="13"/>
        <v>298962.20550705172</v>
      </c>
      <c r="W33" s="113">
        <f t="shared" si="7"/>
        <v>4.2268658041201987E-2</v>
      </c>
    </row>
    <row r="34" spans="1:23" s="70" customFormat="1" ht="14" x14ac:dyDescent="0.15">
      <c r="A34" s="68">
        <v>2019</v>
      </c>
      <c r="B34" s="69" t="s">
        <v>159</v>
      </c>
      <c r="C34" s="183">
        <v>1387.6</v>
      </c>
      <c r="D34" s="177">
        <v>218</v>
      </c>
      <c r="E34" s="172">
        <v>189.6</v>
      </c>
      <c r="F34" s="172">
        <v>8</v>
      </c>
      <c r="G34" s="172">
        <v>1803.1999999999998</v>
      </c>
      <c r="H34" s="141"/>
      <c r="I34" s="69" t="s">
        <v>159</v>
      </c>
      <c r="J34" s="76">
        <v>1189.5</v>
      </c>
      <c r="K34" s="71">
        <v>0.31314354936402178</v>
      </c>
      <c r="L34" s="71">
        <f t="shared" si="0"/>
        <v>372.48425196850388</v>
      </c>
      <c r="M34" s="71">
        <f t="shared" si="1"/>
        <v>372.48425196850388</v>
      </c>
      <c r="N34" s="71">
        <f t="shared" si="2"/>
        <v>372.48425196850388</v>
      </c>
      <c r="O34" s="71">
        <f t="shared" si="3"/>
        <v>372.48425196850388</v>
      </c>
      <c r="P34" s="89">
        <v>13347860.17</v>
      </c>
      <c r="Q34" s="89">
        <f t="shared" si="8"/>
        <v>1803.1999999999998</v>
      </c>
      <c r="R34" s="112">
        <f t="shared" si="9"/>
        <v>671663.60314960615</v>
      </c>
      <c r="S34" s="112">
        <f t="shared" si="10"/>
        <v>516859.14803149598</v>
      </c>
      <c r="T34" s="112">
        <f t="shared" si="11"/>
        <v>81201.566929133842</v>
      </c>
      <c r="U34" s="112">
        <f t="shared" si="12"/>
        <v>70623.014173228337</v>
      </c>
      <c r="V34" s="112">
        <f t="shared" si="13"/>
        <v>2979.8740157480311</v>
      </c>
      <c r="W34" s="113">
        <f t="shared" si="7"/>
        <v>5.0319946013459488E-2</v>
      </c>
    </row>
    <row r="35" spans="1:23" s="70" customFormat="1" ht="14" x14ac:dyDescent="0.15">
      <c r="A35" s="68">
        <v>2019</v>
      </c>
      <c r="B35" s="69" t="s">
        <v>105</v>
      </c>
      <c r="C35" s="183">
        <v>924</v>
      </c>
      <c r="D35" s="177">
        <v>9372</v>
      </c>
      <c r="E35" s="172">
        <v>11805</v>
      </c>
      <c r="F35" s="172">
        <v>2231</v>
      </c>
      <c r="G35" s="172">
        <v>24332</v>
      </c>
      <c r="H35" s="141"/>
      <c r="I35" s="69" t="s">
        <v>105</v>
      </c>
      <c r="J35" s="76">
        <v>1</v>
      </c>
      <c r="K35" s="71">
        <v>0</v>
      </c>
      <c r="L35" s="71">
        <f t="shared" si="0"/>
        <v>0</v>
      </c>
      <c r="M35" s="71">
        <f t="shared" si="1"/>
        <v>0</v>
      </c>
      <c r="N35" s="71">
        <f t="shared" si="2"/>
        <v>0</v>
      </c>
      <c r="O35" s="71">
        <f t="shared" si="3"/>
        <v>0</v>
      </c>
      <c r="P35" s="89">
        <v>23540</v>
      </c>
      <c r="Q35" s="89">
        <f t="shared" si="8"/>
        <v>24332</v>
      </c>
      <c r="R35" s="112">
        <f t="shared" si="9"/>
        <v>0</v>
      </c>
      <c r="S35" s="112">
        <f t="shared" si="10"/>
        <v>0</v>
      </c>
      <c r="T35" s="112">
        <f t="shared" si="11"/>
        <v>0</v>
      </c>
      <c r="U35" s="112">
        <f t="shared" si="12"/>
        <v>0</v>
      </c>
      <c r="V35" s="112">
        <f t="shared" si="13"/>
        <v>0</v>
      </c>
      <c r="W35" s="113">
        <f t="shared" si="7"/>
        <v>0</v>
      </c>
    </row>
    <row r="36" spans="1:23" ht="14" x14ac:dyDescent="0.15">
      <c r="R36" s="118">
        <f>SUM(R3:R35)</f>
        <v>146908017.46896824</v>
      </c>
      <c r="S36" s="118">
        <f>SUM(S3:S35)</f>
        <v>63314747.714358039</v>
      </c>
      <c r="T36" s="118">
        <f>SUM(T3:T35)</f>
        <v>45759984.762488738</v>
      </c>
      <c r="U36" s="118">
        <f>SUM(U3:U35)</f>
        <v>34147377.311508909</v>
      </c>
      <c r="V36" s="118">
        <f>SUM(V3:V35)</f>
        <v>3685907.6806125478</v>
      </c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E9DC-2EDC-4476-A39E-411D738541F1}">
  <dimension ref="A1:W48"/>
  <sheetViews>
    <sheetView topLeftCell="I31" zoomScaleNormal="100" workbookViewId="0">
      <selection activeCell="A2" sqref="A2"/>
    </sheetView>
  </sheetViews>
  <sheetFormatPr baseColWidth="10" defaultColWidth="11.5" defaultRowHeight="13" x14ac:dyDescent="0.15"/>
  <cols>
    <col min="1" max="1" width="5.5" style="94" bestFit="1" customWidth="1"/>
    <col min="2" max="2" width="18.5" style="94" bestFit="1" customWidth="1"/>
    <col min="3" max="3" width="11.5" style="116" bestFit="1" customWidth="1"/>
    <col min="4" max="5" width="12.6640625" style="116" bestFit="1" customWidth="1"/>
    <col min="6" max="6" width="11.5" style="116" bestFit="1" customWidth="1"/>
    <col min="7" max="7" width="14.1640625" style="116" bestFit="1" customWidth="1"/>
    <col min="8" max="8" width="5.5" style="94" customWidth="1"/>
    <col min="9" max="9" width="18.5" style="94" bestFit="1" customWidth="1"/>
    <col min="10" max="10" width="11.33203125" style="99" customWidth="1"/>
    <col min="11" max="11" width="8.5" style="94" bestFit="1" customWidth="1"/>
    <col min="12" max="15" width="11.33203125" style="94" bestFit="1" customWidth="1"/>
    <col min="16" max="16" width="20.83203125" style="94" bestFit="1" customWidth="1"/>
    <col min="17" max="17" width="14.6640625" style="94" bestFit="1" customWidth="1"/>
    <col min="18" max="18" width="16.83203125" style="94" bestFit="1" customWidth="1"/>
    <col min="19" max="20" width="15" style="94" customWidth="1"/>
    <col min="21" max="22" width="15" style="94" bestFit="1" customWidth="1"/>
    <col min="23" max="23" width="13.6640625" style="94" bestFit="1" customWidth="1"/>
    <col min="24" max="16384" width="11.5" style="94"/>
  </cols>
  <sheetData>
    <row r="1" spans="1:23" ht="20.25" customHeight="1" x14ac:dyDescent="0.2">
      <c r="A1" s="271" t="s">
        <v>173</v>
      </c>
      <c r="B1" s="271"/>
      <c r="C1" s="271"/>
      <c r="D1" s="271"/>
      <c r="E1" s="271"/>
      <c r="F1" s="271"/>
      <c r="G1" s="271"/>
      <c r="H1" s="182"/>
      <c r="I1" s="144"/>
      <c r="J1" s="144"/>
      <c r="K1" s="144"/>
      <c r="L1" s="144"/>
      <c r="M1" s="144"/>
      <c r="N1" s="144"/>
      <c r="O1" s="144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5" t="s">
        <v>144</v>
      </c>
      <c r="G2" s="176" t="s">
        <v>210</v>
      </c>
      <c r="H2" s="141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25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3" s="70" customFormat="1" ht="14" x14ac:dyDescent="0.15">
      <c r="A3" s="68">
        <v>2019</v>
      </c>
      <c r="B3" s="69" t="s">
        <v>96</v>
      </c>
      <c r="C3" s="183">
        <v>860</v>
      </c>
      <c r="D3" s="89">
        <v>460</v>
      </c>
      <c r="E3" s="172">
        <v>374.99999999999994</v>
      </c>
      <c r="F3" s="172">
        <v>0</v>
      </c>
      <c r="G3" s="172">
        <v>1695</v>
      </c>
      <c r="H3" s="141"/>
      <c r="I3" s="69" t="s">
        <v>96</v>
      </c>
      <c r="J3" s="75">
        <v>69737.789999999994</v>
      </c>
      <c r="K3" s="80">
        <v>0.69720947258750321</v>
      </c>
      <c r="L3" s="71">
        <f t="shared" ref="L3:L47" si="0">+J3*K3</f>
        <v>48621.847785318052</v>
      </c>
      <c r="M3" s="71">
        <f t="shared" ref="M3:M47" si="1">+J3*K3</f>
        <v>48621.847785318052</v>
      </c>
      <c r="N3" s="71">
        <f t="shared" ref="N3:N47" si="2">+K3*J3</f>
        <v>48621.847785318052</v>
      </c>
      <c r="O3" s="71">
        <f t="shared" ref="O3:O47" si="3">+K3*J3</f>
        <v>48621.847785318052</v>
      </c>
      <c r="P3" s="89">
        <v>23366614859.030006</v>
      </c>
      <c r="Q3" s="89">
        <f t="shared" ref="Q3" si="4">G3</f>
        <v>1695</v>
      </c>
      <c r="R3" s="112">
        <f>Q3*L3</f>
        <v>82414031.996114105</v>
      </c>
      <c r="S3" s="112">
        <f t="shared" ref="S3:V3" si="5">L3*C3</f>
        <v>41814789.095373526</v>
      </c>
      <c r="T3" s="112">
        <f t="shared" si="5"/>
        <v>22366049.981246304</v>
      </c>
      <c r="U3" s="112">
        <f t="shared" si="5"/>
        <v>18233192.919494268</v>
      </c>
      <c r="V3" s="112">
        <f t="shared" si="5"/>
        <v>0</v>
      </c>
      <c r="W3" s="113">
        <f t="shared" ref="W3:W47" si="6">+R3/P3</f>
        <v>3.5269992034924684E-3</v>
      </c>
    </row>
    <row r="4" spans="1:23" s="70" customFormat="1" ht="14" x14ac:dyDescent="0.15">
      <c r="A4" s="68">
        <v>2019</v>
      </c>
      <c r="B4" s="69" t="s">
        <v>102</v>
      </c>
      <c r="C4" s="183">
        <v>950</v>
      </c>
      <c r="D4" s="89">
        <v>4534</v>
      </c>
      <c r="E4" s="172">
        <v>9291</v>
      </c>
      <c r="F4" s="172">
        <v>3248</v>
      </c>
      <c r="G4" s="172">
        <v>18023</v>
      </c>
      <c r="H4" s="141"/>
      <c r="I4" s="69" t="s">
        <v>102</v>
      </c>
      <c r="J4" s="75">
        <v>23702.320000000003</v>
      </c>
      <c r="K4" s="81">
        <v>0.92128160507728529</v>
      </c>
      <c r="L4" s="71">
        <f t="shared" si="0"/>
        <v>21836.511413655444</v>
      </c>
      <c r="M4" s="71">
        <f t="shared" si="1"/>
        <v>21836.511413655444</v>
      </c>
      <c r="N4" s="71">
        <f t="shared" si="2"/>
        <v>21836.511413655444</v>
      </c>
      <c r="O4" s="71">
        <f t="shared" si="3"/>
        <v>21836.511413655444</v>
      </c>
      <c r="P4" s="89">
        <v>4712378243.5899992</v>
      </c>
      <c r="Q4" s="89">
        <f t="shared" ref="Q4:Q47" si="7">G4</f>
        <v>18023</v>
      </c>
      <c r="R4" s="112">
        <f t="shared" ref="R4:R47" si="8">Q4*L4</f>
        <v>393559445.20831209</v>
      </c>
      <c r="S4" s="112">
        <f t="shared" ref="S4:S47" si="9">L4*C4</f>
        <v>20744685.842972673</v>
      </c>
      <c r="T4" s="112">
        <f t="shared" ref="T4:T47" si="10">M4*D4</f>
        <v>99006742.74951379</v>
      </c>
      <c r="U4" s="112">
        <f t="shared" ref="U4:U47" si="11">N4*E4</f>
        <v>202883027.54427272</v>
      </c>
      <c r="V4" s="112">
        <f t="shared" ref="V4:V47" si="12">O4*F4</f>
        <v>70924989.071552888</v>
      </c>
      <c r="W4" s="113">
        <f t="shared" si="6"/>
        <v>8.351609842517424E-2</v>
      </c>
    </row>
    <row r="5" spans="1:23" s="70" customFormat="1" ht="14" x14ac:dyDescent="0.15">
      <c r="A5" s="68">
        <v>2019</v>
      </c>
      <c r="B5" s="69" t="s">
        <v>115</v>
      </c>
      <c r="C5" s="183">
        <v>1650</v>
      </c>
      <c r="D5" s="89">
        <v>952</v>
      </c>
      <c r="E5" s="172">
        <v>3675</v>
      </c>
      <c r="F5" s="172">
        <v>2180</v>
      </c>
      <c r="G5" s="172">
        <v>8457</v>
      </c>
      <c r="H5" s="141"/>
      <c r="I5" s="69" t="s">
        <v>115</v>
      </c>
      <c r="J5" s="76">
        <v>21</v>
      </c>
      <c r="K5" s="71">
        <v>0</v>
      </c>
      <c r="L5" s="71">
        <f t="shared" si="0"/>
        <v>0</v>
      </c>
      <c r="M5" s="71">
        <f t="shared" si="1"/>
        <v>0</v>
      </c>
      <c r="N5" s="71">
        <f t="shared" si="2"/>
        <v>0</v>
      </c>
      <c r="O5" s="71">
        <f t="shared" si="3"/>
        <v>0</v>
      </c>
      <c r="P5" s="89">
        <v>6598690</v>
      </c>
      <c r="Q5" s="89">
        <f t="shared" si="7"/>
        <v>8457</v>
      </c>
      <c r="R5" s="112">
        <f t="shared" si="8"/>
        <v>0</v>
      </c>
      <c r="S5" s="112">
        <f t="shared" si="9"/>
        <v>0</v>
      </c>
      <c r="T5" s="112">
        <f t="shared" si="10"/>
        <v>0</v>
      </c>
      <c r="U5" s="112">
        <f t="shared" si="11"/>
        <v>0</v>
      </c>
      <c r="V5" s="112">
        <f t="shared" si="12"/>
        <v>0</v>
      </c>
      <c r="W5" s="113">
        <f t="shared" si="6"/>
        <v>0</v>
      </c>
    </row>
    <row r="6" spans="1:23" s="70" customFormat="1" ht="14" x14ac:dyDescent="0.15">
      <c r="A6" s="68">
        <v>2019</v>
      </c>
      <c r="B6" s="69" t="s">
        <v>157</v>
      </c>
      <c r="C6" s="183">
        <v>909</v>
      </c>
      <c r="D6" s="89">
        <v>158</v>
      </c>
      <c r="E6" s="172">
        <v>0</v>
      </c>
      <c r="F6" s="172">
        <v>0</v>
      </c>
      <c r="G6" s="172">
        <v>1067</v>
      </c>
      <c r="H6" s="141"/>
      <c r="I6" s="69" t="s">
        <v>160</v>
      </c>
      <c r="J6" s="76">
        <v>6594.9500000000007</v>
      </c>
      <c r="K6" s="88">
        <v>4.5241362669843613E-4</v>
      </c>
      <c r="L6" s="71">
        <f t="shared" si="0"/>
        <v>2.9836452473948518</v>
      </c>
      <c r="M6" s="71">
        <f t="shared" si="1"/>
        <v>2.9836452473948518</v>
      </c>
      <c r="N6" s="71">
        <f t="shared" si="2"/>
        <v>2.9836452473948518</v>
      </c>
      <c r="O6" s="71">
        <f t="shared" si="3"/>
        <v>2.9836452473948518</v>
      </c>
      <c r="P6" s="89">
        <v>341365220.51999998</v>
      </c>
      <c r="Q6" s="89">
        <f t="shared" si="7"/>
        <v>1067</v>
      </c>
      <c r="R6" s="112">
        <f t="shared" si="8"/>
        <v>3183.5494789703071</v>
      </c>
      <c r="S6" s="112">
        <f t="shared" si="9"/>
        <v>2712.1335298819204</v>
      </c>
      <c r="T6" s="112">
        <f t="shared" si="10"/>
        <v>471.41594908838658</v>
      </c>
      <c r="U6" s="112">
        <f t="shared" si="11"/>
        <v>0</v>
      </c>
      <c r="V6" s="112">
        <f t="shared" si="12"/>
        <v>0</v>
      </c>
      <c r="W6" s="126">
        <f t="shared" si="6"/>
        <v>9.3259338901626285E-6</v>
      </c>
    </row>
    <row r="7" spans="1:23" s="70" customFormat="1" ht="14" x14ac:dyDescent="0.15">
      <c r="A7" s="68">
        <v>2019</v>
      </c>
      <c r="B7" s="69" t="s">
        <v>183</v>
      </c>
      <c r="C7" s="183">
        <v>187.5</v>
      </c>
      <c r="D7" s="89">
        <v>4380</v>
      </c>
      <c r="E7" s="172">
        <v>15226</v>
      </c>
      <c r="F7" s="172">
        <v>50</v>
      </c>
      <c r="G7" s="172">
        <v>19843.5</v>
      </c>
      <c r="H7" s="141"/>
      <c r="I7" s="69" t="s">
        <v>183</v>
      </c>
      <c r="J7" s="76">
        <v>2502.33</v>
      </c>
      <c r="K7" s="71">
        <v>0.91072618254497006</v>
      </c>
      <c r="L7" s="71">
        <f t="shared" si="0"/>
        <v>2278.9374483677548</v>
      </c>
      <c r="M7" s="71">
        <f t="shared" si="1"/>
        <v>2278.9374483677548</v>
      </c>
      <c r="N7" s="71">
        <f t="shared" si="2"/>
        <v>2278.9374483677548</v>
      </c>
      <c r="O7" s="71">
        <f t="shared" si="3"/>
        <v>2278.9374483677548</v>
      </c>
      <c r="P7" s="89">
        <v>1118207064.3400004</v>
      </c>
      <c r="Q7" s="89">
        <f t="shared" si="7"/>
        <v>19843.5</v>
      </c>
      <c r="R7" s="112">
        <f t="shared" si="8"/>
        <v>45222095.25668554</v>
      </c>
      <c r="S7" s="112">
        <f t="shared" si="9"/>
        <v>427300.77156895399</v>
      </c>
      <c r="T7" s="112">
        <f t="shared" si="10"/>
        <v>9981746.0238507651</v>
      </c>
      <c r="U7" s="112">
        <f t="shared" si="11"/>
        <v>34699101.588847436</v>
      </c>
      <c r="V7" s="112">
        <f t="shared" si="12"/>
        <v>113946.87241838773</v>
      </c>
      <c r="W7" s="113">
        <f t="shared" si="6"/>
        <v>4.0441611128057921E-2</v>
      </c>
    </row>
    <row r="8" spans="1:23" s="70" customFormat="1" ht="14" x14ac:dyDescent="0.15">
      <c r="A8" s="68">
        <v>2019</v>
      </c>
      <c r="B8" s="69" t="s">
        <v>130</v>
      </c>
      <c r="C8" s="183">
        <v>1835.6666666666667</v>
      </c>
      <c r="D8" s="89">
        <v>271.66666666666669</v>
      </c>
      <c r="E8" s="172">
        <v>409.66666666666669</v>
      </c>
      <c r="F8" s="172">
        <v>40</v>
      </c>
      <c r="G8" s="172">
        <v>2557</v>
      </c>
      <c r="H8" s="141"/>
      <c r="I8" s="69" t="s">
        <v>130</v>
      </c>
      <c r="J8" s="76">
        <v>2012.54</v>
      </c>
      <c r="K8" s="71">
        <v>0.37625083388925951</v>
      </c>
      <c r="L8" s="71">
        <f t="shared" si="0"/>
        <v>757.21985323549029</v>
      </c>
      <c r="M8" s="71">
        <f t="shared" si="1"/>
        <v>757.21985323549029</v>
      </c>
      <c r="N8" s="71">
        <f t="shared" si="2"/>
        <v>757.21985323549029</v>
      </c>
      <c r="O8" s="71">
        <f t="shared" si="3"/>
        <v>757.21985323549029</v>
      </c>
      <c r="P8" s="89">
        <v>44961248.25</v>
      </c>
      <c r="Q8" s="89">
        <f t="shared" si="7"/>
        <v>2557</v>
      </c>
      <c r="R8" s="112">
        <f t="shared" si="8"/>
        <v>1936211.1647231486</v>
      </c>
      <c r="S8" s="112">
        <f t="shared" si="9"/>
        <v>1390003.243922615</v>
      </c>
      <c r="T8" s="112">
        <f t="shared" si="10"/>
        <v>205711.39346230822</v>
      </c>
      <c r="U8" s="112">
        <f t="shared" si="11"/>
        <v>310207.73320880585</v>
      </c>
      <c r="V8" s="112">
        <f t="shared" si="12"/>
        <v>30288.794129419613</v>
      </c>
      <c r="W8" s="113">
        <f t="shared" si="6"/>
        <v>4.3063999334652561E-2</v>
      </c>
    </row>
    <row r="9" spans="1:23" s="70" customFormat="1" ht="14" x14ac:dyDescent="0.15">
      <c r="A9" s="68">
        <v>2019</v>
      </c>
      <c r="B9" s="69" t="s">
        <v>158</v>
      </c>
      <c r="C9" s="183">
        <v>171</v>
      </c>
      <c r="D9" s="89">
        <v>0</v>
      </c>
      <c r="E9" s="172">
        <v>609</v>
      </c>
      <c r="F9" s="172">
        <v>0</v>
      </c>
      <c r="G9" s="172">
        <v>780</v>
      </c>
      <c r="H9" s="141"/>
      <c r="I9" s="69" t="s">
        <v>158</v>
      </c>
      <c r="J9" s="76">
        <v>452</v>
      </c>
      <c r="K9" s="71">
        <v>0.16719242902208201</v>
      </c>
      <c r="L9" s="71">
        <f t="shared" si="0"/>
        <v>75.570977917981068</v>
      </c>
      <c r="M9" s="71">
        <f t="shared" si="1"/>
        <v>75.570977917981068</v>
      </c>
      <c r="N9" s="71">
        <f t="shared" si="2"/>
        <v>75.570977917981068</v>
      </c>
      <c r="O9" s="71">
        <f t="shared" si="3"/>
        <v>75.570977917981068</v>
      </c>
      <c r="P9" s="89">
        <v>7484228.5</v>
      </c>
      <c r="Q9" s="89">
        <f t="shared" si="7"/>
        <v>780</v>
      </c>
      <c r="R9" s="112">
        <f t="shared" si="8"/>
        <v>58945.362776025235</v>
      </c>
      <c r="S9" s="112">
        <f t="shared" si="9"/>
        <v>12922.637223974763</v>
      </c>
      <c r="T9" s="112">
        <f t="shared" si="10"/>
        <v>0</v>
      </c>
      <c r="U9" s="112">
        <f t="shared" si="11"/>
        <v>46022.72555205047</v>
      </c>
      <c r="V9" s="112">
        <f t="shared" si="12"/>
        <v>0</v>
      </c>
      <c r="W9" s="113">
        <f t="shared" si="6"/>
        <v>7.8759437630779496E-3</v>
      </c>
    </row>
    <row r="10" spans="1:23" s="70" customFormat="1" ht="14" x14ac:dyDescent="0.15">
      <c r="A10" s="68">
        <v>2019</v>
      </c>
      <c r="B10" s="69" t="s">
        <v>196</v>
      </c>
      <c r="C10" s="183">
        <v>795</v>
      </c>
      <c r="D10" s="89">
        <v>6321</v>
      </c>
      <c r="E10" s="172">
        <v>0</v>
      </c>
      <c r="F10" s="172">
        <v>330</v>
      </c>
      <c r="G10" s="172">
        <v>7446</v>
      </c>
      <c r="H10" s="141"/>
      <c r="I10" s="69" t="s">
        <v>106</v>
      </c>
      <c r="J10" s="76">
        <v>1163.8400000000001</v>
      </c>
      <c r="K10" s="71">
        <v>2.0705521472392636E-2</v>
      </c>
      <c r="L10" s="71">
        <f t="shared" si="0"/>
        <v>24.09791411042945</v>
      </c>
      <c r="M10" s="71">
        <f t="shared" si="1"/>
        <v>24.09791411042945</v>
      </c>
      <c r="N10" s="71">
        <f t="shared" si="2"/>
        <v>24.09791411042945</v>
      </c>
      <c r="O10" s="71">
        <f t="shared" si="3"/>
        <v>24.09791411042945</v>
      </c>
      <c r="P10" s="89">
        <v>139682857.61000001</v>
      </c>
      <c r="Q10" s="89">
        <f t="shared" si="7"/>
        <v>7446</v>
      </c>
      <c r="R10" s="112">
        <f t="shared" si="8"/>
        <v>179433.06846625768</v>
      </c>
      <c r="S10" s="112">
        <f t="shared" si="9"/>
        <v>19157.841717791413</v>
      </c>
      <c r="T10" s="112">
        <f t="shared" si="10"/>
        <v>152322.91509202454</v>
      </c>
      <c r="U10" s="112">
        <f t="shared" si="11"/>
        <v>0</v>
      </c>
      <c r="V10" s="112">
        <f t="shared" si="12"/>
        <v>7952.3116564417187</v>
      </c>
      <c r="W10" s="113">
        <f t="shared" si="6"/>
        <v>1.2845747254630329E-3</v>
      </c>
    </row>
    <row r="11" spans="1:23" s="70" customFormat="1" ht="14" x14ac:dyDescent="0.15">
      <c r="A11" s="68">
        <v>2019</v>
      </c>
      <c r="B11" s="69" t="s">
        <v>118</v>
      </c>
      <c r="C11" s="183">
        <v>545</v>
      </c>
      <c r="D11" s="89">
        <v>0</v>
      </c>
      <c r="E11" s="172">
        <v>0</v>
      </c>
      <c r="F11" s="172">
        <v>0</v>
      </c>
      <c r="G11" s="172">
        <v>545</v>
      </c>
      <c r="H11" s="141"/>
      <c r="I11" s="69" t="s">
        <v>118</v>
      </c>
      <c r="J11" s="76">
        <v>672.81000000000006</v>
      </c>
      <c r="K11" s="71">
        <v>0.40710382513661203</v>
      </c>
      <c r="L11" s="71">
        <f t="shared" si="0"/>
        <v>273.90352459016395</v>
      </c>
      <c r="M11" s="71">
        <f t="shared" si="1"/>
        <v>273.90352459016395</v>
      </c>
      <c r="N11" s="71">
        <f t="shared" si="2"/>
        <v>273.90352459016395</v>
      </c>
      <c r="O11" s="71">
        <f t="shared" si="3"/>
        <v>273.90352459016395</v>
      </c>
      <c r="P11" s="89">
        <v>16005983.770000001</v>
      </c>
      <c r="Q11" s="89">
        <f t="shared" si="7"/>
        <v>545</v>
      </c>
      <c r="R11" s="112">
        <f t="shared" si="8"/>
        <v>149277.42090163936</v>
      </c>
      <c r="S11" s="112">
        <f t="shared" si="9"/>
        <v>149277.42090163936</v>
      </c>
      <c r="T11" s="112">
        <f t="shared" si="10"/>
        <v>0</v>
      </c>
      <c r="U11" s="112">
        <f t="shared" si="11"/>
        <v>0</v>
      </c>
      <c r="V11" s="112">
        <f t="shared" si="12"/>
        <v>0</v>
      </c>
      <c r="W11" s="113">
        <f t="shared" si="6"/>
        <v>9.3263508851876929E-3</v>
      </c>
    </row>
    <row r="12" spans="1:23" s="70" customFormat="1" ht="14" x14ac:dyDescent="0.15">
      <c r="A12" s="68">
        <v>2019</v>
      </c>
      <c r="B12" s="69" t="s">
        <v>112</v>
      </c>
      <c r="C12" s="183">
        <v>202.125</v>
      </c>
      <c r="D12" s="89">
        <v>76.25</v>
      </c>
      <c r="E12" s="172">
        <v>1377.875</v>
      </c>
      <c r="F12" s="172">
        <v>89.625</v>
      </c>
      <c r="G12" s="172">
        <v>1745.875</v>
      </c>
      <c r="H12" s="141"/>
      <c r="I12" s="69" t="s">
        <v>112</v>
      </c>
      <c r="J12" s="76">
        <v>3486.8</v>
      </c>
      <c r="K12" s="71">
        <v>0.62929745889387145</v>
      </c>
      <c r="L12" s="71">
        <f t="shared" si="0"/>
        <v>2194.2343796711511</v>
      </c>
      <c r="M12" s="71">
        <f t="shared" si="1"/>
        <v>2194.2343796711511</v>
      </c>
      <c r="N12" s="71">
        <f t="shared" si="2"/>
        <v>2194.2343796711511</v>
      </c>
      <c r="O12" s="71">
        <f t="shared" si="3"/>
        <v>2194.2343796711511</v>
      </c>
      <c r="P12" s="89">
        <v>28179386.349999998</v>
      </c>
      <c r="Q12" s="89">
        <f t="shared" si="7"/>
        <v>1745.875</v>
      </c>
      <c r="R12" s="112">
        <f t="shared" si="8"/>
        <v>3830858.9476083708</v>
      </c>
      <c r="S12" s="112">
        <f t="shared" si="9"/>
        <v>443509.62399103143</v>
      </c>
      <c r="T12" s="112">
        <f t="shared" si="10"/>
        <v>167310.37144992527</v>
      </c>
      <c r="U12" s="112">
        <f t="shared" si="11"/>
        <v>3023380.6958893873</v>
      </c>
      <c r="V12" s="112">
        <f t="shared" si="12"/>
        <v>196658.25627802691</v>
      </c>
      <c r="W12" s="113">
        <f t="shared" si="6"/>
        <v>0.1359454354338121</v>
      </c>
    </row>
    <row r="13" spans="1:23" s="70" customFormat="1" ht="14" x14ac:dyDescent="0.15">
      <c r="A13" s="68">
        <v>2019</v>
      </c>
      <c r="B13" s="69" t="s">
        <v>148</v>
      </c>
      <c r="C13" s="183">
        <v>200</v>
      </c>
      <c r="D13" s="89">
        <v>1975</v>
      </c>
      <c r="E13" s="172">
        <v>4820</v>
      </c>
      <c r="F13" s="172">
        <v>450</v>
      </c>
      <c r="G13" s="172">
        <v>7445</v>
      </c>
      <c r="H13" s="141"/>
      <c r="I13" s="69" t="s">
        <v>148</v>
      </c>
      <c r="J13" s="76">
        <v>1118.71</v>
      </c>
      <c r="K13" s="71">
        <v>0.17937219730941703</v>
      </c>
      <c r="L13" s="71">
        <f t="shared" si="0"/>
        <v>200.66547085201793</v>
      </c>
      <c r="M13" s="71">
        <f t="shared" si="1"/>
        <v>200.66547085201793</v>
      </c>
      <c r="N13" s="71">
        <f t="shared" si="2"/>
        <v>200.66547085201793</v>
      </c>
      <c r="O13" s="71">
        <f t="shared" si="3"/>
        <v>200.66547085201793</v>
      </c>
      <c r="P13" s="89">
        <v>127108085.42999998</v>
      </c>
      <c r="Q13" s="89">
        <f t="shared" si="7"/>
        <v>7445</v>
      </c>
      <c r="R13" s="112">
        <f t="shared" si="8"/>
        <v>1493954.4304932735</v>
      </c>
      <c r="S13" s="112">
        <f t="shared" si="9"/>
        <v>40133.094170403587</v>
      </c>
      <c r="T13" s="112">
        <f t="shared" si="10"/>
        <v>396314.30493273539</v>
      </c>
      <c r="U13" s="112">
        <f t="shared" si="11"/>
        <v>967207.56950672646</v>
      </c>
      <c r="V13" s="112">
        <f t="shared" si="12"/>
        <v>90299.461883408076</v>
      </c>
      <c r="W13" s="113">
        <f t="shared" si="6"/>
        <v>1.1753417773852106E-2</v>
      </c>
    </row>
    <row r="14" spans="1:23" s="70" customFormat="1" ht="14" x14ac:dyDescent="0.15">
      <c r="A14" s="68">
        <v>2019</v>
      </c>
      <c r="B14" s="69" t="s">
        <v>134</v>
      </c>
      <c r="C14" s="183">
        <v>1610</v>
      </c>
      <c r="D14" s="89">
        <v>1900</v>
      </c>
      <c r="E14" s="172"/>
      <c r="F14" s="172">
        <v>420</v>
      </c>
      <c r="G14" s="172">
        <v>3930</v>
      </c>
      <c r="H14" s="141"/>
      <c r="I14" s="69" t="s">
        <v>134</v>
      </c>
      <c r="J14" s="76">
        <v>87308.64</v>
      </c>
      <c r="K14" s="71">
        <v>0.5938731737992835</v>
      </c>
      <c r="L14" s="71">
        <f t="shared" si="0"/>
        <v>51850.259136899076</v>
      </c>
      <c r="M14" s="71">
        <f t="shared" si="1"/>
        <v>51850.259136899076</v>
      </c>
      <c r="N14" s="71">
        <f t="shared" si="2"/>
        <v>51850.259136899076</v>
      </c>
      <c r="O14" s="71">
        <f t="shared" si="3"/>
        <v>51850.259136899076</v>
      </c>
      <c r="P14" s="89">
        <v>6736418744.6099997</v>
      </c>
      <c r="Q14" s="89">
        <f t="shared" si="7"/>
        <v>3930</v>
      </c>
      <c r="R14" s="112">
        <f t="shared" si="8"/>
        <v>203771518.40801337</v>
      </c>
      <c r="S14" s="112">
        <f t="shared" si="9"/>
        <v>83478917.21040751</v>
      </c>
      <c r="T14" s="112">
        <f t="shared" si="10"/>
        <v>98515492.360108241</v>
      </c>
      <c r="U14" s="112">
        <f t="shared" si="11"/>
        <v>0</v>
      </c>
      <c r="V14" s="112">
        <f t="shared" si="12"/>
        <v>21777108.837497611</v>
      </c>
      <c r="W14" s="113">
        <f t="shared" si="6"/>
        <v>3.0249235704216986E-2</v>
      </c>
    </row>
    <row r="15" spans="1:23" s="70" customFormat="1" ht="14" x14ac:dyDescent="0.15">
      <c r="A15" s="68">
        <v>2019</v>
      </c>
      <c r="B15" s="69" t="s">
        <v>124</v>
      </c>
      <c r="C15" s="183">
        <v>2357</v>
      </c>
      <c r="D15" s="89">
        <v>1360</v>
      </c>
      <c r="E15" s="172">
        <v>5250</v>
      </c>
      <c r="F15" s="172">
        <v>3114</v>
      </c>
      <c r="G15" s="172">
        <v>12081</v>
      </c>
      <c r="H15" s="141"/>
      <c r="I15" s="69" t="s">
        <v>124</v>
      </c>
      <c r="J15" s="76">
        <v>2048.4599999999996</v>
      </c>
      <c r="K15" s="71">
        <v>5.0199657729606391E-2</v>
      </c>
      <c r="L15" s="71">
        <f t="shared" si="0"/>
        <v>102.83199087278949</v>
      </c>
      <c r="M15" s="71">
        <f t="shared" si="1"/>
        <v>102.83199087278949</v>
      </c>
      <c r="N15" s="71">
        <f t="shared" si="2"/>
        <v>102.83199087278949</v>
      </c>
      <c r="O15" s="71">
        <f t="shared" si="3"/>
        <v>102.83199087278949</v>
      </c>
      <c r="P15" s="89">
        <v>609572732.58000004</v>
      </c>
      <c r="Q15" s="89">
        <f t="shared" si="7"/>
        <v>12081</v>
      </c>
      <c r="R15" s="112">
        <f t="shared" si="8"/>
        <v>1242313.2817341699</v>
      </c>
      <c r="S15" s="112">
        <f t="shared" si="9"/>
        <v>242375.00248716483</v>
      </c>
      <c r="T15" s="112">
        <f t="shared" si="10"/>
        <v>139851.50758699371</v>
      </c>
      <c r="U15" s="112">
        <f t="shared" si="11"/>
        <v>539867.95208214479</v>
      </c>
      <c r="V15" s="112">
        <f t="shared" si="12"/>
        <v>320218.81957786647</v>
      </c>
      <c r="W15" s="113">
        <f t="shared" si="6"/>
        <v>2.0380066484865763E-3</v>
      </c>
    </row>
    <row r="16" spans="1:23" s="70" customFormat="1" ht="14" x14ac:dyDescent="0.15">
      <c r="A16" s="68">
        <v>2019</v>
      </c>
      <c r="B16" s="69" t="s">
        <v>109</v>
      </c>
      <c r="C16" s="183">
        <v>515.57142857142856</v>
      </c>
      <c r="D16" s="89">
        <v>692.28571428571433</v>
      </c>
      <c r="E16" s="172">
        <v>285</v>
      </c>
      <c r="F16" s="172">
        <v>17.142857142857142</v>
      </c>
      <c r="G16" s="172">
        <v>1510</v>
      </c>
      <c r="H16" s="141"/>
      <c r="I16" s="69" t="s">
        <v>109</v>
      </c>
      <c r="J16" s="76">
        <v>163</v>
      </c>
      <c r="K16" s="71">
        <v>0.14361702127659576</v>
      </c>
      <c r="L16" s="71">
        <f t="shared" si="0"/>
        <v>23.409574468085108</v>
      </c>
      <c r="M16" s="71">
        <f t="shared" si="1"/>
        <v>23.409574468085108</v>
      </c>
      <c r="N16" s="71">
        <f t="shared" si="2"/>
        <v>23.409574468085108</v>
      </c>
      <c r="O16" s="71">
        <f t="shared" si="3"/>
        <v>23.409574468085108</v>
      </c>
      <c r="P16" s="89">
        <v>19788878.890000001</v>
      </c>
      <c r="Q16" s="89">
        <f t="shared" si="7"/>
        <v>1510</v>
      </c>
      <c r="R16" s="112">
        <f t="shared" si="8"/>
        <v>35348.457446808512</v>
      </c>
      <c r="S16" s="112">
        <f t="shared" si="9"/>
        <v>12069.307750759879</v>
      </c>
      <c r="T16" s="112">
        <f t="shared" si="10"/>
        <v>16206.113981762919</v>
      </c>
      <c r="U16" s="112">
        <f t="shared" si="11"/>
        <v>6671.728723404256</v>
      </c>
      <c r="V16" s="112">
        <f t="shared" si="12"/>
        <v>401.306990881459</v>
      </c>
      <c r="W16" s="113">
        <f t="shared" si="6"/>
        <v>1.7862789318838725E-3</v>
      </c>
    </row>
    <row r="17" spans="1:23" s="70" customFormat="1" ht="14" x14ac:dyDescent="0.15">
      <c r="A17" s="68">
        <v>2019</v>
      </c>
      <c r="B17" s="69" t="s">
        <v>128</v>
      </c>
      <c r="C17" s="183">
        <v>0</v>
      </c>
      <c r="D17" s="89">
        <v>9322</v>
      </c>
      <c r="E17" s="172">
        <v>4145</v>
      </c>
      <c r="F17" s="172">
        <v>105</v>
      </c>
      <c r="G17" s="172">
        <v>13572</v>
      </c>
      <c r="H17" s="141"/>
      <c r="I17" s="69" t="s">
        <v>128</v>
      </c>
      <c r="J17" s="76">
        <v>3796.0499999999997</v>
      </c>
      <c r="K17" s="71">
        <v>0.58358795285901355</v>
      </c>
      <c r="L17" s="71">
        <f t="shared" si="0"/>
        <v>2215.3290484504582</v>
      </c>
      <c r="M17" s="71">
        <f t="shared" si="1"/>
        <v>2215.3290484504582</v>
      </c>
      <c r="N17" s="71">
        <f t="shared" si="2"/>
        <v>2215.3290484504582</v>
      </c>
      <c r="O17" s="71">
        <f t="shared" si="3"/>
        <v>2215.3290484504582</v>
      </c>
      <c r="P17" s="89">
        <v>1802657570.1999998</v>
      </c>
      <c r="Q17" s="89">
        <f t="shared" si="7"/>
        <v>13572</v>
      </c>
      <c r="R17" s="112">
        <f t="shared" si="8"/>
        <v>30066445.845569618</v>
      </c>
      <c r="S17" s="112">
        <f t="shared" si="9"/>
        <v>0</v>
      </c>
      <c r="T17" s="112">
        <f t="shared" si="10"/>
        <v>20651297.389655173</v>
      </c>
      <c r="U17" s="112">
        <f t="shared" si="11"/>
        <v>9182538.9058271497</v>
      </c>
      <c r="V17" s="112">
        <f t="shared" si="12"/>
        <v>232609.55008729812</v>
      </c>
      <c r="W17" s="113">
        <f t="shared" si="6"/>
        <v>1.6678955749889774E-2</v>
      </c>
    </row>
    <row r="18" spans="1:23" s="70" customFormat="1" ht="14" x14ac:dyDescent="0.15">
      <c r="A18" s="68">
        <v>2019</v>
      </c>
      <c r="B18" s="69" t="s">
        <v>182</v>
      </c>
      <c r="C18" s="183">
        <v>397.5</v>
      </c>
      <c r="D18" s="89">
        <v>3160.5</v>
      </c>
      <c r="E18" s="172">
        <v>0</v>
      </c>
      <c r="F18" s="172">
        <v>165</v>
      </c>
      <c r="G18" s="172">
        <v>3723</v>
      </c>
      <c r="H18" s="141"/>
      <c r="I18" s="78" t="s">
        <v>182</v>
      </c>
      <c r="J18" s="71">
        <v>190.32999999999998</v>
      </c>
      <c r="K18" s="83">
        <v>1</v>
      </c>
      <c r="L18" s="71">
        <f t="shared" si="0"/>
        <v>190.32999999999998</v>
      </c>
      <c r="M18" s="71">
        <f t="shared" si="1"/>
        <v>190.32999999999998</v>
      </c>
      <c r="N18" s="71">
        <f t="shared" si="2"/>
        <v>190.32999999999998</v>
      </c>
      <c r="O18" s="71">
        <f t="shared" si="3"/>
        <v>190.32999999999998</v>
      </c>
      <c r="P18" s="89">
        <v>22682481.010000002</v>
      </c>
      <c r="Q18" s="89">
        <f t="shared" si="7"/>
        <v>3723</v>
      </c>
      <c r="R18" s="112">
        <f t="shared" si="8"/>
        <v>708598.59</v>
      </c>
      <c r="S18" s="112">
        <f t="shared" si="9"/>
        <v>75656.174999999988</v>
      </c>
      <c r="T18" s="112">
        <f t="shared" si="10"/>
        <v>601537.96499999997</v>
      </c>
      <c r="U18" s="112">
        <f t="shared" si="11"/>
        <v>0</v>
      </c>
      <c r="V18" s="112">
        <f t="shared" si="12"/>
        <v>31404.449999999997</v>
      </c>
      <c r="W18" s="113">
        <f t="shared" si="6"/>
        <v>3.1239906678974E-2</v>
      </c>
    </row>
    <row r="19" spans="1:23" s="70" customFormat="1" ht="14" x14ac:dyDescent="0.15">
      <c r="A19" s="68">
        <v>2019</v>
      </c>
      <c r="B19" s="69" t="s">
        <v>127</v>
      </c>
      <c r="C19" s="183">
        <v>252</v>
      </c>
      <c r="D19" s="89">
        <v>868.66666666666663</v>
      </c>
      <c r="E19" s="172">
        <v>170</v>
      </c>
      <c r="F19" s="172">
        <v>0</v>
      </c>
      <c r="G19" s="172">
        <v>1290.6666666666665</v>
      </c>
      <c r="H19" s="141"/>
      <c r="I19" s="69" t="s">
        <v>127</v>
      </c>
      <c r="J19" s="76">
        <v>238.86</v>
      </c>
      <c r="K19" s="71">
        <v>0.30115830115830117</v>
      </c>
      <c r="L19" s="71">
        <f t="shared" si="0"/>
        <v>71.934671814671816</v>
      </c>
      <c r="M19" s="71">
        <f t="shared" si="1"/>
        <v>71.934671814671816</v>
      </c>
      <c r="N19" s="71">
        <f t="shared" si="2"/>
        <v>71.934671814671816</v>
      </c>
      <c r="O19" s="71">
        <f t="shared" si="3"/>
        <v>71.934671814671816</v>
      </c>
      <c r="P19" s="89">
        <v>24409549.519999992</v>
      </c>
      <c r="Q19" s="89">
        <f t="shared" si="7"/>
        <v>1290.6666666666665</v>
      </c>
      <c r="R19" s="112">
        <f t="shared" si="8"/>
        <v>92843.683088803082</v>
      </c>
      <c r="S19" s="112">
        <f t="shared" si="9"/>
        <v>18127.537297297298</v>
      </c>
      <c r="T19" s="112">
        <f t="shared" si="10"/>
        <v>62487.251583011581</v>
      </c>
      <c r="U19" s="112">
        <f t="shared" si="11"/>
        <v>12228.894208494208</v>
      </c>
      <c r="V19" s="112">
        <f t="shared" si="12"/>
        <v>0</v>
      </c>
      <c r="W19" s="113">
        <f t="shared" si="6"/>
        <v>3.803580357463439E-3</v>
      </c>
    </row>
    <row r="20" spans="1:23" s="70" customFormat="1" ht="14" x14ac:dyDescent="0.15">
      <c r="A20" s="68">
        <v>2019</v>
      </c>
      <c r="B20" s="69" t="s">
        <v>101</v>
      </c>
      <c r="C20" s="183">
        <v>959.2</v>
      </c>
      <c r="D20" s="89">
        <v>6340.6</v>
      </c>
      <c r="E20" s="172">
        <v>3495.4</v>
      </c>
      <c r="F20" s="172">
        <v>0</v>
      </c>
      <c r="G20" s="172">
        <v>10795.2</v>
      </c>
      <c r="H20" s="141"/>
      <c r="I20" s="69" t="s">
        <v>101</v>
      </c>
      <c r="J20" s="76">
        <v>38.5</v>
      </c>
      <c r="K20" s="71">
        <v>0</v>
      </c>
      <c r="L20" s="71">
        <f t="shared" si="0"/>
        <v>0</v>
      </c>
      <c r="M20" s="71">
        <f t="shared" si="1"/>
        <v>0</v>
      </c>
      <c r="N20" s="71">
        <f t="shared" si="2"/>
        <v>0</v>
      </c>
      <c r="O20" s="71">
        <f t="shared" si="3"/>
        <v>0</v>
      </c>
      <c r="P20" s="89">
        <v>9196950</v>
      </c>
      <c r="Q20" s="89">
        <f t="shared" si="7"/>
        <v>10795.2</v>
      </c>
      <c r="R20" s="112">
        <f t="shared" si="8"/>
        <v>0</v>
      </c>
      <c r="S20" s="112">
        <f t="shared" si="9"/>
        <v>0</v>
      </c>
      <c r="T20" s="112">
        <f t="shared" si="10"/>
        <v>0</v>
      </c>
      <c r="U20" s="112">
        <f t="shared" si="11"/>
        <v>0</v>
      </c>
      <c r="V20" s="112">
        <f t="shared" si="12"/>
        <v>0</v>
      </c>
      <c r="W20" s="113">
        <f t="shared" si="6"/>
        <v>0</v>
      </c>
    </row>
    <row r="21" spans="1:23" s="70" customFormat="1" ht="14" x14ac:dyDescent="0.15">
      <c r="A21" s="68">
        <v>2019</v>
      </c>
      <c r="B21" s="69" t="s">
        <v>179</v>
      </c>
      <c r="C21" s="183">
        <v>0</v>
      </c>
      <c r="D21" s="89">
        <v>12927.599999999999</v>
      </c>
      <c r="E21" s="172">
        <v>13007.4</v>
      </c>
      <c r="F21" s="172">
        <v>0</v>
      </c>
      <c r="G21" s="172">
        <v>25935</v>
      </c>
      <c r="H21" s="141"/>
      <c r="I21" s="79" t="s">
        <v>179</v>
      </c>
      <c r="J21" s="71">
        <v>5153</v>
      </c>
      <c r="K21" s="83">
        <v>0.66029676258992809</v>
      </c>
      <c r="L21" s="71">
        <f t="shared" si="0"/>
        <v>3402.5092176258995</v>
      </c>
      <c r="M21" s="71">
        <f t="shared" si="1"/>
        <v>3402.5092176258995</v>
      </c>
      <c r="N21" s="71">
        <f t="shared" si="2"/>
        <v>3402.5092176258995</v>
      </c>
      <c r="O21" s="71">
        <f t="shared" si="3"/>
        <v>3402.5092176258995</v>
      </c>
      <c r="P21" s="89">
        <v>1937319941.9099998</v>
      </c>
      <c r="Q21" s="89">
        <f t="shared" si="7"/>
        <v>25935</v>
      </c>
      <c r="R21" s="112">
        <f t="shared" si="8"/>
        <v>88244076.559127703</v>
      </c>
      <c r="S21" s="112">
        <f t="shared" si="9"/>
        <v>0</v>
      </c>
      <c r="T21" s="112">
        <f t="shared" si="10"/>
        <v>43986278.161780573</v>
      </c>
      <c r="U21" s="112">
        <f t="shared" si="11"/>
        <v>44257798.397347122</v>
      </c>
      <c r="V21" s="112">
        <f t="shared" si="12"/>
        <v>0</v>
      </c>
      <c r="W21" s="113">
        <f t="shared" si="6"/>
        <v>4.5549562903961047E-2</v>
      </c>
    </row>
    <row r="22" spans="1:23" s="70" customFormat="1" ht="14" x14ac:dyDescent="0.15">
      <c r="A22" s="68">
        <v>2019</v>
      </c>
      <c r="B22" s="69" t="s">
        <v>133</v>
      </c>
      <c r="C22" s="183">
        <v>187.5</v>
      </c>
      <c r="D22" s="89">
        <v>4380</v>
      </c>
      <c r="E22" s="172">
        <v>15226</v>
      </c>
      <c r="F22" s="172">
        <v>50</v>
      </c>
      <c r="G22" s="172">
        <v>19843.5</v>
      </c>
      <c r="H22" s="141"/>
      <c r="I22" s="69" t="s">
        <v>133</v>
      </c>
      <c r="J22" s="76">
        <v>130.67000000000002</v>
      </c>
      <c r="K22" s="71">
        <v>0.44827586206896552</v>
      </c>
      <c r="L22" s="71">
        <f t="shared" si="0"/>
        <v>58.576206896551732</v>
      </c>
      <c r="M22" s="71">
        <f t="shared" si="1"/>
        <v>58.576206896551732</v>
      </c>
      <c r="N22" s="71">
        <f t="shared" si="2"/>
        <v>58.576206896551732</v>
      </c>
      <c r="O22" s="71">
        <f t="shared" si="3"/>
        <v>58.576206896551732</v>
      </c>
      <c r="P22" s="89">
        <v>109984822.84999999</v>
      </c>
      <c r="Q22" s="89">
        <f t="shared" si="7"/>
        <v>19843.5</v>
      </c>
      <c r="R22" s="112">
        <f t="shared" si="8"/>
        <v>1162356.9615517242</v>
      </c>
      <c r="S22" s="112">
        <f t="shared" si="9"/>
        <v>10983.038793103449</v>
      </c>
      <c r="T22" s="112">
        <f t="shared" si="10"/>
        <v>256563.78620689659</v>
      </c>
      <c r="U22" s="112">
        <f t="shared" si="11"/>
        <v>891881.32620689669</v>
      </c>
      <c r="V22" s="112">
        <f t="shared" si="12"/>
        <v>2928.8103448275865</v>
      </c>
      <c r="W22" s="113">
        <f t="shared" si="6"/>
        <v>1.0568339625704314E-2</v>
      </c>
    </row>
    <row r="23" spans="1:23" s="70" customFormat="1" ht="14" x14ac:dyDescent="0.15">
      <c r="A23" s="68">
        <v>2019</v>
      </c>
      <c r="B23" s="69" t="s">
        <v>104</v>
      </c>
      <c r="C23" s="183">
        <v>515.57142857142856</v>
      </c>
      <c r="D23" s="89">
        <v>346.14285714285717</v>
      </c>
      <c r="E23" s="172">
        <v>68.857142857142861</v>
      </c>
      <c r="F23" s="172">
        <v>8.5714285714285712</v>
      </c>
      <c r="G23" s="172">
        <v>939.14285714285722</v>
      </c>
      <c r="H23" s="141"/>
      <c r="I23" s="69" t="s">
        <v>104</v>
      </c>
      <c r="J23" s="76">
        <v>11529.599999999999</v>
      </c>
      <c r="K23" s="71">
        <v>6.5391412828776377E-2</v>
      </c>
      <c r="L23" s="71">
        <f t="shared" si="0"/>
        <v>753.93683335065998</v>
      </c>
      <c r="M23" s="71">
        <f t="shared" si="1"/>
        <v>753.93683335065998</v>
      </c>
      <c r="N23" s="71">
        <f t="shared" si="2"/>
        <v>753.93683335065998</v>
      </c>
      <c r="O23" s="71">
        <f t="shared" si="3"/>
        <v>753.93683335065998</v>
      </c>
      <c r="P23" s="89">
        <v>129870976.61999996</v>
      </c>
      <c r="Q23" s="89">
        <f t="shared" si="7"/>
        <v>939.14285714285722</v>
      </c>
      <c r="R23" s="112">
        <f t="shared" si="8"/>
        <v>708054.391778177</v>
      </c>
      <c r="S23" s="112">
        <f t="shared" si="9"/>
        <v>388708.29022321885</v>
      </c>
      <c r="T23" s="112">
        <f t="shared" si="10"/>
        <v>260969.84960123562</v>
      </c>
      <c r="U23" s="112">
        <f t="shared" si="11"/>
        <v>51913.936239288305</v>
      </c>
      <c r="V23" s="112">
        <f t="shared" si="12"/>
        <v>6462.3157144342285</v>
      </c>
      <c r="W23" s="113">
        <f t="shared" si="6"/>
        <v>5.4519832699027959E-3</v>
      </c>
    </row>
    <row r="24" spans="1:23" s="70" customFormat="1" ht="14" x14ac:dyDescent="0.15">
      <c r="A24" s="68">
        <v>2019</v>
      </c>
      <c r="B24" s="69" t="s">
        <v>120</v>
      </c>
      <c r="C24" s="183">
        <v>375</v>
      </c>
      <c r="D24" s="89">
        <v>665</v>
      </c>
      <c r="E24" s="172">
        <v>865</v>
      </c>
      <c r="F24" s="172">
        <v>250</v>
      </c>
      <c r="G24" s="172">
        <v>2155</v>
      </c>
      <c r="H24" s="141"/>
      <c r="I24" s="69" t="s">
        <v>120</v>
      </c>
      <c r="J24" s="76">
        <v>344.67</v>
      </c>
      <c r="K24" s="71">
        <v>1</v>
      </c>
      <c r="L24" s="71">
        <f t="shared" si="0"/>
        <v>344.67</v>
      </c>
      <c r="M24" s="71">
        <f t="shared" si="1"/>
        <v>344.67</v>
      </c>
      <c r="N24" s="71">
        <f t="shared" si="2"/>
        <v>344.67</v>
      </c>
      <c r="O24" s="71">
        <f t="shared" si="3"/>
        <v>344.67</v>
      </c>
      <c r="P24" s="89">
        <v>44394818.240000002</v>
      </c>
      <c r="Q24" s="89">
        <f t="shared" si="7"/>
        <v>2155</v>
      </c>
      <c r="R24" s="112">
        <f t="shared" si="8"/>
        <v>742763.85</v>
      </c>
      <c r="S24" s="112">
        <f t="shared" si="9"/>
        <v>129251.25</v>
      </c>
      <c r="T24" s="112">
        <f t="shared" si="10"/>
        <v>229205.55000000002</v>
      </c>
      <c r="U24" s="112">
        <f t="shared" si="11"/>
        <v>298139.55</v>
      </c>
      <c r="V24" s="112">
        <f t="shared" si="12"/>
        <v>86167.5</v>
      </c>
      <c r="W24" s="113">
        <f t="shared" si="6"/>
        <v>1.6730868138362266E-2</v>
      </c>
    </row>
    <row r="25" spans="1:23" s="70" customFormat="1" ht="14" x14ac:dyDescent="0.15">
      <c r="A25" s="68">
        <v>2019</v>
      </c>
      <c r="B25" s="69" t="s">
        <v>119</v>
      </c>
      <c r="C25" s="183">
        <v>978.4</v>
      </c>
      <c r="D25" s="89">
        <v>4110.6000000000004</v>
      </c>
      <c r="E25" s="172">
        <v>3803.6</v>
      </c>
      <c r="F25" s="172">
        <v>392.6</v>
      </c>
      <c r="G25" s="172">
        <v>9285.2000000000007</v>
      </c>
      <c r="H25" s="141"/>
      <c r="I25" s="69" t="s">
        <v>119</v>
      </c>
      <c r="J25" s="76">
        <v>6557.97</v>
      </c>
      <c r="K25" s="71">
        <v>0.85210137953160092</v>
      </c>
      <c r="L25" s="71">
        <f t="shared" si="0"/>
        <v>5588.055283926853</v>
      </c>
      <c r="M25" s="71">
        <f t="shared" si="1"/>
        <v>5588.055283926853</v>
      </c>
      <c r="N25" s="71">
        <f t="shared" si="2"/>
        <v>5588.055283926853</v>
      </c>
      <c r="O25" s="71">
        <f t="shared" si="3"/>
        <v>5588.055283926853</v>
      </c>
      <c r="P25" s="89">
        <v>666548424.01999986</v>
      </c>
      <c r="Q25" s="89">
        <f t="shared" si="7"/>
        <v>9285.2000000000007</v>
      </c>
      <c r="R25" s="112">
        <f t="shared" si="8"/>
        <v>51886210.922317617</v>
      </c>
      <c r="S25" s="112">
        <f t="shared" si="9"/>
        <v>5467353.2897940325</v>
      </c>
      <c r="T25" s="112">
        <f t="shared" si="10"/>
        <v>22970260.050109725</v>
      </c>
      <c r="U25" s="112">
        <f t="shared" si="11"/>
        <v>21254727.077944178</v>
      </c>
      <c r="V25" s="112">
        <f t="shared" si="12"/>
        <v>2193870.5044696825</v>
      </c>
      <c r="W25" s="113">
        <f t="shared" si="6"/>
        <v>7.7843122948799845E-2</v>
      </c>
    </row>
    <row r="26" spans="1:23" s="70" customFormat="1" ht="14" x14ac:dyDescent="0.15">
      <c r="A26" s="68">
        <v>2019</v>
      </c>
      <c r="B26" s="69" t="s">
        <v>151</v>
      </c>
      <c r="C26" s="183">
        <v>988</v>
      </c>
      <c r="D26" s="89">
        <v>1000</v>
      </c>
      <c r="E26" s="172">
        <v>152</v>
      </c>
      <c r="F26" s="172">
        <v>19</v>
      </c>
      <c r="G26" s="172">
        <v>2159</v>
      </c>
      <c r="H26" s="141"/>
      <c r="I26" s="69" t="s">
        <v>151</v>
      </c>
      <c r="J26" s="76">
        <v>589681.05999999994</v>
      </c>
      <c r="K26" s="71">
        <v>0.3406190481915089</v>
      </c>
      <c r="L26" s="71">
        <f t="shared" si="0"/>
        <v>200856.60139376004</v>
      </c>
      <c r="M26" s="71">
        <f t="shared" si="1"/>
        <v>200856.60139376004</v>
      </c>
      <c r="N26" s="71">
        <f t="shared" si="2"/>
        <v>200856.60139376004</v>
      </c>
      <c r="O26" s="71">
        <f t="shared" si="3"/>
        <v>200856.60139376004</v>
      </c>
      <c r="P26" s="89">
        <v>16637295459.839996</v>
      </c>
      <c r="Q26" s="89">
        <f t="shared" si="7"/>
        <v>2159</v>
      </c>
      <c r="R26" s="112">
        <f t="shared" si="8"/>
        <v>433649402.40912789</v>
      </c>
      <c r="S26" s="112">
        <f t="shared" si="9"/>
        <v>198446322.17703491</v>
      </c>
      <c r="T26" s="112">
        <f t="shared" si="10"/>
        <v>200856601.39376003</v>
      </c>
      <c r="U26" s="112">
        <f t="shared" si="11"/>
        <v>30530203.411851525</v>
      </c>
      <c r="V26" s="112">
        <f t="shared" si="12"/>
        <v>3816275.4264814407</v>
      </c>
      <c r="W26" s="113">
        <f t="shared" si="6"/>
        <v>2.6064897594437406E-2</v>
      </c>
    </row>
    <row r="27" spans="1:23" s="70" customFormat="1" ht="14" x14ac:dyDescent="0.15">
      <c r="A27" s="68">
        <v>2019</v>
      </c>
      <c r="B27" s="69" t="s">
        <v>121</v>
      </c>
      <c r="C27" s="183">
        <v>73.5</v>
      </c>
      <c r="D27" s="89">
        <v>582.75</v>
      </c>
      <c r="E27" s="172">
        <v>2772</v>
      </c>
      <c r="F27" s="172">
        <v>560</v>
      </c>
      <c r="G27" s="172">
        <v>3988.2499999999995</v>
      </c>
      <c r="H27" s="141"/>
      <c r="I27" s="69" t="s">
        <v>121</v>
      </c>
      <c r="J27" s="76">
        <v>7832.84</v>
      </c>
      <c r="K27" s="71">
        <v>0.92450931051836938</v>
      </c>
      <c r="L27" s="71">
        <f t="shared" si="0"/>
        <v>7241.5335078007047</v>
      </c>
      <c r="M27" s="71">
        <f t="shared" si="1"/>
        <v>7241.5335078007047</v>
      </c>
      <c r="N27" s="71">
        <f t="shared" si="2"/>
        <v>7241.5335078007047</v>
      </c>
      <c r="O27" s="71">
        <f t="shared" si="3"/>
        <v>7241.5335078007047</v>
      </c>
      <c r="P27" s="89">
        <v>390480812.09000003</v>
      </c>
      <c r="Q27" s="89">
        <f t="shared" si="7"/>
        <v>3988.2499999999995</v>
      </c>
      <c r="R27" s="112">
        <f t="shared" si="8"/>
        <v>28881046.012486156</v>
      </c>
      <c r="S27" s="112">
        <f t="shared" si="9"/>
        <v>532252.71282335185</v>
      </c>
      <c r="T27" s="112">
        <f t="shared" si="10"/>
        <v>4220003.6516708611</v>
      </c>
      <c r="U27" s="112">
        <f t="shared" si="11"/>
        <v>20073530.883623552</v>
      </c>
      <c r="V27" s="112">
        <f t="shared" si="12"/>
        <v>4055258.7643683944</v>
      </c>
      <c r="W27" s="113">
        <f t="shared" si="6"/>
        <v>7.3962779010584276E-2</v>
      </c>
    </row>
    <row r="28" spans="1:23" s="70" customFormat="1" ht="14" x14ac:dyDescent="0.15">
      <c r="A28" s="68">
        <v>2019</v>
      </c>
      <c r="B28" s="69" t="s">
        <v>100</v>
      </c>
      <c r="C28" s="183">
        <v>1561.8</v>
      </c>
      <c r="D28" s="89">
        <v>5141.833333333333</v>
      </c>
      <c r="E28" s="172">
        <v>820.57142857142856</v>
      </c>
      <c r="F28" s="172">
        <v>2186.4</v>
      </c>
      <c r="G28" s="172">
        <v>9710.6047619047622</v>
      </c>
      <c r="H28" s="141"/>
      <c r="I28" s="69" t="s">
        <v>100</v>
      </c>
      <c r="J28" s="76">
        <v>8</v>
      </c>
      <c r="K28" s="71">
        <v>0.23076923076923078</v>
      </c>
      <c r="L28" s="71">
        <f t="shared" si="0"/>
        <v>1.8461538461538463</v>
      </c>
      <c r="M28" s="71">
        <f t="shared" si="1"/>
        <v>1.8461538461538463</v>
      </c>
      <c r="N28" s="71">
        <f t="shared" si="2"/>
        <v>1.8461538461538463</v>
      </c>
      <c r="O28" s="71">
        <f t="shared" si="3"/>
        <v>1.8461538461538463</v>
      </c>
      <c r="P28" s="89">
        <v>503132.24</v>
      </c>
      <c r="Q28" s="89">
        <f t="shared" si="7"/>
        <v>9710.6047619047622</v>
      </c>
      <c r="R28" s="112">
        <f t="shared" si="8"/>
        <v>17927.270329670333</v>
      </c>
      <c r="S28" s="112">
        <f t="shared" si="9"/>
        <v>2883.3230769230772</v>
      </c>
      <c r="T28" s="112">
        <f t="shared" si="10"/>
        <v>9492.6153846153848</v>
      </c>
      <c r="U28" s="112">
        <f t="shared" si="11"/>
        <v>1514.901098901099</v>
      </c>
      <c r="V28" s="112">
        <f t="shared" si="12"/>
        <v>4036.4307692307698</v>
      </c>
      <c r="W28" s="113">
        <f t="shared" si="6"/>
        <v>3.5631328911998036E-2</v>
      </c>
    </row>
    <row r="29" spans="1:23" s="70" customFormat="1" ht="14" x14ac:dyDescent="0.15">
      <c r="A29" s="68">
        <v>2019</v>
      </c>
      <c r="B29" s="69" t="s">
        <v>122</v>
      </c>
      <c r="C29" s="183">
        <v>0</v>
      </c>
      <c r="D29" s="89">
        <v>1130</v>
      </c>
      <c r="E29" s="172">
        <v>1650</v>
      </c>
      <c r="F29" s="172">
        <v>0</v>
      </c>
      <c r="G29" s="172">
        <v>2780</v>
      </c>
      <c r="H29" s="141"/>
      <c r="I29" s="69" t="s">
        <v>122</v>
      </c>
      <c r="J29" s="76">
        <v>251.41000000000003</v>
      </c>
      <c r="K29" s="71">
        <v>0.188</v>
      </c>
      <c r="L29" s="71">
        <f t="shared" si="0"/>
        <v>47.265080000000005</v>
      </c>
      <c r="M29" s="71">
        <f t="shared" si="1"/>
        <v>47.265080000000005</v>
      </c>
      <c r="N29" s="71">
        <f t="shared" si="2"/>
        <v>47.265080000000005</v>
      </c>
      <c r="O29" s="71">
        <f t="shared" si="3"/>
        <v>47.265080000000005</v>
      </c>
      <c r="P29" s="89">
        <v>45227442.019999996</v>
      </c>
      <c r="Q29" s="89">
        <f t="shared" si="7"/>
        <v>2780</v>
      </c>
      <c r="R29" s="112">
        <f t="shared" si="8"/>
        <v>131396.92240000001</v>
      </c>
      <c r="S29" s="112">
        <f t="shared" si="9"/>
        <v>0</v>
      </c>
      <c r="T29" s="112">
        <f t="shared" si="10"/>
        <v>53409.540400000005</v>
      </c>
      <c r="U29" s="112">
        <f t="shared" si="11"/>
        <v>77987.382000000012</v>
      </c>
      <c r="V29" s="112">
        <f t="shared" si="12"/>
        <v>0</v>
      </c>
      <c r="W29" s="113">
        <f t="shared" si="6"/>
        <v>2.9052477109338852E-3</v>
      </c>
    </row>
    <row r="30" spans="1:23" s="70" customFormat="1" ht="14" x14ac:dyDescent="0.15">
      <c r="A30" s="68">
        <v>2019</v>
      </c>
      <c r="B30" s="69" t="s">
        <v>125</v>
      </c>
      <c r="C30" s="183">
        <v>212</v>
      </c>
      <c r="D30" s="89">
        <v>436</v>
      </c>
      <c r="E30" s="172">
        <v>331</v>
      </c>
      <c r="F30" s="172">
        <v>70</v>
      </c>
      <c r="G30" s="172">
        <v>1049</v>
      </c>
      <c r="H30" s="141"/>
      <c r="I30" s="69" t="s">
        <v>125</v>
      </c>
      <c r="J30" s="76">
        <v>609.25</v>
      </c>
      <c r="K30" s="71">
        <v>0.51818181818181819</v>
      </c>
      <c r="L30" s="71">
        <f t="shared" si="0"/>
        <v>315.70227272727271</v>
      </c>
      <c r="M30" s="71">
        <f t="shared" si="1"/>
        <v>315.70227272727271</v>
      </c>
      <c r="N30" s="71">
        <f t="shared" si="2"/>
        <v>315.70227272727271</v>
      </c>
      <c r="O30" s="71">
        <f t="shared" si="3"/>
        <v>315.70227272727271</v>
      </c>
      <c r="P30" s="89">
        <v>46168073.270000003</v>
      </c>
      <c r="Q30" s="89">
        <f t="shared" si="7"/>
        <v>1049</v>
      </c>
      <c r="R30" s="112">
        <f t="shared" si="8"/>
        <v>331171.68409090908</v>
      </c>
      <c r="S30" s="112">
        <f t="shared" si="9"/>
        <v>66928.881818181821</v>
      </c>
      <c r="T30" s="112">
        <f t="shared" si="10"/>
        <v>137646.19090909092</v>
      </c>
      <c r="U30" s="112">
        <f t="shared" si="11"/>
        <v>104497.45227272727</v>
      </c>
      <c r="V30" s="112">
        <f t="shared" si="12"/>
        <v>22099.159090909088</v>
      </c>
      <c r="W30" s="113">
        <f t="shared" si="6"/>
        <v>7.1731753273339286E-3</v>
      </c>
    </row>
    <row r="31" spans="1:23" s="70" customFormat="1" ht="14" x14ac:dyDescent="0.15">
      <c r="A31" s="68">
        <v>2019</v>
      </c>
      <c r="B31" s="69" t="s">
        <v>153</v>
      </c>
      <c r="C31" s="183">
        <v>1164</v>
      </c>
      <c r="D31" s="89">
        <v>1806.3333333333333</v>
      </c>
      <c r="E31" s="172">
        <v>153.33333333333334</v>
      </c>
      <c r="F31" s="172">
        <v>1866</v>
      </c>
      <c r="G31" s="172">
        <v>4989.6666666666661</v>
      </c>
      <c r="H31" s="141"/>
      <c r="I31" s="69" t="s">
        <v>153</v>
      </c>
      <c r="J31" s="76">
        <v>188.5</v>
      </c>
      <c r="K31" s="71">
        <v>1.5665796344647518E-2</v>
      </c>
      <c r="L31" s="71">
        <f t="shared" si="0"/>
        <v>2.953002610966057</v>
      </c>
      <c r="M31" s="71">
        <f t="shared" si="1"/>
        <v>2.953002610966057</v>
      </c>
      <c r="N31" s="71">
        <f t="shared" si="2"/>
        <v>2.953002610966057</v>
      </c>
      <c r="O31" s="71">
        <f t="shared" si="3"/>
        <v>2.953002610966057</v>
      </c>
      <c r="P31" s="89">
        <v>9258630.3200000003</v>
      </c>
      <c r="Q31" s="89">
        <f t="shared" si="7"/>
        <v>4989.6666666666661</v>
      </c>
      <c r="R31" s="112">
        <f t="shared" si="8"/>
        <v>14734.498694516968</v>
      </c>
      <c r="S31" s="112">
        <f t="shared" si="9"/>
        <v>3437.2950391644904</v>
      </c>
      <c r="T31" s="112">
        <f t="shared" si="10"/>
        <v>5334.1070496083539</v>
      </c>
      <c r="U31" s="112">
        <f t="shared" si="11"/>
        <v>452.79373368146207</v>
      </c>
      <c r="V31" s="112">
        <f t="shared" si="12"/>
        <v>5510.3028720626626</v>
      </c>
      <c r="W31" s="113">
        <f t="shared" si="6"/>
        <v>1.5914339578596509E-3</v>
      </c>
    </row>
    <row r="32" spans="1:23" s="70" customFormat="1" ht="14" x14ac:dyDescent="0.15">
      <c r="A32" s="68">
        <v>2019</v>
      </c>
      <c r="B32" s="69" t="s">
        <v>129</v>
      </c>
      <c r="C32" s="183">
        <v>620.98974790748355</v>
      </c>
      <c r="D32" s="89">
        <v>5937.4019777788781</v>
      </c>
      <c r="E32" s="172">
        <v>22635.37630627507</v>
      </c>
      <c r="F32" s="172">
        <v>1092.2319680385651</v>
      </c>
      <c r="G32" s="172">
        <v>30285.999999999996</v>
      </c>
      <c r="H32" s="141"/>
      <c r="I32" s="69" t="s">
        <v>129</v>
      </c>
      <c r="J32" s="76">
        <v>1901.01</v>
      </c>
      <c r="K32" s="71">
        <v>0.86793396698349179</v>
      </c>
      <c r="L32" s="71">
        <f t="shared" si="0"/>
        <v>1649.9511505752878</v>
      </c>
      <c r="M32" s="71">
        <f t="shared" si="1"/>
        <v>1649.9511505752878</v>
      </c>
      <c r="N32" s="71">
        <f t="shared" si="2"/>
        <v>1649.9511505752878</v>
      </c>
      <c r="O32" s="71">
        <f t="shared" si="3"/>
        <v>1649.9511505752878</v>
      </c>
      <c r="P32" s="89">
        <v>363908443.60000002</v>
      </c>
      <c r="Q32" s="89">
        <f t="shared" si="7"/>
        <v>30285.999999999996</v>
      </c>
      <c r="R32" s="112">
        <f t="shared" si="8"/>
        <v>49970420.546323158</v>
      </c>
      <c r="S32" s="112">
        <f t="shared" si="9"/>
        <v>1024602.7490554104</v>
      </c>
      <c r="T32" s="112">
        <f t="shared" si="10"/>
        <v>9796423.2246642485</v>
      </c>
      <c r="U32" s="112">
        <f t="shared" si="11"/>
        <v>37347265.180243157</v>
      </c>
      <c r="V32" s="112">
        <f t="shared" si="12"/>
        <v>1802129.3923603415</v>
      </c>
      <c r="W32" s="113">
        <f t="shared" si="6"/>
        <v>0.13731591400294499</v>
      </c>
    </row>
    <row r="33" spans="1:23" s="70" customFormat="1" ht="14" x14ac:dyDescent="0.15">
      <c r="A33" s="68">
        <v>2019</v>
      </c>
      <c r="B33" s="69" t="s">
        <v>126</v>
      </c>
      <c r="C33" s="183">
        <v>5498</v>
      </c>
      <c r="D33" s="89">
        <v>18950</v>
      </c>
      <c r="E33" s="172">
        <v>7536</v>
      </c>
      <c r="F33" s="172">
        <v>5460</v>
      </c>
      <c r="G33" s="172">
        <v>37444</v>
      </c>
      <c r="H33" s="141"/>
      <c r="I33" s="69" t="s">
        <v>126</v>
      </c>
      <c r="J33" s="76">
        <v>455.28999999999996</v>
      </c>
      <c r="K33" s="71">
        <v>1.7167381974248927E-2</v>
      </c>
      <c r="L33" s="71">
        <f t="shared" si="0"/>
        <v>7.8161373390557936</v>
      </c>
      <c r="M33" s="71">
        <f t="shared" si="1"/>
        <v>7.8161373390557936</v>
      </c>
      <c r="N33" s="71">
        <f t="shared" si="2"/>
        <v>7.8161373390557936</v>
      </c>
      <c r="O33" s="71">
        <f t="shared" si="3"/>
        <v>7.8161373390557936</v>
      </c>
      <c r="P33" s="89">
        <v>173857469.65000001</v>
      </c>
      <c r="Q33" s="89">
        <f t="shared" si="7"/>
        <v>37444</v>
      </c>
      <c r="R33" s="112">
        <f t="shared" si="8"/>
        <v>292667.44652360515</v>
      </c>
      <c r="S33" s="112">
        <f t="shared" si="9"/>
        <v>42973.123090128756</v>
      </c>
      <c r="T33" s="112">
        <f t="shared" si="10"/>
        <v>148115.80257510729</v>
      </c>
      <c r="U33" s="112">
        <f t="shared" si="11"/>
        <v>58902.410987124458</v>
      </c>
      <c r="V33" s="112">
        <f t="shared" si="12"/>
        <v>42676.109871244633</v>
      </c>
      <c r="W33" s="113">
        <f t="shared" si="6"/>
        <v>1.6833757394076115E-3</v>
      </c>
    </row>
    <row r="34" spans="1:23" s="70" customFormat="1" ht="14" x14ac:dyDescent="0.15">
      <c r="A34" s="68">
        <v>2019</v>
      </c>
      <c r="B34" s="69" t="s">
        <v>154</v>
      </c>
      <c r="C34" s="183">
        <v>442.06</v>
      </c>
      <c r="D34" s="89">
        <v>541.88</v>
      </c>
      <c r="E34" s="172">
        <v>285.2</v>
      </c>
      <c r="F34" s="172">
        <v>156.85999999999999</v>
      </c>
      <c r="G34" s="172">
        <v>1426</v>
      </c>
      <c r="H34" s="141"/>
      <c r="I34" s="69" t="s">
        <v>154</v>
      </c>
      <c r="J34" s="76">
        <v>452050.98000000004</v>
      </c>
      <c r="K34" s="71">
        <v>5.5124259881046946E-2</v>
      </c>
      <c r="L34" s="71">
        <f t="shared" si="0"/>
        <v>24918.975701001957</v>
      </c>
      <c r="M34" s="71">
        <f t="shared" si="1"/>
        <v>24918.975701001957</v>
      </c>
      <c r="N34" s="71">
        <f t="shared" si="2"/>
        <v>24918.975701001957</v>
      </c>
      <c r="O34" s="71">
        <f t="shared" si="3"/>
        <v>24918.975701001957</v>
      </c>
      <c r="P34" s="89">
        <v>5402502776.8300009</v>
      </c>
      <c r="Q34" s="89">
        <f t="shared" si="7"/>
        <v>1426</v>
      </c>
      <c r="R34" s="112">
        <f t="shared" si="8"/>
        <v>35534459.349628791</v>
      </c>
      <c r="S34" s="112">
        <f t="shared" si="9"/>
        <v>11015682.398384925</v>
      </c>
      <c r="T34" s="112">
        <f t="shared" si="10"/>
        <v>13503094.552858939</v>
      </c>
      <c r="U34" s="112">
        <f t="shared" si="11"/>
        <v>7106891.8699257579</v>
      </c>
      <c r="V34" s="112">
        <f t="shared" si="12"/>
        <v>3908790.5284591666</v>
      </c>
      <c r="W34" s="113">
        <f t="shared" si="6"/>
        <v>6.5774069570176449E-3</v>
      </c>
    </row>
    <row r="35" spans="1:23" s="70" customFormat="1" ht="14" x14ac:dyDescent="0.15">
      <c r="A35" s="68">
        <v>2019</v>
      </c>
      <c r="B35" s="69" t="s">
        <v>114</v>
      </c>
      <c r="C35" s="183">
        <v>300</v>
      </c>
      <c r="D35" s="89">
        <v>3950</v>
      </c>
      <c r="E35" s="172">
        <v>9640</v>
      </c>
      <c r="F35" s="172">
        <v>900</v>
      </c>
      <c r="G35" s="172">
        <v>14790</v>
      </c>
      <c r="H35" s="141"/>
      <c r="I35" s="69" t="s">
        <v>114</v>
      </c>
      <c r="J35" s="76">
        <v>825.99</v>
      </c>
      <c r="K35" s="71">
        <v>0.25622254758418739</v>
      </c>
      <c r="L35" s="71">
        <f t="shared" si="0"/>
        <v>211.63726207906294</v>
      </c>
      <c r="M35" s="71">
        <f t="shared" si="1"/>
        <v>211.63726207906294</v>
      </c>
      <c r="N35" s="71">
        <f t="shared" si="2"/>
        <v>211.63726207906294</v>
      </c>
      <c r="O35" s="71">
        <f t="shared" si="3"/>
        <v>211.63726207906294</v>
      </c>
      <c r="P35" s="89">
        <v>110301458.80000003</v>
      </c>
      <c r="Q35" s="89">
        <f t="shared" si="7"/>
        <v>14790</v>
      </c>
      <c r="R35" s="112">
        <f t="shared" si="8"/>
        <v>3130115.106149341</v>
      </c>
      <c r="S35" s="112">
        <f t="shared" si="9"/>
        <v>63491.178623718879</v>
      </c>
      <c r="T35" s="112">
        <f t="shared" si="10"/>
        <v>835967.18521229865</v>
      </c>
      <c r="U35" s="112">
        <f t="shared" si="11"/>
        <v>2040183.2064421666</v>
      </c>
      <c r="V35" s="112">
        <f t="shared" si="12"/>
        <v>190473.53587115664</v>
      </c>
      <c r="W35" s="113">
        <f t="shared" si="6"/>
        <v>2.8377821474010644E-2</v>
      </c>
    </row>
    <row r="36" spans="1:23" s="70" customFormat="1" ht="14" x14ac:dyDescent="0.15">
      <c r="A36" s="68">
        <v>2019</v>
      </c>
      <c r="B36" s="69" t="s">
        <v>149</v>
      </c>
      <c r="C36" s="183">
        <v>647</v>
      </c>
      <c r="D36" s="89">
        <v>7854</v>
      </c>
      <c r="E36" s="172">
        <v>840</v>
      </c>
      <c r="F36" s="172">
        <v>0</v>
      </c>
      <c r="G36" s="172">
        <v>9341</v>
      </c>
      <c r="H36" s="141"/>
      <c r="I36" s="69" t="s">
        <v>149</v>
      </c>
      <c r="J36" s="76">
        <v>545.22</v>
      </c>
      <c r="K36" s="71">
        <v>0.2012072434607646</v>
      </c>
      <c r="L36" s="71">
        <f t="shared" si="0"/>
        <v>109.70221327967808</v>
      </c>
      <c r="M36" s="71">
        <f t="shared" si="1"/>
        <v>109.70221327967808</v>
      </c>
      <c r="N36" s="71">
        <f t="shared" si="2"/>
        <v>109.70221327967808</v>
      </c>
      <c r="O36" s="71">
        <f t="shared" si="3"/>
        <v>109.70221327967808</v>
      </c>
      <c r="P36" s="89">
        <v>227833749.19999999</v>
      </c>
      <c r="Q36" s="89">
        <f t="shared" si="7"/>
        <v>9341</v>
      </c>
      <c r="R36" s="112">
        <f t="shared" si="8"/>
        <v>1024728.374245473</v>
      </c>
      <c r="S36" s="112">
        <f t="shared" si="9"/>
        <v>70977.331991951709</v>
      </c>
      <c r="T36" s="112">
        <f t="shared" si="10"/>
        <v>861601.18309859163</v>
      </c>
      <c r="U36" s="112">
        <f t="shared" si="11"/>
        <v>92149.859154929582</v>
      </c>
      <c r="V36" s="112">
        <f t="shared" si="12"/>
        <v>0</v>
      </c>
      <c r="W36" s="113">
        <f t="shared" si="6"/>
        <v>4.4977022844228951E-3</v>
      </c>
    </row>
    <row r="37" spans="1:23" s="70" customFormat="1" ht="14" x14ac:dyDescent="0.15">
      <c r="A37" s="68">
        <v>2019</v>
      </c>
      <c r="B37" s="69" t="s">
        <v>103</v>
      </c>
      <c r="C37" s="183">
        <v>600.29</v>
      </c>
      <c r="D37" s="89">
        <v>2375.16</v>
      </c>
      <c r="E37" s="172">
        <v>4352.13</v>
      </c>
      <c r="F37" s="172">
        <v>1858.41</v>
      </c>
      <c r="G37" s="172">
        <v>9185.99</v>
      </c>
      <c r="H37" s="141"/>
      <c r="I37" s="69" t="s">
        <v>103</v>
      </c>
      <c r="J37" s="76">
        <v>3833</v>
      </c>
      <c r="K37" s="71">
        <v>0.5553772070626003</v>
      </c>
      <c r="L37" s="71">
        <f t="shared" si="0"/>
        <v>2128.7608346709471</v>
      </c>
      <c r="M37" s="71">
        <f t="shared" si="1"/>
        <v>2128.7608346709471</v>
      </c>
      <c r="N37" s="71">
        <f t="shared" si="2"/>
        <v>2128.7608346709471</v>
      </c>
      <c r="O37" s="71">
        <f t="shared" si="3"/>
        <v>2128.7608346709471</v>
      </c>
      <c r="P37" s="89">
        <v>720389971.86000001</v>
      </c>
      <c r="Q37" s="89">
        <f t="shared" si="7"/>
        <v>9185.99</v>
      </c>
      <c r="R37" s="112">
        <f t="shared" si="8"/>
        <v>19554775.739678971</v>
      </c>
      <c r="S37" s="112">
        <f t="shared" si="9"/>
        <v>1277873.8414446227</v>
      </c>
      <c r="T37" s="112">
        <f t="shared" si="10"/>
        <v>5056147.5840770463</v>
      </c>
      <c r="U37" s="112">
        <f t="shared" si="11"/>
        <v>9264643.8913964685</v>
      </c>
      <c r="V37" s="112">
        <f t="shared" si="12"/>
        <v>3956110.4227608349</v>
      </c>
      <c r="W37" s="113">
        <f t="shared" si="6"/>
        <v>2.714470842672867E-2</v>
      </c>
    </row>
    <row r="38" spans="1:23" s="70" customFormat="1" ht="14" x14ac:dyDescent="0.15">
      <c r="A38" s="68">
        <v>2019</v>
      </c>
      <c r="B38" s="69" t="s">
        <v>169</v>
      </c>
      <c r="C38" s="183">
        <v>0</v>
      </c>
      <c r="D38" s="89">
        <v>11384</v>
      </c>
      <c r="E38" s="172">
        <v>20350</v>
      </c>
      <c r="F38" s="172">
        <v>2180</v>
      </c>
      <c r="G38" s="172">
        <v>33914</v>
      </c>
      <c r="H38" s="141"/>
      <c r="I38" s="69" t="s">
        <v>131</v>
      </c>
      <c r="J38" s="76">
        <v>33</v>
      </c>
      <c r="K38" s="71">
        <v>0.4</v>
      </c>
      <c r="L38" s="71">
        <f t="shared" si="0"/>
        <v>13.200000000000001</v>
      </c>
      <c r="M38" s="71">
        <f t="shared" si="1"/>
        <v>13.200000000000001</v>
      </c>
      <c r="N38" s="71">
        <f t="shared" si="2"/>
        <v>13.200000000000001</v>
      </c>
      <c r="O38" s="71">
        <f t="shared" si="3"/>
        <v>13.200000000000001</v>
      </c>
      <c r="P38" s="89">
        <v>28636354.790000003</v>
      </c>
      <c r="Q38" s="89">
        <f t="shared" si="7"/>
        <v>33914</v>
      </c>
      <c r="R38" s="112">
        <f t="shared" si="8"/>
        <v>447664.80000000005</v>
      </c>
      <c r="S38" s="112">
        <f t="shared" si="9"/>
        <v>0</v>
      </c>
      <c r="T38" s="112">
        <f t="shared" si="10"/>
        <v>150268.80000000002</v>
      </c>
      <c r="U38" s="112">
        <f t="shared" si="11"/>
        <v>268620</v>
      </c>
      <c r="V38" s="112">
        <f t="shared" si="12"/>
        <v>28776.000000000004</v>
      </c>
      <c r="W38" s="113">
        <f t="shared" si="6"/>
        <v>1.5632743876896213E-2</v>
      </c>
    </row>
    <row r="39" spans="1:23" s="70" customFormat="1" ht="14" x14ac:dyDescent="0.15">
      <c r="A39" s="68">
        <v>2019</v>
      </c>
      <c r="B39" s="69" t="s">
        <v>137</v>
      </c>
      <c r="C39" s="183">
        <v>0</v>
      </c>
      <c r="D39" s="89">
        <v>808</v>
      </c>
      <c r="E39" s="172">
        <v>2315</v>
      </c>
      <c r="F39" s="172">
        <v>0</v>
      </c>
      <c r="G39" s="172">
        <v>3123</v>
      </c>
      <c r="H39" s="141"/>
      <c r="I39" s="69" t="s">
        <v>137</v>
      </c>
      <c r="J39" s="76">
        <v>2457.14</v>
      </c>
      <c r="K39" s="71">
        <v>0.13632686084142395</v>
      </c>
      <c r="L39" s="71">
        <f t="shared" si="0"/>
        <v>334.97418284789643</v>
      </c>
      <c r="M39" s="71">
        <f t="shared" si="1"/>
        <v>334.97418284789643</v>
      </c>
      <c r="N39" s="71">
        <f t="shared" si="2"/>
        <v>334.97418284789643</v>
      </c>
      <c r="O39" s="71">
        <f t="shared" si="3"/>
        <v>334.97418284789643</v>
      </c>
      <c r="P39" s="89">
        <v>404241915.66000009</v>
      </c>
      <c r="Q39" s="89">
        <f t="shared" si="7"/>
        <v>3123</v>
      </c>
      <c r="R39" s="112">
        <f t="shared" si="8"/>
        <v>1046124.3730339806</v>
      </c>
      <c r="S39" s="112">
        <f t="shared" si="9"/>
        <v>0</v>
      </c>
      <c r="T39" s="112">
        <f t="shared" si="10"/>
        <v>270659.13974110031</v>
      </c>
      <c r="U39" s="112">
        <f t="shared" si="11"/>
        <v>775465.23329288024</v>
      </c>
      <c r="V39" s="112">
        <f t="shared" si="12"/>
        <v>0</v>
      </c>
      <c r="W39" s="113">
        <f t="shared" si="6"/>
        <v>2.5878671471413054E-3</v>
      </c>
    </row>
    <row r="40" spans="1:23" s="70" customFormat="1" ht="14" x14ac:dyDescent="0.15">
      <c r="A40" s="68">
        <v>2019</v>
      </c>
      <c r="B40" s="69" t="s">
        <v>152</v>
      </c>
      <c r="C40" s="183">
        <v>471.83333333333331</v>
      </c>
      <c r="D40" s="89">
        <v>679.41666666666663</v>
      </c>
      <c r="E40" s="172">
        <v>0</v>
      </c>
      <c r="F40" s="172">
        <v>28.333333333333332</v>
      </c>
      <c r="G40" s="172">
        <v>1179.5833333333333</v>
      </c>
      <c r="H40" s="141"/>
      <c r="I40" s="69" t="s">
        <v>152</v>
      </c>
      <c r="J40" s="76">
        <v>30501.779999999992</v>
      </c>
      <c r="K40" s="71">
        <v>0.18439994765083104</v>
      </c>
      <c r="L40" s="71">
        <f t="shared" si="0"/>
        <v>5624.5266352571634</v>
      </c>
      <c r="M40" s="71">
        <f t="shared" si="1"/>
        <v>5624.5266352571634</v>
      </c>
      <c r="N40" s="71">
        <f t="shared" si="2"/>
        <v>5624.5266352571634</v>
      </c>
      <c r="O40" s="71">
        <f t="shared" si="3"/>
        <v>5624.5266352571634</v>
      </c>
      <c r="P40" s="89">
        <v>659733398.96000004</v>
      </c>
      <c r="Q40" s="89">
        <f t="shared" si="7"/>
        <v>1179.5833333333333</v>
      </c>
      <c r="R40" s="112">
        <f t="shared" si="8"/>
        <v>6634597.8768387623</v>
      </c>
      <c r="S40" s="112">
        <f t="shared" si="9"/>
        <v>2653839.1507355049</v>
      </c>
      <c r="T40" s="112">
        <f t="shared" si="10"/>
        <v>3821397.1381043042</v>
      </c>
      <c r="U40" s="112">
        <f t="shared" si="11"/>
        <v>0</v>
      </c>
      <c r="V40" s="112">
        <f t="shared" si="12"/>
        <v>159361.58799895295</v>
      </c>
      <c r="W40" s="113">
        <f t="shared" si="6"/>
        <v>1.005648325110947E-2</v>
      </c>
    </row>
    <row r="41" spans="1:23" s="70" customFormat="1" ht="14" x14ac:dyDescent="0.15">
      <c r="A41" s="68">
        <v>2019</v>
      </c>
      <c r="B41" s="69" t="s">
        <v>136</v>
      </c>
      <c r="C41" s="183">
        <v>0</v>
      </c>
      <c r="D41" s="89">
        <v>7900</v>
      </c>
      <c r="E41" s="172">
        <v>19280</v>
      </c>
      <c r="F41" s="172">
        <v>1800</v>
      </c>
      <c r="G41" s="172">
        <v>28980</v>
      </c>
      <c r="H41" s="141"/>
      <c r="I41" s="69" t="s">
        <v>136</v>
      </c>
      <c r="J41" s="76">
        <v>2011.8299999999995</v>
      </c>
      <c r="K41" s="71">
        <v>0.58358795285901355</v>
      </c>
      <c r="L41" s="71">
        <f t="shared" si="0"/>
        <v>1174.0797512003489</v>
      </c>
      <c r="M41" s="71">
        <f t="shared" si="1"/>
        <v>1174.0797512003489</v>
      </c>
      <c r="N41" s="71">
        <f t="shared" si="2"/>
        <v>1174.0797512003489</v>
      </c>
      <c r="O41" s="71">
        <f t="shared" si="3"/>
        <v>1174.0797512003489</v>
      </c>
      <c r="P41" s="89">
        <v>1686050865.1200001</v>
      </c>
      <c r="Q41" s="89">
        <f t="shared" si="7"/>
        <v>28980</v>
      </c>
      <c r="R41" s="112">
        <f t="shared" si="8"/>
        <v>34024831.189786114</v>
      </c>
      <c r="S41" s="112">
        <f t="shared" si="9"/>
        <v>0</v>
      </c>
      <c r="T41" s="112">
        <f t="shared" si="10"/>
        <v>9275230.0344827566</v>
      </c>
      <c r="U41" s="112">
        <f t="shared" si="11"/>
        <v>22636257.603142727</v>
      </c>
      <c r="V41" s="112">
        <f t="shared" si="12"/>
        <v>2113343.5521606281</v>
      </c>
      <c r="W41" s="113">
        <f t="shared" si="6"/>
        <v>2.018019259897268E-2</v>
      </c>
    </row>
    <row r="42" spans="1:23" s="70" customFormat="1" ht="14" x14ac:dyDescent="0.15">
      <c r="A42" s="68">
        <v>2019</v>
      </c>
      <c r="B42" s="69" t="s">
        <v>150</v>
      </c>
      <c r="C42" s="183">
        <v>0</v>
      </c>
      <c r="D42" s="89">
        <v>3950</v>
      </c>
      <c r="E42" s="172">
        <v>9640</v>
      </c>
      <c r="F42" s="172">
        <v>900</v>
      </c>
      <c r="G42" s="172">
        <v>14490</v>
      </c>
      <c r="H42" s="141"/>
      <c r="I42" s="72" t="s">
        <v>150</v>
      </c>
      <c r="J42" s="76">
        <v>4767.9599999999991</v>
      </c>
      <c r="K42" s="71">
        <v>0.30601092896174864</v>
      </c>
      <c r="L42" s="71">
        <f t="shared" si="0"/>
        <v>1459.0478688524588</v>
      </c>
      <c r="M42" s="71">
        <f t="shared" si="1"/>
        <v>1459.0478688524588</v>
      </c>
      <c r="N42" s="71">
        <f t="shared" si="2"/>
        <v>1459.0478688524588</v>
      </c>
      <c r="O42" s="71">
        <f t="shared" si="3"/>
        <v>1459.0478688524588</v>
      </c>
      <c r="P42" s="89">
        <v>542295320.5999999</v>
      </c>
      <c r="Q42" s="89">
        <f t="shared" si="7"/>
        <v>14490</v>
      </c>
      <c r="R42" s="112">
        <f t="shared" si="8"/>
        <v>21141603.619672127</v>
      </c>
      <c r="S42" s="112">
        <f t="shared" si="9"/>
        <v>0</v>
      </c>
      <c r="T42" s="112">
        <f t="shared" si="10"/>
        <v>5763239.0819672123</v>
      </c>
      <c r="U42" s="112">
        <f t="shared" si="11"/>
        <v>14065221.455737703</v>
      </c>
      <c r="V42" s="112">
        <f t="shared" si="12"/>
        <v>1313143.081967213</v>
      </c>
      <c r="W42" s="113">
        <f t="shared" si="6"/>
        <v>3.8985406689994832E-2</v>
      </c>
    </row>
    <row r="43" spans="1:23" s="70" customFormat="1" ht="14" x14ac:dyDescent="0.15">
      <c r="A43" s="68">
        <v>2019</v>
      </c>
      <c r="B43" s="69" t="s">
        <v>181</v>
      </c>
      <c r="C43" s="183">
        <v>200</v>
      </c>
      <c r="D43" s="89">
        <v>345</v>
      </c>
      <c r="E43" s="172">
        <v>350</v>
      </c>
      <c r="F43" s="172">
        <v>90</v>
      </c>
      <c r="G43" s="172">
        <v>985</v>
      </c>
      <c r="H43" s="141"/>
      <c r="I43" s="78" t="s">
        <v>181</v>
      </c>
      <c r="J43" s="71">
        <v>60</v>
      </c>
      <c r="K43" s="83">
        <v>0</v>
      </c>
      <c r="L43" s="71">
        <f t="shared" si="0"/>
        <v>0</v>
      </c>
      <c r="M43" s="71">
        <f t="shared" si="1"/>
        <v>0</v>
      </c>
      <c r="N43" s="71">
        <f t="shared" si="2"/>
        <v>0</v>
      </c>
      <c r="O43" s="71">
        <f t="shared" si="3"/>
        <v>0</v>
      </c>
      <c r="P43" s="89">
        <v>2227132.3199999998</v>
      </c>
      <c r="Q43" s="89">
        <f t="shared" si="7"/>
        <v>985</v>
      </c>
      <c r="R43" s="112">
        <f t="shared" si="8"/>
        <v>0</v>
      </c>
      <c r="S43" s="112">
        <f t="shared" si="9"/>
        <v>0</v>
      </c>
      <c r="T43" s="112">
        <f t="shared" si="10"/>
        <v>0</v>
      </c>
      <c r="U43" s="112">
        <f t="shared" si="11"/>
        <v>0</v>
      </c>
      <c r="V43" s="112">
        <f t="shared" si="12"/>
        <v>0</v>
      </c>
      <c r="W43" s="113">
        <f t="shared" si="6"/>
        <v>0</v>
      </c>
    </row>
    <row r="44" spans="1:23" s="70" customFormat="1" ht="14" x14ac:dyDescent="0.15">
      <c r="A44" s="68">
        <v>2019</v>
      </c>
      <c r="B44" s="69" t="s">
        <v>159</v>
      </c>
      <c r="C44" s="183">
        <v>1387.6</v>
      </c>
      <c r="D44" s="89">
        <v>218</v>
      </c>
      <c r="E44" s="172">
        <v>189.6</v>
      </c>
      <c r="F44" s="172">
        <v>8</v>
      </c>
      <c r="G44" s="172">
        <v>1803.1999999999998</v>
      </c>
      <c r="H44" s="141"/>
      <c r="I44" s="69" t="s">
        <v>159</v>
      </c>
      <c r="J44" s="76">
        <v>25681.5</v>
      </c>
      <c r="K44" s="71">
        <v>0.2717902600996126</v>
      </c>
      <c r="L44" s="71">
        <f t="shared" si="0"/>
        <v>6979.981564748201</v>
      </c>
      <c r="M44" s="71">
        <f t="shared" si="1"/>
        <v>6979.981564748201</v>
      </c>
      <c r="N44" s="71">
        <f t="shared" si="2"/>
        <v>6979.981564748201</v>
      </c>
      <c r="O44" s="71">
        <f t="shared" si="3"/>
        <v>6979.981564748201</v>
      </c>
      <c r="P44" s="89">
        <v>549470684.49000001</v>
      </c>
      <c r="Q44" s="89">
        <f t="shared" si="7"/>
        <v>1803.1999999999998</v>
      </c>
      <c r="R44" s="112">
        <f t="shared" si="8"/>
        <v>12586302.757553956</v>
      </c>
      <c r="S44" s="112">
        <f t="shared" si="9"/>
        <v>9685422.4192446023</v>
      </c>
      <c r="T44" s="112">
        <f t="shared" si="10"/>
        <v>1521635.9811151079</v>
      </c>
      <c r="U44" s="112">
        <f t="shared" si="11"/>
        <v>1323404.5046762589</v>
      </c>
      <c r="V44" s="112">
        <f t="shared" si="12"/>
        <v>55839.852517985608</v>
      </c>
      <c r="W44" s="113">
        <f t="shared" si="6"/>
        <v>2.2906231602212106E-2</v>
      </c>
    </row>
    <row r="45" spans="1:23" s="70" customFormat="1" ht="14" x14ac:dyDescent="0.15">
      <c r="A45" s="68">
        <v>2019</v>
      </c>
      <c r="B45" s="69" t="s">
        <v>117</v>
      </c>
      <c r="C45" s="183">
        <v>364.42857142857144</v>
      </c>
      <c r="D45" s="89">
        <v>1897.2857142857142</v>
      </c>
      <c r="E45" s="172">
        <v>2754.8571428571427</v>
      </c>
      <c r="F45" s="172">
        <v>1345.1428571428571</v>
      </c>
      <c r="G45" s="172">
        <v>6361.7142857142853</v>
      </c>
      <c r="H45" s="141"/>
      <c r="I45" s="69" t="s">
        <v>117</v>
      </c>
      <c r="J45" s="76">
        <v>200</v>
      </c>
      <c r="K45" s="71">
        <v>1</v>
      </c>
      <c r="L45" s="71">
        <f t="shared" si="0"/>
        <v>200</v>
      </c>
      <c r="M45" s="71">
        <f t="shared" si="1"/>
        <v>200</v>
      </c>
      <c r="N45" s="71">
        <f t="shared" si="2"/>
        <v>200</v>
      </c>
      <c r="O45" s="71">
        <f t="shared" si="3"/>
        <v>200</v>
      </c>
      <c r="P45" s="89">
        <v>86974833.950000003</v>
      </c>
      <c r="Q45" s="89">
        <f t="shared" si="7"/>
        <v>6361.7142857142853</v>
      </c>
      <c r="R45" s="112">
        <f t="shared" si="8"/>
        <v>1272342.857142857</v>
      </c>
      <c r="S45" s="112">
        <f t="shared" si="9"/>
        <v>72885.71428571429</v>
      </c>
      <c r="T45" s="112">
        <f t="shared" si="10"/>
        <v>379457.14285714284</v>
      </c>
      <c r="U45" s="112">
        <f t="shared" si="11"/>
        <v>550971.42857142852</v>
      </c>
      <c r="V45" s="112">
        <f t="shared" si="12"/>
        <v>269028.57142857142</v>
      </c>
      <c r="W45" s="113">
        <f t="shared" si="6"/>
        <v>1.4628862158843558E-2</v>
      </c>
    </row>
    <row r="46" spans="1:23" s="70" customFormat="1" ht="14" x14ac:dyDescent="0.15">
      <c r="A46" s="68">
        <v>2019</v>
      </c>
      <c r="B46" s="69" t="s">
        <v>108</v>
      </c>
      <c r="C46" s="183">
        <v>840</v>
      </c>
      <c r="D46" s="89">
        <v>1860</v>
      </c>
      <c r="E46" s="172">
        <v>3150</v>
      </c>
      <c r="F46" s="172">
        <v>420</v>
      </c>
      <c r="G46" s="172">
        <v>6270</v>
      </c>
      <c r="H46" s="141"/>
      <c r="I46" s="69" t="s">
        <v>108</v>
      </c>
      <c r="J46" s="76">
        <v>143</v>
      </c>
      <c r="K46" s="71">
        <v>0</v>
      </c>
      <c r="L46" s="71">
        <f t="shared" si="0"/>
        <v>0</v>
      </c>
      <c r="M46" s="71">
        <f t="shared" si="1"/>
        <v>0</v>
      </c>
      <c r="N46" s="71">
        <f t="shared" si="2"/>
        <v>0</v>
      </c>
      <c r="O46" s="71">
        <f t="shared" si="3"/>
        <v>0</v>
      </c>
      <c r="P46" s="89">
        <v>20000703.699999999</v>
      </c>
      <c r="Q46" s="89">
        <f t="shared" si="7"/>
        <v>6270</v>
      </c>
      <c r="R46" s="112">
        <f t="shared" si="8"/>
        <v>0</v>
      </c>
      <c r="S46" s="112">
        <f t="shared" si="9"/>
        <v>0</v>
      </c>
      <c r="T46" s="112">
        <f t="shared" si="10"/>
        <v>0</v>
      </c>
      <c r="U46" s="112">
        <f t="shared" si="11"/>
        <v>0</v>
      </c>
      <c r="V46" s="112">
        <f t="shared" si="12"/>
        <v>0</v>
      </c>
      <c r="W46" s="113">
        <f t="shared" si="6"/>
        <v>0</v>
      </c>
    </row>
    <row r="47" spans="1:23" s="70" customFormat="1" ht="14" x14ac:dyDescent="0.15">
      <c r="A47" s="68">
        <v>2019</v>
      </c>
      <c r="B47" s="69" t="s">
        <v>105</v>
      </c>
      <c r="C47" s="183">
        <v>924</v>
      </c>
      <c r="D47" s="89">
        <v>9372</v>
      </c>
      <c r="E47" s="172">
        <v>11805</v>
      </c>
      <c r="F47" s="172">
        <v>2231</v>
      </c>
      <c r="G47" s="172">
        <v>24332</v>
      </c>
      <c r="H47" s="141"/>
      <c r="I47" s="69" t="s">
        <v>105</v>
      </c>
      <c r="J47" s="76">
        <v>605.52</v>
      </c>
      <c r="K47" s="71">
        <v>0.83219954648526073</v>
      </c>
      <c r="L47" s="71">
        <f t="shared" si="0"/>
        <v>503.91346938775507</v>
      </c>
      <c r="M47" s="71">
        <f t="shared" si="1"/>
        <v>503.91346938775507</v>
      </c>
      <c r="N47" s="71">
        <f t="shared" si="2"/>
        <v>503.91346938775507</v>
      </c>
      <c r="O47" s="71">
        <f t="shared" si="3"/>
        <v>503.91346938775507</v>
      </c>
      <c r="P47" s="89">
        <v>196781299.48000005</v>
      </c>
      <c r="Q47" s="89">
        <f t="shared" si="7"/>
        <v>24332</v>
      </c>
      <c r="R47" s="112">
        <f t="shared" si="8"/>
        <v>12261222.537142856</v>
      </c>
      <c r="S47" s="112">
        <f t="shared" si="9"/>
        <v>465616.04571428569</v>
      </c>
      <c r="T47" s="112">
        <f t="shared" si="10"/>
        <v>4722677.0351020405</v>
      </c>
      <c r="U47" s="112">
        <f t="shared" si="11"/>
        <v>5948698.5061224485</v>
      </c>
      <c r="V47" s="112">
        <f t="shared" si="12"/>
        <v>1124230.9502040816</v>
      </c>
      <c r="W47" s="113">
        <f t="shared" si="6"/>
        <v>6.2308880821213553E-2</v>
      </c>
    </row>
    <row r="48" spans="1:23" ht="14" x14ac:dyDescent="0.15">
      <c r="R48" s="118">
        <f>SUM(R3:R47)</f>
        <v>1569455502.7270362</v>
      </c>
      <c r="S48" s="118">
        <f>SUM(S3:S47)</f>
        <v>380293121.14948899</v>
      </c>
      <c r="T48" s="118">
        <f>SUM(T3:T47)</f>
        <v>581355220.52614057</v>
      </c>
      <c r="U48" s="118">
        <f>SUM(U3:U47)</f>
        <v>488924770.51962352</v>
      </c>
      <c r="V48" s="118">
        <f>SUM(V3:V47)</f>
        <v>118882390.53178339</v>
      </c>
    </row>
  </sheetData>
  <mergeCells count="1">
    <mergeCell ref="A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65A6-7F0F-46D0-ACB9-E6DCAA4D2191}">
  <dimension ref="A1:W50"/>
  <sheetViews>
    <sheetView topLeftCell="G24" zoomScaleNormal="100" workbookViewId="0">
      <selection activeCell="A2" sqref="A2"/>
    </sheetView>
  </sheetViews>
  <sheetFormatPr baseColWidth="10" defaultColWidth="11.5" defaultRowHeight="13" x14ac:dyDescent="0.15"/>
  <cols>
    <col min="1" max="1" width="6.33203125" style="94" bestFit="1" customWidth="1"/>
    <col min="2" max="2" width="18.5" style="94" bestFit="1" customWidth="1"/>
    <col min="3" max="3" width="11.5" style="116" bestFit="1" customWidth="1"/>
    <col min="4" max="5" width="12.6640625" style="116" bestFit="1" customWidth="1"/>
    <col min="6" max="6" width="11.5" style="116" bestFit="1" customWidth="1"/>
    <col min="7" max="7" width="15" style="116" bestFit="1" customWidth="1"/>
    <col min="8" max="8" width="3.33203125" style="94" customWidth="1"/>
    <col min="9" max="9" width="18.5" style="94" bestFit="1" customWidth="1"/>
    <col min="10" max="10" width="13.1640625" style="99" bestFit="1" customWidth="1"/>
    <col min="11" max="11" width="9.1640625" style="94" bestFit="1" customWidth="1"/>
    <col min="12" max="15" width="10.6640625" style="94" bestFit="1" customWidth="1"/>
    <col min="16" max="16" width="21.5" style="94" bestFit="1" customWidth="1"/>
    <col min="17" max="17" width="18.6640625" style="94" bestFit="1" customWidth="1"/>
    <col min="18" max="18" width="20.33203125" style="94" bestFit="1" customWidth="1"/>
    <col min="19" max="20" width="20" style="94" bestFit="1" customWidth="1"/>
    <col min="21" max="21" width="19.1640625" style="94" bestFit="1" customWidth="1"/>
    <col min="22" max="22" width="18.5" style="94" bestFit="1" customWidth="1"/>
    <col min="23" max="23" width="16" style="94" bestFit="1" customWidth="1"/>
    <col min="24" max="16384" width="11.5" style="94"/>
  </cols>
  <sheetData>
    <row r="1" spans="1:23" ht="20.25" customHeight="1" x14ac:dyDescent="0.2">
      <c r="A1" s="271" t="s">
        <v>146</v>
      </c>
      <c r="B1" s="271"/>
      <c r="C1" s="271"/>
      <c r="D1" s="271"/>
      <c r="E1" s="271"/>
      <c r="F1" s="271"/>
      <c r="G1" s="271"/>
      <c r="H1" s="182"/>
      <c r="I1" s="144"/>
      <c r="J1" s="144"/>
      <c r="K1" s="144"/>
      <c r="L1" s="144"/>
      <c r="M1" s="144"/>
      <c r="N1" s="144"/>
      <c r="O1" s="144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5" t="s">
        <v>144</v>
      </c>
      <c r="G2" s="176" t="s">
        <v>210</v>
      </c>
      <c r="H2" s="141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25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3" s="70" customFormat="1" ht="14" x14ac:dyDescent="0.15">
      <c r="A3" s="68">
        <v>2019</v>
      </c>
      <c r="B3" s="69" t="s">
        <v>96</v>
      </c>
      <c r="C3" s="183">
        <v>860</v>
      </c>
      <c r="D3" s="89">
        <v>460</v>
      </c>
      <c r="E3" s="172">
        <v>374.99999999999994</v>
      </c>
      <c r="F3" s="172">
        <v>0</v>
      </c>
      <c r="G3" s="172">
        <v>1695</v>
      </c>
      <c r="H3" s="141"/>
      <c r="I3" s="69" t="s">
        <v>96</v>
      </c>
      <c r="J3" s="75">
        <v>369</v>
      </c>
      <c r="K3" s="80">
        <v>0</v>
      </c>
      <c r="L3" s="71">
        <f t="shared" ref="L3:L46" si="0">+J3*K3</f>
        <v>0</v>
      </c>
      <c r="M3" s="71">
        <f t="shared" ref="M3:M46" si="1">+J3*K3</f>
        <v>0</v>
      </c>
      <c r="N3" s="71">
        <f t="shared" ref="N3:N46" si="2">+K3*J3</f>
        <v>0</v>
      </c>
      <c r="O3" s="71">
        <f t="shared" ref="O3:O46" si="3">+K3*J3</f>
        <v>0</v>
      </c>
      <c r="P3" s="89">
        <v>66578105.369999997</v>
      </c>
      <c r="Q3" s="89">
        <f t="shared" ref="Q3" si="4">G3</f>
        <v>1695</v>
      </c>
      <c r="R3" s="112">
        <f t="shared" ref="R3" si="5">Q3*L3</f>
        <v>0</v>
      </c>
      <c r="S3" s="112">
        <f t="shared" ref="S3:V3" si="6">L3*C3</f>
        <v>0</v>
      </c>
      <c r="T3" s="112">
        <f t="shared" si="6"/>
        <v>0</v>
      </c>
      <c r="U3" s="112">
        <f t="shared" si="6"/>
        <v>0</v>
      </c>
      <c r="V3" s="112">
        <f t="shared" si="6"/>
        <v>0</v>
      </c>
      <c r="W3" s="113">
        <f t="shared" ref="W3:W46" si="7">+R3/P3</f>
        <v>0</v>
      </c>
    </row>
    <row r="4" spans="1:23" s="70" customFormat="1" ht="14" x14ac:dyDescent="0.15">
      <c r="A4" s="68">
        <v>2019</v>
      </c>
      <c r="B4" s="69" t="s">
        <v>102</v>
      </c>
      <c r="C4" s="183">
        <v>950</v>
      </c>
      <c r="D4" s="89">
        <v>4534</v>
      </c>
      <c r="E4" s="172">
        <v>9291</v>
      </c>
      <c r="F4" s="172">
        <v>3248</v>
      </c>
      <c r="G4" s="172">
        <v>18023</v>
      </c>
      <c r="H4" s="141"/>
      <c r="I4" s="69" t="s">
        <v>102</v>
      </c>
      <c r="J4" s="75">
        <v>10266.17</v>
      </c>
      <c r="K4" s="81">
        <v>0.46727498028613268</v>
      </c>
      <c r="L4" s="71">
        <f t="shared" si="0"/>
        <v>4797.1243843640868</v>
      </c>
      <c r="M4" s="71">
        <f t="shared" si="1"/>
        <v>4797.1243843640868</v>
      </c>
      <c r="N4" s="71">
        <f t="shared" si="2"/>
        <v>4797.1243843640868</v>
      </c>
      <c r="O4" s="71">
        <f t="shared" si="3"/>
        <v>4797.1243843640868</v>
      </c>
      <c r="P4" s="89">
        <v>2433750111.27</v>
      </c>
      <c r="Q4" s="89">
        <f t="shared" ref="Q4:Q46" si="8">G4</f>
        <v>18023</v>
      </c>
      <c r="R4" s="112">
        <f t="shared" ref="R4:R46" si="9">Q4*L4</f>
        <v>86458572.779393941</v>
      </c>
      <c r="S4" s="112">
        <f t="shared" ref="S4:S46" si="10">L4*C4</f>
        <v>4557268.1651458824</v>
      </c>
      <c r="T4" s="112">
        <f t="shared" ref="T4:T46" si="11">M4*D4</f>
        <v>21750161.95870677</v>
      </c>
      <c r="U4" s="112">
        <f t="shared" ref="U4:U46" si="12">N4*E4</f>
        <v>44570082.655126728</v>
      </c>
      <c r="V4" s="112">
        <f t="shared" ref="V4:V46" si="13">O4*F4</f>
        <v>15581060.000414554</v>
      </c>
      <c r="W4" s="113">
        <f t="shared" si="7"/>
        <v>3.5524835676033067E-2</v>
      </c>
    </row>
    <row r="5" spans="1:23" s="70" customFormat="1" ht="14" x14ac:dyDescent="0.15">
      <c r="A5" s="68">
        <v>2019</v>
      </c>
      <c r="B5" s="69" t="s">
        <v>157</v>
      </c>
      <c r="C5" s="183">
        <v>909</v>
      </c>
      <c r="D5" s="89">
        <v>158</v>
      </c>
      <c r="E5" s="172">
        <v>0</v>
      </c>
      <c r="F5" s="172">
        <v>0</v>
      </c>
      <c r="G5" s="172">
        <v>1067</v>
      </c>
      <c r="H5" s="141"/>
      <c r="I5" s="69" t="s">
        <v>160</v>
      </c>
      <c r="J5" s="76">
        <v>6166.97</v>
      </c>
      <c r="K5" s="85">
        <v>3.0617678381256656E-3</v>
      </c>
      <c r="L5" s="71">
        <f t="shared" si="0"/>
        <v>18.881830404685836</v>
      </c>
      <c r="M5" s="71">
        <f t="shared" si="1"/>
        <v>18.881830404685836</v>
      </c>
      <c r="N5" s="71">
        <f t="shared" si="2"/>
        <v>18.881830404685836</v>
      </c>
      <c r="O5" s="71">
        <f t="shared" si="3"/>
        <v>18.881830404685836</v>
      </c>
      <c r="P5" s="89">
        <v>166280060.51999995</v>
      </c>
      <c r="Q5" s="89">
        <f t="shared" si="8"/>
        <v>1067</v>
      </c>
      <c r="R5" s="112">
        <f t="shared" si="9"/>
        <v>20146.913041799788</v>
      </c>
      <c r="S5" s="112">
        <f t="shared" si="10"/>
        <v>17163.583837859424</v>
      </c>
      <c r="T5" s="112">
        <f t="shared" si="11"/>
        <v>2983.3292039403623</v>
      </c>
      <c r="U5" s="112">
        <f t="shared" si="12"/>
        <v>0</v>
      </c>
      <c r="V5" s="112">
        <f t="shared" si="13"/>
        <v>0</v>
      </c>
      <c r="W5" s="113">
        <f t="shared" si="7"/>
        <v>1.2116253132693888E-4</v>
      </c>
    </row>
    <row r="6" spans="1:23" s="70" customFormat="1" ht="14" x14ac:dyDescent="0.15">
      <c r="A6" s="68">
        <v>2019</v>
      </c>
      <c r="B6" s="69" t="s">
        <v>183</v>
      </c>
      <c r="C6" s="183">
        <v>187.5</v>
      </c>
      <c r="D6" s="89">
        <v>4380</v>
      </c>
      <c r="E6" s="172">
        <v>15226</v>
      </c>
      <c r="F6" s="172">
        <v>50</v>
      </c>
      <c r="G6" s="172">
        <v>19843.5</v>
      </c>
      <c r="H6" s="141"/>
      <c r="I6" s="69" t="s">
        <v>183</v>
      </c>
      <c r="J6" s="76">
        <v>15.3</v>
      </c>
      <c r="K6" s="71">
        <v>0.8</v>
      </c>
      <c r="L6" s="71">
        <f t="shared" si="0"/>
        <v>12.240000000000002</v>
      </c>
      <c r="M6" s="71">
        <f t="shared" si="1"/>
        <v>12.240000000000002</v>
      </c>
      <c r="N6" s="71">
        <f t="shared" si="2"/>
        <v>12.240000000000002</v>
      </c>
      <c r="O6" s="71">
        <f t="shared" si="3"/>
        <v>12.240000000000002</v>
      </c>
      <c r="P6" s="89">
        <v>2584920</v>
      </c>
      <c r="Q6" s="89">
        <f t="shared" si="8"/>
        <v>19843.5</v>
      </c>
      <c r="R6" s="112">
        <f t="shared" si="9"/>
        <v>242884.44000000003</v>
      </c>
      <c r="S6" s="112">
        <f t="shared" si="10"/>
        <v>2295.0000000000005</v>
      </c>
      <c r="T6" s="112">
        <f t="shared" si="11"/>
        <v>53611.200000000012</v>
      </c>
      <c r="U6" s="112">
        <f t="shared" si="12"/>
        <v>186366.24000000002</v>
      </c>
      <c r="V6" s="112">
        <f t="shared" si="13"/>
        <v>612.00000000000011</v>
      </c>
      <c r="W6" s="113">
        <f t="shared" si="7"/>
        <v>9.3962072327190019E-2</v>
      </c>
    </row>
    <row r="7" spans="1:23" s="70" customFormat="1" ht="14" x14ac:dyDescent="0.15">
      <c r="A7" s="68">
        <v>2019</v>
      </c>
      <c r="B7" s="69" t="s">
        <v>130</v>
      </c>
      <c r="C7" s="183">
        <v>1835.6666666666667</v>
      </c>
      <c r="D7" s="89">
        <v>271.66666666666669</v>
      </c>
      <c r="E7" s="172">
        <v>409.66666666666669</v>
      </c>
      <c r="F7" s="172">
        <v>40</v>
      </c>
      <c r="G7" s="172">
        <v>2557</v>
      </c>
      <c r="H7" s="141"/>
      <c r="I7" s="69" t="s">
        <v>130</v>
      </c>
      <c r="J7" s="76">
        <v>27.479999999999997</v>
      </c>
      <c r="K7" s="71">
        <v>2.9411764705882353E-2</v>
      </c>
      <c r="L7" s="71">
        <f t="shared" si="0"/>
        <v>0.80823529411764694</v>
      </c>
      <c r="M7" s="71">
        <f t="shared" si="1"/>
        <v>0.80823529411764694</v>
      </c>
      <c r="N7" s="71">
        <f t="shared" si="2"/>
        <v>0.80823529411764694</v>
      </c>
      <c r="O7" s="71">
        <f t="shared" si="3"/>
        <v>0.80823529411764694</v>
      </c>
      <c r="P7" s="89">
        <v>951863.19</v>
      </c>
      <c r="Q7" s="89">
        <f t="shared" si="8"/>
        <v>2557</v>
      </c>
      <c r="R7" s="112">
        <f t="shared" si="9"/>
        <v>2066.6576470588234</v>
      </c>
      <c r="S7" s="112">
        <f t="shared" si="10"/>
        <v>1483.650588235294</v>
      </c>
      <c r="T7" s="112">
        <f t="shared" si="11"/>
        <v>219.57058823529411</v>
      </c>
      <c r="U7" s="112">
        <f t="shared" si="12"/>
        <v>331.10705882352937</v>
      </c>
      <c r="V7" s="112">
        <f t="shared" si="13"/>
        <v>32.329411764705881</v>
      </c>
      <c r="W7" s="113">
        <f t="shared" si="7"/>
        <v>2.171170887550367E-3</v>
      </c>
    </row>
    <row r="8" spans="1:23" s="70" customFormat="1" ht="14" x14ac:dyDescent="0.15">
      <c r="A8" s="68">
        <v>2019</v>
      </c>
      <c r="B8" s="69" t="s">
        <v>158</v>
      </c>
      <c r="C8" s="183">
        <v>171</v>
      </c>
      <c r="D8" s="89">
        <v>0</v>
      </c>
      <c r="E8" s="172">
        <v>609</v>
      </c>
      <c r="F8" s="172">
        <v>0</v>
      </c>
      <c r="G8" s="172">
        <v>780</v>
      </c>
      <c r="H8" s="141"/>
      <c r="I8" s="69" t="s">
        <v>158</v>
      </c>
      <c r="J8" s="76">
        <v>10865.11</v>
      </c>
      <c r="K8" s="85">
        <v>9.7910568285050972E-3</v>
      </c>
      <c r="L8" s="71">
        <f t="shared" si="0"/>
        <v>106.38090945795902</v>
      </c>
      <c r="M8" s="71">
        <f t="shared" si="1"/>
        <v>106.38090945795902</v>
      </c>
      <c r="N8" s="71">
        <f t="shared" si="2"/>
        <v>106.38090945795902</v>
      </c>
      <c r="O8" s="71">
        <f t="shared" si="3"/>
        <v>106.38090945795902</v>
      </c>
      <c r="P8" s="89">
        <v>95037621.429999992</v>
      </c>
      <c r="Q8" s="89">
        <f t="shared" si="8"/>
        <v>780</v>
      </c>
      <c r="R8" s="112">
        <f t="shared" si="9"/>
        <v>82977.109377208035</v>
      </c>
      <c r="S8" s="112">
        <f t="shared" si="10"/>
        <v>18191.135517310991</v>
      </c>
      <c r="T8" s="112">
        <f t="shared" si="11"/>
        <v>0</v>
      </c>
      <c r="U8" s="112">
        <f t="shared" si="12"/>
        <v>64785.973859897043</v>
      </c>
      <c r="V8" s="112">
        <f t="shared" si="13"/>
        <v>0</v>
      </c>
      <c r="W8" s="113">
        <f t="shared" si="7"/>
        <v>8.73097496851022E-4</v>
      </c>
    </row>
    <row r="9" spans="1:23" s="70" customFormat="1" ht="14" x14ac:dyDescent="0.15">
      <c r="A9" s="68">
        <v>2019</v>
      </c>
      <c r="B9" s="69" t="s">
        <v>196</v>
      </c>
      <c r="C9" s="183">
        <v>795</v>
      </c>
      <c r="D9" s="89">
        <v>6321</v>
      </c>
      <c r="E9" s="172">
        <v>0</v>
      </c>
      <c r="F9" s="172">
        <v>330</v>
      </c>
      <c r="G9" s="172">
        <v>7446</v>
      </c>
      <c r="H9" s="141"/>
      <c r="I9" s="69" t="s">
        <v>106</v>
      </c>
      <c r="J9" s="76">
        <v>310.61</v>
      </c>
      <c r="K9" s="71">
        <v>0.24899598393574296</v>
      </c>
      <c r="L9" s="71">
        <f t="shared" si="0"/>
        <v>77.340642570281119</v>
      </c>
      <c r="M9" s="71">
        <f t="shared" si="1"/>
        <v>77.340642570281119</v>
      </c>
      <c r="N9" s="71">
        <f t="shared" si="2"/>
        <v>77.340642570281119</v>
      </c>
      <c r="O9" s="71">
        <f t="shared" si="3"/>
        <v>77.340642570281119</v>
      </c>
      <c r="P9" s="89">
        <v>20860272.630000003</v>
      </c>
      <c r="Q9" s="89">
        <f t="shared" si="8"/>
        <v>7446</v>
      </c>
      <c r="R9" s="112">
        <f t="shared" si="9"/>
        <v>575878.42457831325</v>
      </c>
      <c r="S9" s="112">
        <f t="shared" si="10"/>
        <v>61485.810843373489</v>
      </c>
      <c r="T9" s="112">
        <f t="shared" si="11"/>
        <v>488870.20168674696</v>
      </c>
      <c r="U9" s="112">
        <f t="shared" si="12"/>
        <v>0</v>
      </c>
      <c r="V9" s="112">
        <f t="shared" si="13"/>
        <v>25522.412048192768</v>
      </c>
      <c r="W9" s="113">
        <f t="shared" si="7"/>
        <v>2.7606466837356632E-2</v>
      </c>
    </row>
    <row r="10" spans="1:23" s="70" customFormat="1" ht="14" x14ac:dyDescent="0.15">
      <c r="A10" s="68">
        <v>2019</v>
      </c>
      <c r="B10" s="69" t="s">
        <v>118</v>
      </c>
      <c r="C10" s="183">
        <v>545</v>
      </c>
      <c r="D10" s="89">
        <v>0</v>
      </c>
      <c r="E10" s="172">
        <v>0</v>
      </c>
      <c r="F10" s="172">
        <v>0</v>
      </c>
      <c r="G10" s="172">
        <v>545</v>
      </c>
      <c r="H10" s="141"/>
      <c r="I10" s="69" t="s">
        <v>118</v>
      </c>
      <c r="J10" s="76">
        <v>73.589999999999989</v>
      </c>
      <c r="K10" s="71">
        <v>4.4776119402985072E-2</v>
      </c>
      <c r="L10" s="71">
        <f t="shared" si="0"/>
        <v>3.295074626865671</v>
      </c>
      <c r="M10" s="71">
        <f t="shared" si="1"/>
        <v>3.295074626865671</v>
      </c>
      <c r="N10" s="71">
        <f t="shared" si="2"/>
        <v>3.295074626865671</v>
      </c>
      <c r="O10" s="71">
        <f t="shared" si="3"/>
        <v>3.295074626865671</v>
      </c>
      <c r="P10" s="89">
        <v>878138.42999999993</v>
      </c>
      <c r="Q10" s="89">
        <f t="shared" si="8"/>
        <v>545</v>
      </c>
      <c r="R10" s="112">
        <f t="shared" si="9"/>
        <v>1795.8156716417907</v>
      </c>
      <c r="S10" s="112">
        <f t="shared" si="10"/>
        <v>1795.8156716417907</v>
      </c>
      <c r="T10" s="112">
        <f t="shared" si="11"/>
        <v>0</v>
      </c>
      <c r="U10" s="112">
        <f t="shared" si="12"/>
        <v>0</v>
      </c>
      <c r="V10" s="112">
        <f t="shared" si="13"/>
        <v>0</v>
      </c>
      <c r="W10" s="113">
        <f t="shared" si="7"/>
        <v>2.0450257160955715E-3</v>
      </c>
    </row>
    <row r="11" spans="1:23" s="70" customFormat="1" ht="14" x14ac:dyDescent="0.15">
      <c r="A11" s="68">
        <v>2019</v>
      </c>
      <c r="B11" s="69" t="s">
        <v>112</v>
      </c>
      <c r="C11" s="183">
        <v>202.125</v>
      </c>
      <c r="D11" s="89">
        <v>76.25</v>
      </c>
      <c r="E11" s="172">
        <v>1377.875</v>
      </c>
      <c r="F11" s="172">
        <v>89.625</v>
      </c>
      <c r="G11" s="172">
        <v>1745.875</v>
      </c>
      <c r="H11" s="141"/>
      <c r="I11" s="69" t="s">
        <v>112</v>
      </c>
      <c r="J11" s="76">
        <v>545.51</v>
      </c>
      <c r="K11" s="71">
        <v>3.0270924776751931E-2</v>
      </c>
      <c r="L11" s="71">
        <f t="shared" si="0"/>
        <v>16.513092174965944</v>
      </c>
      <c r="M11" s="71">
        <f t="shared" si="1"/>
        <v>16.513092174965944</v>
      </c>
      <c r="N11" s="71">
        <f t="shared" si="2"/>
        <v>16.513092174965944</v>
      </c>
      <c r="O11" s="71">
        <f t="shared" si="3"/>
        <v>16.513092174965944</v>
      </c>
      <c r="P11" s="89">
        <v>4411910.9899999993</v>
      </c>
      <c r="Q11" s="89">
        <f t="shared" si="8"/>
        <v>1745.875</v>
      </c>
      <c r="R11" s="112">
        <f t="shared" si="9"/>
        <v>28829.79480096867</v>
      </c>
      <c r="S11" s="112">
        <f t="shared" si="10"/>
        <v>3337.7087558649914</v>
      </c>
      <c r="T11" s="112">
        <f t="shared" si="11"/>
        <v>1259.1232783411533</v>
      </c>
      <c r="U11" s="112">
        <f t="shared" si="12"/>
        <v>22752.976880581202</v>
      </c>
      <c r="V11" s="112">
        <f t="shared" si="13"/>
        <v>1479.9858861813227</v>
      </c>
      <c r="W11" s="113">
        <f t="shared" si="7"/>
        <v>6.5345368177903047E-3</v>
      </c>
    </row>
    <row r="12" spans="1:23" s="70" customFormat="1" ht="14" x14ac:dyDescent="0.15">
      <c r="A12" s="68">
        <v>2019</v>
      </c>
      <c r="B12" s="69" t="s">
        <v>148</v>
      </c>
      <c r="C12" s="183">
        <v>200</v>
      </c>
      <c r="D12" s="89">
        <v>1975</v>
      </c>
      <c r="E12" s="172">
        <v>4820</v>
      </c>
      <c r="F12" s="172">
        <v>450</v>
      </c>
      <c r="G12" s="172">
        <v>7445</v>
      </c>
      <c r="H12" s="141"/>
      <c r="I12" s="69" t="s">
        <v>148</v>
      </c>
      <c r="J12" s="76">
        <v>901.26999999999987</v>
      </c>
      <c r="K12" s="71">
        <v>0.20196506550218341</v>
      </c>
      <c r="L12" s="71">
        <f t="shared" si="0"/>
        <v>182.02505458515282</v>
      </c>
      <c r="M12" s="71">
        <f t="shared" si="1"/>
        <v>182.02505458515282</v>
      </c>
      <c r="N12" s="71">
        <f t="shared" si="2"/>
        <v>182.02505458515282</v>
      </c>
      <c r="O12" s="71">
        <f t="shared" si="3"/>
        <v>182.02505458515282</v>
      </c>
      <c r="P12" s="89">
        <v>71721032.260000005</v>
      </c>
      <c r="Q12" s="89">
        <f t="shared" si="8"/>
        <v>7445</v>
      </c>
      <c r="R12" s="112">
        <f t="shared" si="9"/>
        <v>1355176.5313864627</v>
      </c>
      <c r="S12" s="112">
        <f t="shared" si="10"/>
        <v>36405.010917030566</v>
      </c>
      <c r="T12" s="112">
        <f t="shared" si="11"/>
        <v>359499.48280567682</v>
      </c>
      <c r="U12" s="112">
        <f t="shared" si="12"/>
        <v>877360.76310043654</v>
      </c>
      <c r="V12" s="112">
        <f t="shared" si="13"/>
        <v>81911.274563318773</v>
      </c>
      <c r="W12" s="113">
        <f t="shared" si="7"/>
        <v>1.8895106340267594E-2</v>
      </c>
    </row>
    <row r="13" spans="1:23" s="70" customFormat="1" ht="14" x14ac:dyDescent="0.15">
      <c r="A13" s="68">
        <v>2019</v>
      </c>
      <c r="B13" s="69" t="s">
        <v>134</v>
      </c>
      <c r="C13" s="183">
        <v>1610</v>
      </c>
      <c r="D13" s="89">
        <v>1900</v>
      </c>
      <c r="E13" s="172"/>
      <c r="F13" s="172">
        <v>420</v>
      </c>
      <c r="G13" s="172">
        <v>3930</v>
      </c>
      <c r="H13" s="141"/>
      <c r="I13" s="69" t="s">
        <v>134</v>
      </c>
      <c r="J13" s="76">
        <v>133</v>
      </c>
      <c r="K13" s="71">
        <v>1</v>
      </c>
      <c r="L13" s="71">
        <f t="shared" si="0"/>
        <v>133</v>
      </c>
      <c r="M13" s="71">
        <f t="shared" si="1"/>
        <v>133</v>
      </c>
      <c r="N13" s="71">
        <f t="shared" si="2"/>
        <v>133</v>
      </c>
      <c r="O13" s="71">
        <f t="shared" si="3"/>
        <v>133</v>
      </c>
      <c r="P13" s="89">
        <v>11677921.640000001</v>
      </c>
      <c r="Q13" s="89">
        <f t="shared" si="8"/>
        <v>3930</v>
      </c>
      <c r="R13" s="112">
        <f t="shared" si="9"/>
        <v>522690</v>
      </c>
      <c r="S13" s="112">
        <f t="shared" si="10"/>
        <v>214130</v>
      </c>
      <c r="T13" s="112">
        <f t="shared" si="11"/>
        <v>252700</v>
      </c>
      <c r="U13" s="112">
        <f t="shared" si="12"/>
        <v>0</v>
      </c>
      <c r="V13" s="112">
        <f t="shared" si="13"/>
        <v>55860</v>
      </c>
      <c r="W13" s="113">
        <f t="shared" si="7"/>
        <v>4.4758820628633705E-2</v>
      </c>
    </row>
    <row r="14" spans="1:23" s="70" customFormat="1" ht="14" x14ac:dyDescent="0.15">
      <c r="A14" s="68">
        <v>2019</v>
      </c>
      <c r="B14" s="69" t="s">
        <v>124</v>
      </c>
      <c r="C14" s="183">
        <v>2357</v>
      </c>
      <c r="D14" s="89">
        <v>1360</v>
      </c>
      <c r="E14" s="172">
        <v>5250</v>
      </c>
      <c r="F14" s="172">
        <v>3114</v>
      </c>
      <c r="G14" s="172">
        <v>12081</v>
      </c>
      <c r="H14" s="141"/>
      <c r="I14" s="69" t="s">
        <v>124</v>
      </c>
      <c r="J14" s="76">
        <v>656.62000000000012</v>
      </c>
      <c r="K14" s="71">
        <v>0</v>
      </c>
      <c r="L14" s="71">
        <f t="shared" si="0"/>
        <v>0</v>
      </c>
      <c r="M14" s="71">
        <f t="shared" si="1"/>
        <v>0</v>
      </c>
      <c r="N14" s="71">
        <f t="shared" si="2"/>
        <v>0</v>
      </c>
      <c r="O14" s="71">
        <f t="shared" si="3"/>
        <v>0</v>
      </c>
      <c r="P14" s="89">
        <v>76011871.440000013</v>
      </c>
      <c r="Q14" s="89">
        <f t="shared" si="8"/>
        <v>12081</v>
      </c>
      <c r="R14" s="112">
        <f t="shared" si="9"/>
        <v>0</v>
      </c>
      <c r="S14" s="112">
        <f t="shared" si="10"/>
        <v>0</v>
      </c>
      <c r="T14" s="112">
        <f t="shared" si="11"/>
        <v>0</v>
      </c>
      <c r="U14" s="112">
        <f t="shared" si="12"/>
        <v>0</v>
      </c>
      <c r="V14" s="112">
        <f t="shared" si="13"/>
        <v>0</v>
      </c>
      <c r="W14" s="113">
        <f t="shared" si="7"/>
        <v>0</v>
      </c>
    </row>
    <row r="15" spans="1:23" s="70" customFormat="1" ht="14" x14ac:dyDescent="0.15">
      <c r="A15" s="68">
        <v>2019</v>
      </c>
      <c r="B15" s="69" t="s">
        <v>109</v>
      </c>
      <c r="C15" s="183">
        <v>515.57142857142856</v>
      </c>
      <c r="D15" s="89">
        <v>692.28571428571433</v>
      </c>
      <c r="E15" s="172">
        <v>285</v>
      </c>
      <c r="F15" s="172">
        <v>17.142857142857142</v>
      </c>
      <c r="G15" s="172">
        <v>1510</v>
      </c>
      <c r="H15" s="141"/>
      <c r="I15" s="69" t="s">
        <v>109</v>
      </c>
      <c r="J15" s="76">
        <v>5624.79</v>
      </c>
      <c r="K15" s="71">
        <v>0.25949152542372883</v>
      </c>
      <c r="L15" s="71">
        <f t="shared" si="0"/>
        <v>1459.5853372881356</v>
      </c>
      <c r="M15" s="71">
        <f t="shared" si="1"/>
        <v>1459.5853372881356</v>
      </c>
      <c r="N15" s="71">
        <f t="shared" si="2"/>
        <v>1459.5853372881356</v>
      </c>
      <c r="O15" s="71">
        <f t="shared" si="3"/>
        <v>1459.5853372881356</v>
      </c>
      <c r="P15" s="89">
        <v>268143343.40000001</v>
      </c>
      <c r="Q15" s="89">
        <f t="shared" si="8"/>
        <v>1510</v>
      </c>
      <c r="R15" s="112">
        <f t="shared" si="9"/>
        <v>2203973.8593050847</v>
      </c>
      <c r="S15" s="112">
        <f t="shared" si="10"/>
        <v>752520.49746755452</v>
      </c>
      <c r="T15" s="112">
        <f t="shared" si="11"/>
        <v>1010450.0777854723</v>
      </c>
      <c r="U15" s="112">
        <f t="shared" si="12"/>
        <v>415981.82112711866</v>
      </c>
      <c r="V15" s="112">
        <f t="shared" si="13"/>
        <v>25021.462924939467</v>
      </c>
      <c r="W15" s="113">
        <f t="shared" si="7"/>
        <v>8.2193868076647723E-3</v>
      </c>
    </row>
    <row r="16" spans="1:23" s="70" customFormat="1" ht="14" x14ac:dyDescent="0.15">
      <c r="A16" s="68">
        <v>2019</v>
      </c>
      <c r="B16" s="69" t="s">
        <v>128</v>
      </c>
      <c r="C16" s="183">
        <v>0</v>
      </c>
      <c r="D16" s="89">
        <v>9322</v>
      </c>
      <c r="E16" s="172">
        <v>4145</v>
      </c>
      <c r="F16" s="172">
        <v>105</v>
      </c>
      <c r="G16" s="172">
        <v>13572</v>
      </c>
      <c r="H16" s="141"/>
      <c r="I16" s="69" t="s">
        <v>128</v>
      </c>
      <c r="J16" s="76">
        <v>151.85000000000002</v>
      </c>
      <c r="K16" s="71">
        <v>0</v>
      </c>
      <c r="L16" s="71">
        <f t="shared" si="0"/>
        <v>0</v>
      </c>
      <c r="M16" s="71">
        <f t="shared" si="1"/>
        <v>0</v>
      </c>
      <c r="N16" s="71">
        <f t="shared" si="2"/>
        <v>0</v>
      </c>
      <c r="O16" s="71">
        <f t="shared" si="3"/>
        <v>0</v>
      </c>
      <c r="P16" s="89">
        <v>52620459.75999999</v>
      </c>
      <c r="Q16" s="89">
        <f t="shared" si="8"/>
        <v>13572</v>
      </c>
      <c r="R16" s="112">
        <f t="shared" si="9"/>
        <v>0</v>
      </c>
      <c r="S16" s="112">
        <f t="shared" si="10"/>
        <v>0</v>
      </c>
      <c r="T16" s="112">
        <f t="shared" si="11"/>
        <v>0</v>
      </c>
      <c r="U16" s="112">
        <f t="shared" si="12"/>
        <v>0</v>
      </c>
      <c r="V16" s="112">
        <f t="shared" si="13"/>
        <v>0</v>
      </c>
      <c r="W16" s="113">
        <f t="shared" si="7"/>
        <v>0</v>
      </c>
    </row>
    <row r="17" spans="1:23" s="70" customFormat="1" ht="14" x14ac:dyDescent="0.15">
      <c r="A17" s="68">
        <v>2019</v>
      </c>
      <c r="B17" s="69" t="s">
        <v>107</v>
      </c>
      <c r="C17" s="183">
        <v>137.5</v>
      </c>
      <c r="D17" s="89">
        <v>2846</v>
      </c>
      <c r="E17" s="172">
        <v>5087.5</v>
      </c>
      <c r="F17" s="172">
        <v>545</v>
      </c>
      <c r="G17" s="172">
        <v>8616</v>
      </c>
      <c r="H17" s="141"/>
      <c r="I17" s="69" t="s">
        <v>107</v>
      </c>
      <c r="J17" s="76">
        <v>554.5</v>
      </c>
      <c r="K17" s="85">
        <v>1.8181818181818182E-3</v>
      </c>
      <c r="L17" s="71">
        <f t="shared" si="0"/>
        <v>1.0081818181818183</v>
      </c>
      <c r="M17" s="71">
        <f t="shared" si="1"/>
        <v>1.0081818181818183</v>
      </c>
      <c r="N17" s="71">
        <f t="shared" si="2"/>
        <v>1.0081818181818183</v>
      </c>
      <c r="O17" s="71">
        <f t="shared" si="3"/>
        <v>1.0081818181818183</v>
      </c>
      <c r="P17" s="89">
        <v>834782577.5</v>
      </c>
      <c r="Q17" s="89">
        <f t="shared" si="8"/>
        <v>8616</v>
      </c>
      <c r="R17" s="112">
        <f t="shared" si="9"/>
        <v>8686.4945454545468</v>
      </c>
      <c r="S17" s="112">
        <f t="shared" si="10"/>
        <v>138.62500000000003</v>
      </c>
      <c r="T17" s="112">
        <f t="shared" si="11"/>
        <v>2869.2854545454547</v>
      </c>
      <c r="U17" s="112">
        <f t="shared" si="12"/>
        <v>5129.1250000000009</v>
      </c>
      <c r="V17" s="112">
        <f t="shared" si="13"/>
        <v>549.45909090909095</v>
      </c>
      <c r="W17" s="113">
        <f t="shared" si="7"/>
        <v>1.0405696979767821E-5</v>
      </c>
    </row>
    <row r="18" spans="1:23" s="70" customFormat="1" ht="14" x14ac:dyDescent="0.15">
      <c r="A18" s="68">
        <v>2019</v>
      </c>
      <c r="B18" s="69" t="s">
        <v>182</v>
      </c>
      <c r="C18" s="183">
        <v>397.5</v>
      </c>
      <c r="D18" s="89">
        <v>3160.5</v>
      </c>
      <c r="E18" s="172">
        <v>0</v>
      </c>
      <c r="F18" s="172">
        <v>165</v>
      </c>
      <c r="G18" s="172">
        <v>3723</v>
      </c>
      <c r="H18" s="141"/>
      <c r="I18" s="78" t="s">
        <v>182</v>
      </c>
      <c r="J18" s="71">
        <v>167.18000000000004</v>
      </c>
      <c r="K18" s="83">
        <v>0.19251336898395721</v>
      </c>
      <c r="L18" s="71">
        <f t="shared" si="0"/>
        <v>32.184385026737971</v>
      </c>
      <c r="M18" s="71">
        <f t="shared" si="1"/>
        <v>32.184385026737971</v>
      </c>
      <c r="N18" s="71">
        <f t="shared" si="2"/>
        <v>32.184385026737971</v>
      </c>
      <c r="O18" s="71">
        <f t="shared" si="3"/>
        <v>32.184385026737971</v>
      </c>
      <c r="P18" s="89">
        <v>19455238.23</v>
      </c>
      <c r="Q18" s="89">
        <f t="shared" si="8"/>
        <v>3723</v>
      </c>
      <c r="R18" s="112">
        <f t="shared" si="9"/>
        <v>119822.46545454547</v>
      </c>
      <c r="S18" s="112">
        <f t="shared" si="10"/>
        <v>12793.293048128344</v>
      </c>
      <c r="T18" s="112">
        <f t="shared" si="11"/>
        <v>101718.74887700536</v>
      </c>
      <c r="U18" s="112">
        <f t="shared" si="12"/>
        <v>0</v>
      </c>
      <c r="V18" s="112">
        <f t="shared" si="13"/>
        <v>5310.4235294117652</v>
      </c>
      <c r="W18" s="113">
        <f t="shared" si="7"/>
        <v>6.1588793741820689E-3</v>
      </c>
    </row>
    <row r="19" spans="1:23" s="70" customFormat="1" ht="14" x14ac:dyDescent="0.15">
      <c r="A19" s="68">
        <v>2019</v>
      </c>
      <c r="B19" s="69" t="s">
        <v>110</v>
      </c>
      <c r="C19" s="183">
        <v>275</v>
      </c>
      <c r="D19" s="89">
        <v>5692</v>
      </c>
      <c r="E19" s="172">
        <v>10175</v>
      </c>
      <c r="F19" s="172">
        <v>1090</v>
      </c>
      <c r="G19" s="172">
        <v>17232</v>
      </c>
      <c r="H19" s="141"/>
      <c r="I19" s="69" t="s">
        <v>110</v>
      </c>
      <c r="J19" s="76">
        <v>2475.1799999999998</v>
      </c>
      <c r="K19" s="71">
        <v>0</v>
      </c>
      <c r="L19" s="71">
        <f t="shared" si="0"/>
        <v>0</v>
      </c>
      <c r="M19" s="71">
        <f t="shared" si="1"/>
        <v>0</v>
      </c>
      <c r="N19" s="71">
        <f t="shared" si="2"/>
        <v>0</v>
      </c>
      <c r="O19" s="71">
        <f t="shared" si="3"/>
        <v>0</v>
      </c>
      <c r="P19" s="89">
        <v>1686114542.72</v>
      </c>
      <c r="Q19" s="89">
        <f t="shared" si="8"/>
        <v>17232</v>
      </c>
      <c r="R19" s="112">
        <f t="shared" si="9"/>
        <v>0</v>
      </c>
      <c r="S19" s="112">
        <f t="shared" si="10"/>
        <v>0</v>
      </c>
      <c r="T19" s="112">
        <f t="shared" si="11"/>
        <v>0</v>
      </c>
      <c r="U19" s="112">
        <f t="shared" si="12"/>
        <v>0</v>
      </c>
      <c r="V19" s="112">
        <f t="shared" si="13"/>
        <v>0</v>
      </c>
      <c r="W19" s="113">
        <f t="shared" si="7"/>
        <v>0</v>
      </c>
    </row>
    <row r="20" spans="1:23" s="70" customFormat="1" ht="14" x14ac:dyDescent="0.15">
      <c r="A20" s="68">
        <v>2019</v>
      </c>
      <c r="B20" s="69" t="s">
        <v>127</v>
      </c>
      <c r="C20" s="183">
        <v>252</v>
      </c>
      <c r="D20" s="89">
        <v>868.66666666666663</v>
      </c>
      <c r="E20" s="172">
        <v>170</v>
      </c>
      <c r="F20" s="172">
        <v>0</v>
      </c>
      <c r="G20" s="172">
        <v>1290.6666666666665</v>
      </c>
      <c r="H20" s="141"/>
      <c r="I20" s="69" t="s">
        <v>127</v>
      </c>
      <c r="J20" s="76">
        <v>2037.8</v>
      </c>
      <c r="K20" s="71">
        <v>0.11337325349301397</v>
      </c>
      <c r="L20" s="71">
        <f t="shared" si="0"/>
        <v>231.03201596806386</v>
      </c>
      <c r="M20" s="71">
        <f t="shared" si="1"/>
        <v>231.03201596806386</v>
      </c>
      <c r="N20" s="71">
        <f t="shared" si="2"/>
        <v>231.03201596806386</v>
      </c>
      <c r="O20" s="71">
        <f t="shared" si="3"/>
        <v>231.03201596806386</v>
      </c>
      <c r="P20" s="89">
        <v>123064235.91</v>
      </c>
      <c r="Q20" s="89">
        <f t="shared" si="8"/>
        <v>1290.6666666666665</v>
      </c>
      <c r="R20" s="112">
        <f t="shared" si="9"/>
        <v>298185.32194278104</v>
      </c>
      <c r="S20" s="112">
        <f t="shared" si="10"/>
        <v>58220.068023952095</v>
      </c>
      <c r="T20" s="112">
        <f t="shared" si="11"/>
        <v>200689.81120425812</v>
      </c>
      <c r="U20" s="112">
        <f t="shared" si="12"/>
        <v>39275.442714570854</v>
      </c>
      <c r="V20" s="112">
        <f t="shared" si="13"/>
        <v>0</v>
      </c>
      <c r="W20" s="113">
        <f t="shared" si="7"/>
        <v>2.423005512022612E-3</v>
      </c>
    </row>
    <row r="21" spans="1:23" s="70" customFormat="1" ht="14" x14ac:dyDescent="0.15">
      <c r="A21" s="68">
        <v>2019</v>
      </c>
      <c r="B21" s="69" t="s">
        <v>101</v>
      </c>
      <c r="C21" s="183">
        <v>959.2</v>
      </c>
      <c r="D21" s="89">
        <v>6340.6</v>
      </c>
      <c r="E21" s="172">
        <v>3495.4</v>
      </c>
      <c r="F21" s="172">
        <v>0</v>
      </c>
      <c r="G21" s="172">
        <v>10795.2</v>
      </c>
      <c r="H21" s="141"/>
      <c r="I21" s="69" t="s">
        <v>101</v>
      </c>
      <c r="J21" s="76">
        <v>20</v>
      </c>
      <c r="K21" s="71">
        <v>0</v>
      </c>
      <c r="L21" s="71">
        <f t="shared" si="0"/>
        <v>0</v>
      </c>
      <c r="M21" s="71">
        <f t="shared" si="1"/>
        <v>0</v>
      </c>
      <c r="N21" s="71">
        <f t="shared" si="2"/>
        <v>0</v>
      </c>
      <c r="O21" s="71">
        <f t="shared" si="3"/>
        <v>0</v>
      </c>
      <c r="P21" s="89">
        <v>4235446.55</v>
      </c>
      <c r="Q21" s="89">
        <f t="shared" si="8"/>
        <v>10795.2</v>
      </c>
      <c r="R21" s="112">
        <f t="shared" si="9"/>
        <v>0</v>
      </c>
      <c r="S21" s="112">
        <f t="shared" si="10"/>
        <v>0</v>
      </c>
      <c r="T21" s="112">
        <f t="shared" si="11"/>
        <v>0</v>
      </c>
      <c r="U21" s="112">
        <f t="shared" si="12"/>
        <v>0</v>
      </c>
      <c r="V21" s="112">
        <f t="shared" si="13"/>
        <v>0</v>
      </c>
      <c r="W21" s="113">
        <f t="shared" si="7"/>
        <v>0</v>
      </c>
    </row>
    <row r="22" spans="1:23" s="70" customFormat="1" ht="14" x14ac:dyDescent="0.15">
      <c r="A22" s="68">
        <v>2019</v>
      </c>
      <c r="B22" s="69" t="s">
        <v>179</v>
      </c>
      <c r="C22" s="183">
        <v>0</v>
      </c>
      <c r="D22" s="89">
        <v>12927.599999999999</v>
      </c>
      <c r="E22" s="172">
        <v>13007.4</v>
      </c>
      <c r="F22" s="172">
        <v>0</v>
      </c>
      <c r="G22" s="172">
        <v>25935</v>
      </c>
      <c r="H22" s="141"/>
      <c r="I22" s="79" t="s">
        <v>179</v>
      </c>
      <c r="J22" s="71">
        <v>25.5</v>
      </c>
      <c r="K22" s="83">
        <v>0.3888888888888889</v>
      </c>
      <c r="L22" s="71">
        <f t="shared" si="0"/>
        <v>9.9166666666666661</v>
      </c>
      <c r="M22" s="71">
        <f t="shared" si="1"/>
        <v>9.9166666666666661</v>
      </c>
      <c r="N22" s="71">
        <f t="shared" si="2"/>
        <v>9.9166666666666661</v>
      </c>
      <c r="O22" s="71">
        <f t="shared" si="3"/>
        <v>9.9166666666666661</v>
      </c>
      <c r="P22" s="89">
        <v>1524212</v>
      </c>
      <c r="Q22" s="89">
        <f t="shared" si="8"/>
        <v>25935</v>
      </c>
      <c r="R22" s="112">
        <f t="shared" si="9"/>
        <v>257188.74999999997</v>
      </c>
      <c r="S22" s="112">
        <f t="shared" si="10"/>
        <v>0</v>
      </c>
      <c r="T22" s="112">
        <f t="shared" si="11"/>
        <v>128198.69999999998</v>
      </c>
      <c r="U22" s="112">
        <f t="shared" si="12"/>
        <v>128990.04999999999</v>
      </c>
      <c r="V22" s="112">
        <f t="shared" si="13"/>
        <v>0</v>
      </c>
      <c r="W22" s="113">
        <f t="shared" si="7"/>
        <v>0.1687355499103799</v>
      </c>
    </row>
    <row r="23" spans="1:23" s="70" customFormat="1" ht="14" x14ac:dyDescent="0.15">
      <c r="A23" s="68">
        <v>2019</v>
      </c>
      <c r="B23" s="69" t="s">
        <v>133</v>
      </c>
      <c r="C23" s="183">
        <v>187.5</v>
      </c>
      <c r="D23" s="89">
        <v>4380</v>
      </c>
      <c r="E23" s="172">
        <v>15226</v>
      </c>
      <c r="F23" s="172">
        <v>50</v>
      </c>
      <c r="G23" s="172">
        <v>19843.5</v>
      </c>
      <c r="H23" s="141"/>
      <c r="I23" s="69" t="s">
        <v>133</v>
      </c>
      <c r="J23" s="76">
        <v>354.42</v>
      </c>
      <c r="K23" s="71">
        <v>5.5062887613748335E-2</v>
      </c>
      <c r="L23" s="71">
        <f t="shared" si="0"/>
        <v>19.515388628064684</v>
      </c>
      <c r="M23" s="71">
        <f t="shared" si="1"/>
        <v>19.515388628064684</v>
      </c>
      <c r="N23" s="71">
        <f t="shared" si="2"/>
        <v>19.515388628064684</v>
      </c>
      <c r="O23" s="71">
        <f t="shared" si="3"/>
        <v>19.515388628064684</v>
      </c>
      <c r="P23" s="89">
        <v>126383537.92999999</v>
      </c>
      <c r="Q23" s="89">
        <f t="shared" si="8"/>
        <v>19843.5</v>
      </c>
      <c r="R23" s="112">
        <f t="shared" si="9"/>
        <v>387253.61424100155</v>
      </c>
      <c r="S23" s="112">
        <f t="shared" si="10"/>
        <v>3659.1353677621282</v>
      </c>
      <c r="T23" s="112">
        <f t="shared" si="11"/>
        <v>85477.402190923312</v>
      </c>
      <c r="U23" s="112">
        <f t="shared" si="12"/>
        <v>297141.30725091288</v>
      </c>
      <c r="V23" s="112">
        <f t="shared" si="13"/>
        <v>975.76943140323419</v>
      </c>
      <c r="W23" s="113">
        <f t="shared" si="7"/>
        <v>3.0641143663464269E-3</v>
      </c>
    </row>
    <row r="24" spans="1:23" s="70" customFormat="1" ht="14" x14ac:dyDescent="0.15">
      <c r="A24" s="68">
        <v>2019</v>
      </c>
      <c r="B24" s="69" t="s">
        <v>104</v>
      </c>
      <c r="C24" s="183">
        <v>515.57142857142856</v>
      </c>
      <c r="D24" s="89">
        <v>346.14285714285717</v>
      </c>
      <c r="E24" s="172">
        <v>68.857142857142861</v>
      </c>
      <c r="F24" s="172">
        <v>8.5714285714285712</v>
      </c>
      <c r="G24" s="172">
        <v>939.14285714285722</v>
      </c>
      <c r="H24" s="141"/>
      <c r="I24" s="69" t="s">
        <v>104</v>
      </c>
      <c r="J24" s="76">
        <v>5091.6200000000008</v>
      </c>
      <c r="K24" s="71">
        <v>0.25166732051785012</v>
      </c>
      <c r="L24" s="71">
        <f t="shared" si="0"/>
        <v>1281.3943624950962</v>
      </c>
      <c r="M24" s="71">
        <f t="shared" si="1"/>
        <v>1281.3943624950962</v>
      </c>
      <c r="N24" s="71">
        <f t="shared" si="2"/>
        <v>1281.3943624950962</v>
      </c>
      <c r="O24" s="71">
        <f t="shared" si="3"/>
        <v>1281.3943624950962</v>
      </c>
      <c r="P24" s="89">
        <v>68216141.719999984</v>
      </c>
      <c r="Q24" s="89">
        <f t="shared" si="8"/>
        <v>939.14285714285722</v>
      </c>
      <c r="R24" s="112">
        <f t="shared" si="9"/>
        <v>1203412.3627203947</v>
      </c>
      <c r="S24" s="112">
        <f t="shared" si="10"/>
        <v>660650.32203497167</v>
      </c>
      <c r="T24" s="112">
        <f t="shared" si="11"/>
        <v>443545.5057608026</v>
      </c>
      <c r="U24" s="112">
        <f t="shared" si="12"/>
        <v>88233.154674662335</v>
      </c>
      <c r="V24" s="112">
        <f t="shared" si="13"/>
        <v>10983.380249957967</v>
      </c>
      <c r="W24" s="113">
        <f t="shared" si="7"/>
        <v>1.7641167213178398E-2</v>
      </c>
    </row>
    <row r="25" spans="1:23" s="70" customFormat="1" ht="14" x14ac:dyDescent="0.15">
      <c r="A25" s="68">
        <v>2019</v>
      </c>
      <c r="B25" s="69" t="s">
        <v>116</v>
      </c>
      <c r="C25" s="183">
        <v>0</v>
      </c>
      <c r="D25" s="89">
        <v>3794.6666666666665</v>
      </c>
      <c r="E25" s="172">
        <v>6783.333333333333</v>
      </c>
      <c r="F25" s="172">
        <v>726.66666666666663</v>
      </c>
      <c r="G25" s="172">
        <v>11304.666666666666</v>
      </c>
      <c r="H25" s="141"/>
      <c r="I25" s="69" t="s">
        <v>116</v>
      </c>
      <c r="J25" s="76">
        <v>1448.9999999999998</v>
      </c>
      <c r="K25" s="71">
        <v>0.12573099415204678</v>
      </c>
      <c r="L25" s="71">
        <f t="shared" si="0"/>
        <v>182.18421052631575</v>
      </c>
      <c r="M25" s="71">
        <f t="shared" si="1"/>
        <v>182.18421052631575</v>
      </c>
      <c r="N25" s="71">
        <f t="shared" si="2"/>
        <v>182.18421052631575</v>
      </c>
      <c r="O25" s="71">
        <f t="shared" si="3"/>
        <v>182.18421052631575</v>
      </c>
      <c r="P25" s="89">
        <v>508988527.05999994</v>
      </c>
      <c r="Q25" s="89">
        <f t="shared" si="8"/>
        <v>11304.666666666666</v>
      </c>
      <c r="R25" s="112">
        <f t="shared" si="9"/>
        <v>2059531.771929824</v>
      </c>
      <c r="S25" s="112">
        <f t="shared" si="10"/>
        <v>0</v>
      </c>
      <c r="T25" s="112">
        <f t="shared" si="11"/>
        <v>691328.3508771928</v>
      </c>
      <c r="U25" s="112">
        <f t="shared" si="12"/>
        <v>1235816.228070175</v>
      </c>
      <c r="V25" s="112">
        <f t="shared" si="13"/>
        <v>132387.19298245609</v>
      </c>
      <c r="W25" s="113">
        <f t="shared" si="7"/>
        <v>4.0463225837839853E-3</v>
      </c>
    </row>
    <row r="26" spans="1:23" s="70" customFormat="1" ht="14" x14ac:dyDescent="0.15">
      <c r="A26" s="68">
        <v>2019</v>
      </c>
      <c r="B26" s="69" t="s">
        <v>120</v>
      </c>
      <c r="C26" s="183">
        <v>375</v>
      </c>
      <c r="D26" s="89">
        <v>665</v>
      </c>
      <c r="E26" s="172">
        <v>865</v>
      </c>
      <c r="F26" s="172">
        <v>250</v>
      </c>
      <c r="G26" s="172">
        <v>2155</v>
      </c>
      <c r="H26" s="141"/>
      <c r="I26" s="69" t="s">
        <v>120</v>
      </c>
      <c r="J26" s="76">
        <v>932.51</v>
      </c>
      <c r="K26" s="71">
        <v>0.41546391752577322</v>
      </c>
      <c r="L26" s="71">
        <f t="shared" si="0"/>
        <v>387.42425773195879</v>
      </c>
      <c r="M26" s="71">
        <f t="shared" si="1"/>
        <v>387.42425773195879</v>
      </c>
      <c r="N26" s="71">
        <f t="shared" si="2"/>
        <v>387.42425773195879</v>
      </c>
      <c r="O26" s="71">
        <f t="shared" si="3"/>
        <v>387.42425773195879</v>
      </c>
      <c r="P26" s="89">
        <v>67261745.019999996</v>
      </c>
      <c r="Q26" s="89">
        <f t="shared" si="8"/>
        <v>2155</v>
      </c>
      <c r="R26" s="112">
        <f t="shared" si="9"/>
        <v>834899.27541237115</v>
      </c>
      <c r="S26" s="112">
        <f t="shared" si="10"/>
        <v>145284.09664948453</v>
      </c>
      <c r="T26" s="112">
        <f t="shared" si="11"/>
        <v>257637.1313917526</v>
      </c>
      <c r="U26" s="112">
        <f t="shared" si="12"/>
        <v>335121.98293814436</v>
      </c>
      <c r="V26" s="112">
        <f t="shared" si="13"/>
        <v>96856.064432989704</v>
      </c>
      <c r="W26" s="113">
        <f t="shared" si="7"/>
        <v>1.2412691272938538E-2</v>
      </c>
    </row>
    <row r="27" spans="1:23" s="70" customFormat="1" ht="14" x14ac:dyDescent="0.15">
      <c r="A27" s="68">
        <v>2019</v>
      </c>
      <c r="B27" s="69" t="s">
        <v>119</v>
      </c>
      <c r="C27" s="183">
        <v>978.4</v>
      </c>
      <c r="D27" s="89">
        <v>4110.6000000000004</v>
      </c>
      <c r="E27" s="172">
        <v>3803.6</v>
      </c>
      <c r="F27" s="172">
        <v>392.6</v>
      </c>
      <c r="G27" s="172">
        <v>9285.2000000000007</v>
      </c>
      <c r="H27" s="141"/>
      <c r="I27" s="69" t="s">
        <v>119</v>
      </c>
      <c r="J27" s="76">
        <v>133.5</v>
      </c>
      <c r="K27" s="71">
        <v>0.13533834586466165</v>
      </c>
      <c r="L27" s="71">
        <f t="shared" si="0"/>
        <v>18.06766917293233</v>
      </c>
      <c r="M27" s="71">
        <f t="shared" si="1"/>
        <v>18.06766917293233</v>
      </c>
      <c r="N27" s="71">
        <f t="shared" si="2"/>
        <v>18.06766917293233</v>
      </c>
      <c r="O27" s="71">
        <f t="shared" si="3"/>
        <v>18.06766917293233</v>
      </c>
      <c r="P27" s="89">
        <v>8331382.1899999995</v>
      </c>
      <c r="Q27" s="89">
        <f t="shared" si="8"/>
        <v>9285.2000000000007</v>
      </c>
      <c r="R27" s="112">
        <f t="shared" si="9"/>
        <v>167761.92180451128</v>
      </c>
      <c r="S27" s="112">
        <f t="shared" si="10"/>
        <v>17677.40751879699</v>
      </c>
      <c r="T27" s="112">
        <f t="shared" si="11"/>
        <v>74268.96090225564</v>
      </c>
      <c r="U27" s="112">
        <f t="shared" si="12"/>
        <v>68722.186466165411</v>
      </c>
      <c r="V27" s="112">
        <f t="shared" si="13"/>
        <v>7093.3669172932332</v>
      </c>
      <c r="W27" s="113">
        <f t="shared" si="7"/>
        <v>2.0136145237205989E-2</v>
      </c>
    </row>
    <row r="28" spans="1:23" s="70" customFormat="1" ht="14" x14ac:dyDescent="0.15">
      <c r="A28" s="68">
        <v>2019</v>
      </c>
      <c r="B28" s="69" t="s">
        <v>151</v>
      </c>
      <c r="C28" s="183">
        <v>988</v>
      </c>
      <c r="D28" s="89">
        <v>1000</v>
      </c>
      <c r="E28" s="172">
        <v>152</v>
      </c>
      <c r="F28" s="172">
        <v>19</v>
      </c>
      <c r="G28" s="172">
        <v>2159</v>
      </c>
      <c r="H28" s="141"/>
      <c r="I28" s="69" t="s">
        <v>151</v>
      </c>
      <c r="J28" s="76">
        <v>475809.03000000009</v>
      </c>
      <c r="K28" s="71">
        <v>0.19259532405569593</v>
      </c>
      <c r="L28" s="71">
        <f t="shared" si="0"/>
        <v>91638.594321476368</v>
      </c>
      <c r="M28" s="71">
        <f t="shared" si="1"/>
        <v>91638.594321476368</v>
      </c>
      <c r="N28" s="71">
        <f t="shared" si="2"/>
        <v>91638.594321476368</v>
      </c>
      <c r="O28" s="71">
        <f t="shared" si="3"/>
        <v>91638.594321476368</v>
      </c>
      <c r="P28" s="89">
        <v>6832478050.0999994</v>
      </c>
      <c r="Q28" s="89">
        <f t="shared" si="8"/>
        <v>2159</v>
      </c>
      <c r="R28" s="112">
        <f t="shared" si="9"/>
        <v>197847725.14006749</v>
      </c>
      <c r="S28" s="112">
        <f t="shared" si="10"/>
        <v>90538931.189618647</v>
      </c>
      <c r="T28" s="112">
        <f t="shared" si="11"/>
        <v>91638594.32147637</v>
      </c>
      <c r="U28" s="112">
        <f t="shared" si="12"/>
        <v>13929066.336864408</v>
      </c>
      <c r="V28" s="112">
        <f t="shared" si="13"/>
        <v>1741133.292108051</v>
      </c>
      <c r="W28" s="113">
        <f t="shared" si="7"/>
        <v>2.8956949980566977E-2</v>
      </c>
    </row>
    <row r="29" spans="1:23" s="70" customFormat="1" ht="14" x14ac:dyDescent="0.15">
      <c r="A29" s="68">
        <v>2019</v>
      </c>
      <c r="B29" s="69" t="s">
        <v>121</v>
      </c>
      <c r="C29" s="183">
        <v>73.5</v>
      </c>
      <c r="D29" s="89">
        <v>582.75</v>
      </c>
      <c r="E29" s="172">
        <v>2772</v>
      </c>
      <c r="F29" s="172">
        <v>560</v>
      </c>
      <c r="G29" s="172">
        <v>3988.2499999999995</v>
      </c>
      <c r="H29" s="141"/>
      <c r="I29" s="69" t="s">
        <v>121</v>
      </c>
      <c r="J29" s="76">
        <v>366.5</v>
      </c>
      <c r="K29" s="71">
        <v>0.48677248677248675</v>
      </c>
      <c r="L29" s="71">
        <f t="shared" si="0"/>
        <v>178.40211640211641</v>
      </c>
      <c r="M29" s="71">
        <f t="shared" si="1"/>
        <v>178.40211640211641</v>
      </c>
      <c r="N29" s="71">
        <f t="shared" si="2"/>
        <v>178.40211640211641</v>
      </c>
      <c r="O29" s="71">
        <f t="shared" si="3"/>
        <v>178.40211640211641</v>
      </c>
      <c r="P29" s="89">
        <v>20528726</v>
      </c>
      <c r="Q29" s="89">
        <f t="shared" si="8"/>
        <v>3988.2499999999995</v>
      </c>
      <c r="R29" s="112">
        <f t="shared" si="9"/>
        <v>711512.24074074067</v>
      </c>
      <c r="S29" s="112">
        <f t="shared" si="10"/>
        <v>13112.555555555557</v>
      </c>
      <c r="T29" s="112">
        <f t="shared" si="11"/>
        <v>103963.83333333333</v>
      </c>
      <c r="U29" s="112">
        <f t="shared" si="12"/>
        <v>494530.66666666669</v>
      </c>
      <c r="V29" s="112">
        <f t="shared" si="13"/>
        <v>99905.185185185182</v>
      </c>
      <c r="W29" s="113">
        <f t="shared" si="7"/>
        <v>3.4659347138285182E-2</v>
      </c>
    </row>
    <row r="30" spans="1:23" s="70" customFormat="1" ht="14" x14ac:dyDescent="0.15">
      <c r="A30" s="68">
        <v>2019</v>
      </c>
      <c r="B30" s="69" t="s">
        <v>100</v>
      </c>
      <c r="C30" s="183">
        <v>1561.8</v>
      </c>
      <c r="D30" s="89">
        <v>5141.833333333333</v>
      </c>
      <c r="E30" s="172">
        <v>820.57142857142856</v>
      </c>
      <c r="F30" s="172">
        <v>2186.4</v>
      </c>
      <c r="G30" s="172">
        <v>9710.6047619047622</v>
      </c>
      <c r="H30" s="141"/>
      <c r="I30" s="69" t="s">
        <v>100</v>
      </c>
      <c r="J30" s="76">
        <v>117</v>
      </c>
      <c r="K30" s="71">
        <v>4.1379310344827586E-2</v>
      </c>
      <c r="L30" s="71">
        <f t="shared" si="0"/>
        <v>4.8413793103448279</v>
      </c>
      <c r="M30" s="71">
        <f t="shared" si="1"/>
        <v>4.8413793103448279</v>
      </c>
      <c r="N30" s="71">
        <f t="shared" si="2"/>
        <v>4.8413793103448279</v>
      </c>
      <c r="O30" s="71">
        <f t="shared" si="3"/>
        <v>4.8413793103448279</v>
      </c>
      <c r="P30" s="89">
        <v>7339146.3399999999</v>
      </c>
      <c r="Q30" s="89">
        <f t="shared" si="8"/>
        <v>9710.6047619047622</v>
      </c>
      <c r="R30" s="112">
        <f t="shared" si="9"/>
        <v>47012.720985221677</v>
      </c>
      <c r="S30" s="112">
        <f t="shared" si="10"/>
        <v>7561.2662068965519</v>
      </c>
      <c r="T30" s="112">
        <f t="shared" si="11"/>
        <v>24893.565517241379</v>
      </c>
      <c r="U30" s="112">
        <f t="shared" si="12"/>
        <v>3972.6975369458132</v>
      </c>
      <c r="V30" s="112">
        <f t="shared" si="13"/>
        <v>10585.191724137932</v>
      </c>
      <c r="W30" s="113">
        <f t="shared" si="7"/>
        <v>6.4057478632074368E-3</v>
      </c>
    </row>
    <row r="31" spans="1:23" s="70" customFormat="1" ht="14" x14ac:dyDescent="0.15">
      <c r="A31" s="68">
        <v>2019</v>
      </c>
      <c r="B31" s="69" t="s">
        <v>122</v>
      </c>
      <c r="C31" s="183">
        <v>0</v>
      </c>
      <c r="D31" s="89">
        <v>1130</v>
      </c>
      <c r="E31" s="172">
        <v>1650</v>
      </c>
      <c r="F31" s="172">
        <v>0</v>
      </c>
      <c r="G31" s="172">
        <v>2780</v>
      </c>
      <c r="H31" s="141"/>
      <c r="I31" s="69" t="s">
        <v>122</v>
      </c>
      <c r="J31" s="76">
        <v>5</v>
      </c>
      <c r="K31" s="71">
        <v>0</v>
      </c>
      <c r="L31" s="71">
        <f t="shared" si="0"/>
        <v>0</v>
      </c>
      <c r="M31" s="71">
        <f t="shared" si="1"/>
        <v>0</v>
      </c>
      <c r="N31" s="71">
        <f t="shared" si="2"/>
        <v>0</v>
      </c>
      <c r="O31" s="71">
        <f t="shared" si="3"/>
        <v>0</v>
      </c>
      <c r="P31" s="89">
        <v>467725</v>
      </c>
      <c r="Q31" s="89">
        <f t="shared" si="8"/>
        <v>2780</v>
      </c>
      <c r="R31" s="112">
        <f t="shared" si="9"/>
        <v>0</v>
      </c>
      <c r="S31" s="112">
        <f t="shared" si="10"/>
        <v>0</v>
      </c>
      <c r="T31" s="112">
        <f t="shared" si="11"/>
        <v>0</v>
      </c>
      <c r="U31" s="112">
        <f t="shared" si="12"/>
        <v>0</v>
      </c>
      <c r="V31" s="112">
        <f t="shared" si="13"/>
        <v>0</v>
      </c>
      <c r="W31" s="113">
        <f t="shared" si="7"/>
        <v>0</v>
      </c>
    </row>
    <row r="32" spans="1:23" s="70" customFormat="1" ht="14" x14ac:dyDescent="0.15">
      <c r="A32" s="68">
        <v>2019</v>
      </c>
      <c r="B32" s="69" t="s">
        <v>125</v>
      </c>
      <c r="C32" s="183">
        <v>212</v>
      </c>
      <c r="D32" s="89">
        <v>436</v>
      </c>
      <c r="E32" s="172">
        <v>331</v>
      </c>
      <c r="F32" s="172">
        <v>70</v>
      </c>
      <c r="G32" s="172">
        <v>1049</v>
      </c>
      <c r="H32" s="141"/>
      <c r="I32" s="69" t="s">
        <v>125</v>
      </c>
      <c r="J32" s="76">
        <v>26</v>
      </c>
      <c r="K32" s="71">
        <v>0</v>
      </c>
      <c r="L32" s="71">
        <f t="shared" si="0"/>
        <v>0</v>
      </c>
      <c r="M32" s="71">
        <f t="shared" si="1"/>
        <v>0</v>
      </c>
      <c r="N32" s="71">
        <f t="shared" si="2"/>
        <v>0</v>
      </c>
      <c r="O32" s="71">
        <f t="shared" si="3"/>
        <v>0</v>
      </c>
      <c r="P32" s="89">
        <v>963252</v>
      </c>
      <c r="Q32" s="89">
        <f t="shared" si="8"/>
        <v>1049</v>
      </c>
      <c r="R32" s="112">
        <f t="shared" si="9"/>
        <v>0</v>
      </c>
      <c r="S32" s="112">
        <f t="shared" si="10"/>
        <v>0</v>
      </c>
      <c r="T32" s="112">
        <f t="shared" si="11"/>
        <v>0</v>
      </c>
      <c r="U32" s="112">
        <f t="shared" si="12"/>
        <v>0</v>
      </c>
      <c r="V32" s="112">
        <f t="shared" si="13"/>
        <v>0</v>
      </c>
      <c r="W32" s="113">
        <f t="shared" si="7"/>
        <v>0</v>
      </c>
    </row>
    <row r="33" spans="1:23" s="70" customFormat="1" ht="14" x14ac:dyDescent="0.15">
      <c r="A33" s="68">
        <v>2019</v>
      </c>
      <c r="B33" s="69" t="s">
        <v>153</v>
      </c>
      <c r="C33" s="183">
        <v>1164</v>
      </c>
      <c r="D33" s="89">
        <v>1806.3333333333333</v>
      </c>
      <c r="E33" s="172">
        <v>153.33333333333334</v>
      </c>
      <c r="F33" s="172">
        <v>1866</v>
      </c>
      <c r="G33" s="172">
        <v>4989.6666666666661</v>
      </c>
      <c r="H33" s="141"/>
      <c r="I33" s="69" t="s">
        <v>153</v>
      </c>
      <c r="J33" s="76">
        <v>67</v>
      </c>
      <c r="K33" s="71">
        <v>0.1134020618556701</v>
      </c>
      <c r="L33" s="71">
        <f t="shared" si="0"/>
        <v>7.5979381443298966</v>
      </c>
      <c r="M33" s="71">
        <f t="shared" si="1"/>
        <v>7.5979381443298966</v>
      </c>
      <c r="N33" s="71">
        <f t="shared" si="2"/>
        <v>7.5979381443298966</v>
      </c>
      <c r="O33" s="71">
        <f t="shared" si="3"/>
        <v>7.5979381443298966</v>
      </c>
      <c r="P33" s="89">
        <v>7136116.5599999996</v>
      </c>
      <c r="Q33" s="89">
        <f t="shared" si="8"/>
        <v>4989.6666666666661</v>
      </c>
      <c r="R33" s="112">
        <f t="shared" si="9"/>
        <v>37911.178694158072</v>
      </c>
      <c r="S33" s="112">
        <f t="shared" si="10"/>
        <v>8844</v>
      </c>
      <c r="T33" s="112">
        <f t="shared" si="11"/>
        <v>13724.408934707903</v>
      </c>
      <c r="U33" s="112">
        <f t="shared" si="12"/>
        <v>1165.0171821305842</v>
      </c>
      <c r="V33" s="112">
        <f t="shared" si="13"/>
        <v>14177.752577319587</v>
      </c>
      <c r="W33" s="113">
        <f t="shared" si="7"/>
        <v>5.3125783996664528E-3</v>
      </c>
    </row>
    <row r="34" spans="1:23" s="70" customFormat="1" ht="14" x14ac:dyDescent="0.15">
      <c r="A34" s="68">
        <v>2019</v>
      </c>
      <c r="B34" s="69" t="s">
        <v>129</v>
      </c>
      <c r="C34" s="183">
        <v>620.98974790748355</v>
      </c>
      <c r="D34" s="89">
        <v>5937.4019777788781</v>
      </c>
      <c r="E34" s="172">
        <v>22635.37630627507</v>
      </c>
      <c r="F34" s="172">
        <v>1092.2319680385651</v>
      </c>
      <c r="G34" s="172">
        <v>30285.999999999996</v>
      </c>
      <c r="H34" s="141"/>
      <c r="I34" s="69" t="s">
        <v>129</v>
      </c>
      <c r="J34" s="76">
        <v>5530.3</v>
      </c>
      <c r="K34" s="71">
        <v>0.54058116232464926</v>
      </c>
      <c r="L34" s="71">
        <f t="shared" si="0"/>
        <v>2989.5760020040079</v>
      </c>
      <c r="M34" s="71">
        <f t="shared" si="1"/>
        <v>2989.5760020040079</v>
      </c>
      <c r="N34" s="71">
        <f t="shared" si="2"/>
        <v>2989.5760020040079</v>
      </c>
      <c r="O34" s="71">
        <f t="shared" si="3"/>
        <v>2989.5760020040079</v>
      </c>
      <c r="P34" s="89">
        <v>1193828585.95</v>
      </c>
      <c r="Q34" s="89">
        <f t="shared" si="8"/>
        <v>30285.999999999996</v>
      </c>
      <c r="R34" s="112">
        <f t="shared" si="9"/>
        <v>90542298.79669337</v>
      </c>
      <c r="S34" s="112">
        <f t="shared" si="10"/>
        <v>1856496.0478347314</v>
      </c>
      <c r="T34" s="112">
        <f t="shared" si="11"/>
        <v>17750314.467018869</v>
      </c>
      <c r="U34" s="112">
        <f t="shared" si="12"/>
        <v>67670177.801570073</v>
      </c>
      <c r="V34" s="112">
        <f t="shared" si="13"/>
        <v>3265310.4802697031</v>
      </c>
      <c r="W34" s="113">
        <f t="shared" si="7"/>
        <v>7.5841959107256177E-2</v>
      </c>
    </row>
    <row r="35" spans="1:23" s="70" customFormat="1" ht="14" x14ac:dyDescent="0.15">
      <c r="A35" s="68">
        <v>2019</v>
      </c>
      <c r="B35" s="69" t="s">
        <v>126</v>
      </c>
      <c r="C35" s="183">
        <v>5498</v>
      </c>
      <c r="D35" s="89">
        <v>18950</v>
      </c>
      <c r="E35" s="172">
        <v>7536</v>
      </c>
      <c r="F35" s="172">
        <v>5460</v>
      </c>
      <c r="G35" s="172">
        <v>37444</v>
      </c>
      <c r="H35" s="141"/>
      <c r="I35" s="69" t="s">
        <v>126</v>
      </c>
      <c r="J35" s="76">
        <v>3.5</v>
      </c>
      <c r="K35" s="71">
        <v>0</v>
      </c>
      <c r="L35" s="71">
        <f t="shared" si="0"/>
        <v>0</v>
      </c>
      <c r="M35" s="71">
        <f t="shared" si="1"/>
        <v>0</v>
      </c>
      <c r="N35" s="71">
        <f t="shared" si="2"/>
        <v>0</v>
      </c>
      <c r="O35" s="71">
        <f t="shared" si="3"/>
        <v>0</v>
      </c>
      <c r="P35" s="89">
        <v>578400</v>
      </c>
      <c r="Q35" s="89">
        <f t="shared" si="8"/>
        <v>37444</v>
      </c>
      <c r="R35" s="112">
        <f t="shared" si="9"/>
        <v>0</v>
      </c>
      <c r="S35" s="112">
        <f t="shared" si="10"/>
        <v>0</v>
      </c>
      <c r="T35" s="112">
        <f t="shared" si="11"/>
        <v>0</v>
      </c>
      <c r="U35" s="112">
        <f t="shared" si="12"/>
        <v>0</v>
      </c>
      <c r="V35" s="112">
        <f t="shared" si="13"/>
        <v>0</v>
      </c>
      <c r="W35" s="113">
        <f t="shared" si="7"/>
        <v>0</v>
      </c>
    </row>
    <row r="36" spans="1:23" s="70" customFormat="1" ht="14" x14ac:dyDescent="0.15">
      <c r="A36" s="68">
        <v>2019</v>
      </c>
      <c r="B36" s="69" t="s">
        <v>154</v>
      </c>
      <c r="C36" s="183">
        <v>442.06</v>
      </c>
      <c r="D36" s="89">
        <v>541.88</v>
      </c>
      <c r="E36" s="172">
        <v>285.2</v>
      </c>
      <c r="F36" s="172">
        <v>156.85999999999999</v>
      </c>
      <c r="G36" s="172">
        <v>1426</v>
      </c>
      <c r="H36" s="141"/>
      <c r="I36" s="69" t="s">
        <v>154</v>
      </c>
      <c r="J36" s="76">
        <v>35981.5</v>
      </c>
      <c r="K36" s="71">
        <v>0.19371221611023365</v>
      </c>
      <c r="L36" s="71">
        <f t="shared" si="0"/>
        <v>6970.0561039703716</v>
      </c>
      <c r="M36" s="71">
        <f t="shared" si="1"/>
        <v>6970.0561039703716</v>
      </c>
      <c r="N36" s="71">
        <f t="shared" si="2"/>
        <v>6970.0561039703716</v>
      </c>
      <c r="O36" s="71">
        <f t="shared" si="3"/>
        <v>6970.0561039703716</v>
      </c>
      <c r="P36" s="89">
        <v>749494969.07999992</v>
      </c>
      <c r="Q36" s="89">
        <f t="shared" si="8"/>
        <v>1426</v>
      </c>
      <c r="R36" s="112">
        <f t="shared" si="9"/>
        <v>9939300.0042617507</v>
      </c>
      <c r="S36" s="112">
        <f t="shared" si="10"/>
        <v>3081183.0013211425</v>
      </c>
      <c r="T36" s="112">
        <f t="shared" si="11"/>
        <v>3776934.0016194647</v>
      </c>
      <c r="U36" s="112">
        <f t="shared" si="12"/>
        <v>1987860.0008523499</v>
      </c>
      <c r="V36" s="112">
        <f t="shared" si="13"/>
        <v>1093323.0004687924</v>
      </c>
      <c r="W36" s="113">
        <f t="shared" si="7"/>
        <v>1.3261329847833635E-2</v>
      </c>
    </row>
    <row r="37" spans="1:23" s="70" customFormat="1" ht="14" x14ac:dyDescent="0.15">
      <c r="A37" s="68">
        <v>2019</v>
      </c>
      <c r="B37" s="69" t="s">
        <v>114</v>
      </c>
      <c r="C37" s="183">
        <v>300</v>
      </c>
      <c r="D37" s="89">
        <v>3950</v>
      </c>
      <c r="E37" s="172">
        <v>9640</v>
      </c>
      <c r="F37" s="172">
        <v>900</v>
      </c>
      <c r="G37" s="172">
        <v>14790</v>
      </c>
      <c r="H37" s="141"/>
      <c r="I37" s="69" t="s">
        <v>114</v>
      </c>
      <c r="J37" s="76">
        <v>294.12</v>
      </c>
      <c r="K37" s="71">
        <v>0</v>
      </c>
      <c r="L37" s="71">
        <f t="shared" si="0"/>
        <v>0</v>
      </c>
      <c r="M37" s="71">
        <f t="shared" si="1"/>
        <v>0</v>
      </c>
      <c r="N37" s="71">
        <f t="shared" si="2"/>
        <v>0</v>
      </c>
      <c r="O37" s="71">
        <f t="shared" si="3"/>
        <v>0</v>
      </c>
      <c r="P37" s="89">
        <v>27611879.609999999</v>
      </c>
      <c r="Q37" s="89">
        <f t="shared" si="8"/>
        <v>14790</v>
      </c>
      <c r="R37" s="112">
        <f t="shared" si="9"/>
        <v>0</v>
      </c>
      <c r="S37" s="112">
        <f t="shared" si="10"/>
        <v>0</v>
      </c>
      <c r="T37" s="112">
        <f t="shared" si="11"/>
        <v>0</v>
      </c>
      <c r="U37" s="112">
        <f t="shared" si="12"/>
        <v>0</v>
      </c>
      <c r="V37" s="112">
        <f t="shared" si="13"/>
        <v>0</v>
      </c>
      <c r="W37" s="113">
        <f t="shared" si="7"/>
        <v>0</v>
      </c>
    </row>
    <row r="38" spans="1:23" s="70" customFormat="1" ht="14" x14ac:dyDescent="0.15">
      <c r="A38" s="68">
        <v>2019</v>
      </c>
      <c r="B38" s="69" t="s">
        <v>149</v>
      </c>
      <c r="C38" s="183">
        <v>647</v>
      </c>
      <c r="D38" s="89">
        <v>7854</v>
      </c>
      <c r="E38" s="172">
        <v>840</v>
      </c>
      <c r="F38" s="172">
        <v>0</v>
      </c>
      <c r="G38" s="172">
        <v>9341</v>
      </c>
      <c r="H38" s="141"/>
      <c r="I38" s="69" t="s">
        <v>149</v>
      </c>
      <c r="J38" s="76">
        <v>17</v>
      </c>
      <c r="K38" s="71">
        <v>0.18181818181818182</v>
      </c>
      <c r="L38" s="71">
        <f t="shared" si="0"/>
        <v>3.0909090909090908</v>
      </c>
      <c r="M38" s="71">
        <f t="shared" si="1"/>
        <v>3.0909090909090908</v>
      </c>
      <c r="N38" s="71">
        <f t="shared" si="2"/>
        <v>3.0909090909090908</v>
      </c>
      <c r="O38" s="71">
        <f t="shared" si="3"/>
        <v>3.0909090909090908</v>
      </c>
      <c r="P38" s="89">
        <v>1419500</v>
      </c>
      <c r="Q38" s="89">
        <f t="shared" si="8"/>
        <v>9341</v>
      </c>
      <c r="R38" s="112">
        <f t="shared" si="9"/>
        <v>28872.181818181816</v>
      </c>
      <c r="S38" s="112">
        <f t="shared" si="10"/>
        <v>1999.8181818181818</v>
      </c>
      <c r="T38" s="112">
        <f t="shared" si="11"/>
        <v>24276</v>
      </c>
      <c r="U38" s="112">
        <f t="shared" si="12"/>
        <v>2596.3636363636365</v>
      </c>
      <c r="V38" s="112">
        <f t="shared" si="13"/>
        <v>0</v>
      </c>
      <c r="W38" s="113">
        <f t="shared" si="7"/>
        <v>2.0339684267827979E-2</v>
      </c>
    </row>
    <row r="39" spans="1:23" s="70" customFormat="1" ht="14" x14ac:dyDescent="0.15">
      <c r="A39" s="68">
        <v>2019</v>
      </c>
      <c r="B39" s="69" t="s">
        <v>103</v>
      </c>
      <c r="C39" s="183">
        <v>600.29</v>
      </c>
      <c r="D39" s="89">
        <v>2375.16</v>
      </c>
      <c r="E39" s="172">
        <v>4352.13</v>
      </c>
      <c r="F39" s="172">
        <v>1858.41</v>
      </c>
      <c r="G39" s="172">
        <v>9185.99</v>
      </c>
      <c r="H39" s="141"/>
      <c r="I39" s="69" t="s">
        <v>103</v>
      </c>
      <c r="J39" s="76">
        <v>17</v>
      </c>
      <c r="K39" s="71">
        <v>0.78947368421052633</v>
      </c>
      <c r="L39" s="71">
        <f t="shared" si="0"/>
        <v>13.421052631578947</v>
      </c>
      <c r="M39" s="71">
        <f t="shared" si="1"/>
        <v>13.421052631578947</v>
      </c>
      <c r="N39" s="71">
        <f t="shared" si="2"/>
        <v>13.421052631578947</v>
      </c>
      <c r="O39" s="71">
        <f t="shared" si="3"/>
        <v>13.421052631578947</v>
      </c>
      <c r="P39" s="89">
        <v>1253511.31</v>
      </c>
      <c r="Q39" s="89">
        <f t="shared" si="8"/>
        <v>9185.99</v>
      </c>
      <c r="R39" s="112">
        <f t="shared" si="9"/>
        <v>123285.65526315788</v>
      </c>
      <c r="S39" s="112">
        <f t="shared" si="10"/>
        <v>8056.523684210526</v>
      </c>
      <c r="T39" s="112">
        <f t="shared" si="11"/>
        <v>31877.14736842105</v>
      </c>
      <c r="U39" s="112">
        <f t="shared" si="12"/>
        <v>58410.165789473685</v>
      </c>
      <c r="V39" s="112">
        <f t="shared" si="13"/>
        <v>24941.818421052631</v>
      </c>
      <c r="W39" s="113">
        <f t="shared" si="7"/>
        <v>9.8352248024916405E-2</v>
      </c>
    </row>
    <row r="40" spans="1:23" s="70" customFormat="1" ht="14" x14ac:dyDescent="0.15">
      <c r="A40" s="68">
        <v>2019</v>
      </c>
      <c r="B40" s="69" t="s">
        <v>169</v>
      </c>
      <c r="C40" s="183">
        <v>0</v>
      </c>
      <c r="D40" s="89">
        <v>11384</v>
      </c>
      <c r="E40" s="172">
        <v>20350</v>
      </c>
      <c r="F40" s="172">
        <v>2180</v>
      </c>
      <c r="G40" s="172">
        <v>33914</v>
      </c>
      <c r="H40" s="141"/>
      <c r="I40" s="69" t="s">
        <v>131</v>
      </c>
      <c r="J40" s="76">
        <v>865.05</v>
      </c>
      <c r="K40" s="71">
        <v>0.11583011583011583</v>
      </c>
      <c r="L40" s="71">
        <f t="shared" si="0"/>
        <v>100.1988416988417</v>
      </c>
      <c r="M40" s="71">
        <f t="shared" si="1"/>
        <v>100.1988416988417</v>
      </c>
      <c r="N40" s="71">
        <f t="shared" si="2"/>
        <v>100.1988416988417</v>
      </c>
      <c r="O40" s="71">
        <f t="shared" si="3"/>
        <v>100.1988416988417</v>
      </c>
      <c r="P40" s="89">
        <v>1574838738.2599998</v>
      </c>
      <c r="Q40" s="89">
        <f t="shared" si="8"/>
        <v>33914</v>
      </c>
      <c r="R40" s="112">
        <f t="shared" si="9"/>
        <v>3398143.5173745174</v>
      </c>
      <c r="S40" s="112">
        <f t="shared" si="10"/>
        <v>0</v>
      </c>
      <c r="T40" s="112">
        <f t="shared" si="11"/>
        <v>1140663.613899614</v>
      </c>
      <c r="U40" s="112">
        <f t="shared" si="12"/>
        <v>2039046.4285714286</v>
      </c>
      <c r="V40" s="112">
        <f t="shared" si="13"/>
        <v>218433.47490347491</v>
      </c>
      <c r="W40" s="113">
        <f t="shared" si="7"/>
        <v>2.157772370477146E-3</v>
      </c>
    </row>
    <row r="41" spans="1:23" s="70" customFormat="1" ht="14" x14ac:dyDescent="0.15">
      <c r="A41" s="68">
        <v>2019</v>
      </c>
      <c r="B41" s="69" t="s">
        <v>137</v>
      </c>
      <c r="C41" s="183">
        <v>0</v>
      </c>
      <c r="D41" s="89">
        <v>808</v>
      </c>
      <c r="E41" s="172">
        <v>2315</v>
      </c>
      <c r="F41" s="172">
        <v>0</v>
      </c>
      <c r="G41" s="172">
        <v>3123</v>
      </c>
      <c r="H41" s="141"/>
      <c r="I41" s="69" t="s">
        <v>137</v>
      </c>
      <c r="J41" s="76">
        <v>10</v>
      </c>
      <c r="K41" s="71">
        <v>0</v>
      </c>
      <c r="L41" s="71">
        <f t="shared" si="0"/>
        <v>0</v>
      </c>
      <c r="M41" s="71">
        <f t="shared" si="1"/>
        <v>0</v>
      </c>
      <c r="N41" s="71">
        <f t="shared" si="2"/>
        <v>0</v>
      </c>
      <c r="O41" s="71">
        <f t="shared" si="3"/>
        <v>0</v>
      </c>
      <c r="P41" s="89">
        <v>1295000</v>
      </c>
      <c r="Q41" s="89">
        <f t="shared" si="8"/>
        <v>3123</v>
      </c>
      <c r="R41" s="112">
        <f t="shared" si="9"/>
        <v>0</v>
      </c>
      <c r="S41" s="112">
        <f t="shared" si="10"/>
        <v>0</v>
      </c>
      <c r="T41" s="112">
        <f t="shared" si="11"/>
        <v>0</v>
      </c>
      <c r="U41" s="112">
        <f t="shared" si="12"/>
        <v>0</v>
      </c>
      <c r="V41" s="112">
        <f t="shared" si="13"/>
        <v>0</v>
      </c>
      <c r="W41" s="113">
        <f t="shared" si="7"/>
        <v>0</v>
      </c>
    </row>
    <row r="42" spans="1:23" s="70" customFormat="1" ht="14" x14ac:dyDescent="0.15">
      <c r="A42" s="68">
        <v>2019</v>
      </c>
      <c r="B42" s="69" t="s">
        <v>152</v>
      </c>
      <c r="C42" s="183">
        <v>471.83333333333331</v>
      </c>
      <c r="D42" s="89">
        <v>679.41666666666663</v>
      </c>
      <c r="E42" s="172">
        <v>0</v>
      </c>
      <c r="F42" s="172">
        <v>28.333333333333332</v>
      </c>
      <c r="G42" s="172">
        <v>1179.5833333333333</v>
      </c>
      <c r="H42" s="141"/>
      <c r="I42" s="69" t="s">
        <v>152</v>
      </c>
      <c r="J42" s="76">
        <v>131.75</v>
      </c>
      <c r="K42" s="71">
        <v>0</v>
      </c>
      <c r="L42" s="71">
        <f t="shared" si="0"/>
        <v>0</v>
      </c>
      <c r="M42" s="71">
        <f t="shared" si="1"/>
        <v>0</v>
      </c>
      <c r="N42" s="71">
        <f t="shared" si="2"/>
        <v>0</v>
      </c>
      <c r="O42" s="71">
        <f t="shared" si="3"/>
        <v>0</v>
      </c>
      <c r="P42" s="89">
        <v>1437214.53</v>
      </c>
      <c r="Q42" s="89">
        <f t="shared" si="8"/>
        <v>1179.5833333333333</v>
      </c>
      <c r="R42" s="112">
        <f t="shared" si="9"/>
        <v>0</v>
      </c>
      <c r="S42" s="112">
        <f t="shared" si="10"/>
        <v>0</v>
      </c>
      <c r="T42" s="112">
        <f t="shared" si="11"/>
        <v>0</v>
      </c>
      <c r="U42" s="112">
        <f t="shared" si="12"/>
        <v>0</v>
      </c>
      <c r="V42" s="112">
        <f t="shared" si="13"/>
        <v>0</v>
      </c>
      <c r="W42" s="113">
        <f t="shared" si="7"/>
        <v>0</v>
      </c>
    </row>
    <row r="43" spans="1:23" s="70" customFormat="1" ht="14" x14ac:dyDescent="0.15">
      <c r="A43" s="68">
        <v>2019</v>
      </c>
      <c r="B43" s="69" t="s">
        <v>136</v>
      </c>
      <c r="C43" s="183">
        <v>0</v>
      </c>
      <c r="D43" s="89">
        <v>7900</v>
      </c>
      <c r="E43" s="172">
        <v>19280</v>
      </c>
      <c r="F43" s="172">
        <v>1800</v>
      </c>
      <c r="G43" s="172">
        <v>28980</v>
      </c>
      <c r="H43" s="141"/>
      <c r="I43" s="69" t="s">
        <v>136</v>
      </c>
      <c r="J43" s="76">
        <v>1373.9700000000003</v>
      </c>
      <c r="K43" s="71">
        <v>0.12895377128953772</v>
      </c>
      <c r="L43" s="71">
        <f t="shared" si="0"/>
        <v>177.17861313868619</v>
      </c>
      <c r="M43" s="71">
        <f t="shared" si="1"/>
        <v>177.17861313868619</v>
      </c>
      <c r="N43" s="71">
        <f t="shared" si="2"/>
        <v>177.17861313868619</v>
      </c>
      <c r="O43" s="71">
        <f t="shared" si="3"/>
        <v>177.17861313868619</v>
      </c>
      <c r="P43" s="89">
        <v>902843115.92999995</v>
      </c>
      <c r="Q43" s="89">
        <f t="shared" si="8"/>
        <v>28980</v>
      </c>
      <c r="R43" s="112">
        <f t="shared" si="9"/>
        <v>5134636.2087591253</v>
      </c>
      <c r="S43" s="112">
        <f t="shared" si="10"/>
        <v>0</v>
      </c>
      <c r="T43" s="112">
        <f t="shared" si="11"/>
        <v>1399711.0437956208</v>
      </c>
      <c r="U43" s="112">
        <f t="shared" si="12"/>
        <v>3416003.6613138695</v>
      </c>
      <c r="V43" s="112">
        <f t="shared" si="13"/>
        <v>318921.50364963512</v>
      </c>
      <c r="W43" s="113">
        <f t="shared" si="7"/>
        <v>5.6871854236492051E-3</v>
      </c>
    </row>
    <row r="44" spans="1:23" s="70" customFormat="1" ht="14" x14ac:dyDescent="0.15">
      <c r="A44" s="68">
        <v>2019</v>
      </c>
      <c r="B44" s="69" t="s">
        <v>150</v>
      </c>
      <c r="C44" s="183">
        <v>0</v>
      </c>
      <c r="D44" s="89">
        <v>3950</v>
      </c>
      <c r="E44" s="172">
        <v>9640</v>
      </c>
      <c r="F44" s="172">
        <v>900</v>
      </c>
      <c r="G44" s="172">
        <v>14490</v>
      </c>
      <c r="H44" s="141"/>
      <c r="I44" s="72" t="s">
        <v>150</v>
      </c>
      <c r="J44" s="76">
        <v>2337.5</v>
      </c>
      <c r="K44" s="71">
        <v>8.352941176470588E-2</v>
      </c>
      <c r="L44" s="71">
        <f t="shared" si="0"/>
        <v>195.25</v>
      </c>
      <c r="M44" s="71">
        <f t="shared" si="1"/>
        <v>195.25</v>
      </c>
      <c r="N44" s="71">
        <f t="shared" si="2"/>
        <v>195.25</v>
      </c>
      <c r="O44" s="71">
        <f t="shared" si="3"/>
        <v>195.25</v>
      </c>
      <c r="P44" s="89">
        <v>259266577.99999994</v>
      </c>
      <c r="Q44" s="89">
        <f t="shared" si="8"/>
        <v>14490</v>
      </c>
      <c r="R44" s="112">
        <f t="shared" si="9"/>
        <v>2829172.5</v>
      </c>
      <c r="S44" s="112">
        <f t="shared" si="10"/>
        <v>0</v>
      </c>
      <c r="T44" s="112">
        <f t="shared" si="11"/>
        <v>771237.5</v>
      </c>
      <c r="U44" s="112">
        <f t="shared" si="12"/>
        <v>1882210</v>
      </c>
      <c r="V44" s="112">
        <f t="shared" si="13"/>
        <v>175725</v>
      </c>
      <c r="W44" s="113">
        <f t="shared" si="7"/>
        <v>1.0912214454421506E-2</v>
      </c>
    </row>
    <row r="45" spans="1:23" s="70" customFormat="1" ht="14" x14ac:dyDescent="0.15">
      <c r="A45" s="68">
        <v>2019</v>
      </c>
      <c r="B45" s="69" t="s">
        <v>159</v>
      </c>
      <c r="C45" s="183">
        <v>1387.6</v>
      </c>
      <c r="D45" s="89">
        <v>218</v>
      </c>
      <c r="E45" s="172">
        <v>189.6</v>
      </c>
      <c r="F45" s="172">
        <v>8</v>
      </c>
      <c r="G45" s="172">
        <v>1803.1999999999998</v>
      </c>
      <c r="H45" s="141"/>
      <c r="I45" s="69" t="s">
        <v>159</v>
      </c>
      <c r="J45" s="71">
        <v>5448.91</v>
      </c>
      <c r="K45" s="71">
        <v>6.7912397026321084E-2</v>
      </c>
      <c r="L45" s="71">
        <f t="shared" si="0"/>
        <v>370.04853928069122</v>
      </c>
      <c r="M45" s="71">
        <f t="shared" si="1"/>
        <v>370.04853928069122</v>
      </c>
      <c r="N45" s="71">
        <f t="shared" si="2"/>
        <v>370.04853928069122</v>
      </c>
      <c r="O45" s="71">
        <f t="shared" si="3"/>
        <v>370.04853928069122</v>
      </c>
      <c r="P45" s="89">
        <v>43422211.449999996</v>
      </c>
      <c r="Q45" s="89">
        <f t="shared" si="8"/>
        <v>1803.1999999999998</v>
      </c>
      <c r="R45" s="112">
        <f t="shared" si="9"/>
        <v>667271.52603094233</v>
      </c>
      <c r="S45" s="112">
        <f t="shared" si="10"/>
        <v>513479.35310588707</v>
      </c>
      <c r="T45" s="112">
        <f t="shared" si="11"/>
        <v>80670.581563190688</v>
      </c>
      <c r="U45" s="112">
        <f t="shared" si="12"/>
        <v>70161.203047619056</v>
      </c>
      <c r="V45" s="112">
        <f t="shared" si="13"/>
        <v>2960.3883142455297</v>
      </c>
      <c r="W45" s="113">
        <f t="shared" si="7"/>
        <v>1.5367055332943951E-2</v>
      </c>
    </row>
    <row r="46" spans="1:23" s="70" customFormat="1" ht="14" x14ac:dyDescent="0.15">
      <c r="A46" s="68">
        <v>2019</v>
      </c>
      <c r="B46" s="69" t="s">
        <v>105</v>
      </c>
      <c r="C46" s="183">
        <v>924</v>
      </c>
      <c r="D46" s="89">
        <v>9372</v>
      </c>
      <c r="E46" s="172">
        <v>11805</v>
      </c>
      <c r="F46" s="172">
        <v>2231</v>
      </c>
      <c r="G46" s="172">
        <v>24332</v>
      </c>
      <c r="H46" s="141"/>
      <c r="I46" s="69" t="s">
        <v>105</v>
      </c>
      <c r="J46" s="76">
        <v>18.5</v>
      </c>
      <c r="K46" s="71">
        <v>0.55000000000000004</v>
      </c>
      <c r="L46" s="71">
        <f t="shared" si="0"/>
        <v>10.175000000000001</v>
      </c>
      <c r="M46" s="71">
        <f t="shared" si="1"/>
        <v>10.175000000000001</v>
      </c>
      <c r="N46" s="71">
        <f t="shared" si="2"/>
        <v>10.175000000000001</v>
      </c>
      <c r="O46" s="71">
        <f t="shared" si="3"/>
        <v>10.175000000000001</v>
      </c>
      <c r="P46" s="89">
        <v>3868316.79</v>
      </c>
      <c r="Q46" s="89">
        <f t="shared" si="8"/>
        <v>24332</v>
      </c>
      <c r="R46" s="112">
        <f t="shared" si="9"/>
        <v>247578.1</v>
      </c>
      <c r="S46" s="112">
        <f t="shared" si="10"/>
        <v>9401.7000000000007</v>
      </c>
      <c r="T46" s="112">
        <f t="shared" si="11"/>
        <v>95360.1</v>
      </c>
      <c r="U46" s="112">
        <f t="shared" si="12"/>
        <v>120115.87500000001</v>
      </c>
      <c r="V46" s="112">
        <f t="shared" si="13"/>
        <v>22700.425000000003</v>
      </c>
      <c r="W46" s="113">
        <f t="shared" si="7"/>
        <v>6.4001505936642791E-2</v>
      </c>
    </row>
    <row r="47" spans="1:23" ht="14" x14ac:dyDescent="0.15">
      <c r="R47" s="118">
        <f>SUM(R3:R46)</f>
        <v>408386454.07394207</v>
      </c>
      <c r="S47" s="118">
        <f>SUM(S3:S46)</f>
        <v>102603564.78189671</v>
      </c>
      <c r="T47" s="118">
        <f>SUM(T3:T46)</f>
        <v>142757709.42524076</v>
      </c>
      <c r="U47" s="118">
        <f>SUM(U3:U46)</f>
        <v>140011407.23229954</v>
      </c>
      <c r="V47" s="118">
        <f>SUM(V3:V46)</f>
        <v>23013772.63450497</v>
      </c>
    </row>
    <row r="49" spans="3:10" x14ac:dyDescent="0.15">
      <c r="H49"/>
      <c r="I49"/>
      <c r="J49"/>
    </row>
    <row r="50" spans="3:10" s="70" customFormat="1" ht="14" x14ac:dyDescent="0.15">
      <c r="C50" s="152"/>
      <c r="D50" s="152"/>
      <c r="E50" s="152"/>
      <c r="F50" s="152"/>
      <c r="G50" s="152"/>
      <c r="H50"/>
      <c r="I50"/>
      <c r="J50"/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2A45-A054-4A61-86FF-508C780B4D5F}">
  <dimension ref="A1:W44"/>
  <sheetViews>
    <sheetView tabSelected="1" topLeftCell="A16" zoomScaleNormal="100" workbookViewId="0">
      <selection activeCell="A2" sqref="A2"/>
    </sheetView>
  </sheetViews>
  <sheetFormatPr baseColWidth="10" defaultColWidth="11.5" defaultRowHeight="13" x14ac:dyDescent="0.15"/>
  <cols>
    <col min="1" max="1" width="5.5" style="94" bestFit="1" customWidth="1"/>
    <col min="2" max="2" width="18.5" style="94" bestFit="1" customWidth="1"/>
    <col min="3" max="3" width="11.5" style="116" bestFit="1" customWidth="1"/>
    <col min="4" max="5" width="12.6640625" style="116" bestFit="1" customWidth="1"/>
    <col min="6" max="6" width="11.5" style="116" bestFit="1" customWidth="1"/>
    <col min="7" max="7" width="14.1640625" style="116" bestFit="1" customWidth="1"/>
    <col min="8" max="8" width="2.33203125" style="94" customWidth="1"/>
    <col min="9" max="9" width="18.5" style="94" bestFit="1" customWidth="1"/>
    <col min="10" max="10" width="11.33203125" style="99" bestFit="1" customWidth="1"/>
    <col min="11" max="11" width="7.5" style="94" bestFit="1" customWidth="1"/>
    <col min="12" max="15" width="11.33203125" style="94" bestFit="1" customWidth="1"/>
    <col min="16" max="16" width="20.83203125" style="94" bestFit="1" customWidth="1"/>
    <col min="17" max="17" width="14.6640625" style="94" customWidth="1"/>
    <col min="18" max="18" width="16.83203125" style="94" bestFit="1" customWidth="1"/>
    <col min="19" max="19" width="15" style="94" bestFit="1" customWidth="1"/>
    <col min="20" max="21" width="16.83203125" style="94" bestFit="1" customWidth="1"/>
    <col min="22" max="22" width="15" style="94" bestFit="1" customWidth="1"/>
    <col min="23" max="23" width="13.6640625" style="94" customWidth="1"/>
    <col min="24" max="16384" width="11.5" style="94"/>
  </cols>
  <sheetData>
    <row r="1" spans="1:23" ht="20.25" customHeight="1" x14ac:dyDescent="0.2">
      <c r="A1" s="271" t="s">
        <v>176</v>
      </c>
      <c r="B1" s="271"/>
      <c r="C1" s="271"/>
      <c r="D1" s="271"/>
      <c r="E1" s="271"/>
      <c r="F1" s="271"/>
      <c r="G1" s="271"/>
      <c r="H1" s="182"/>
      <c r="I1" s="144"/>
      <c r="J1" s="144"/>
      <c r="K1" s="144"/>
      <c r="L1" s="144"/>
      <c r="M1" s="144"/>
      <c r="N1" s="144"/>
      <c r="O1" s="144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5" t="s">
        <v>144</v>
      </c>
      <c r="G2" s="176" t="s">
        <v>210</v>
      </c>
      <c r="H2" s="141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25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3" s="70" customFormat="1" ht="14" x14ac:dyDescent="0.15">
      <c r="A3" s="68">
        <v>2019</v>
      </c>
      <c r="B3" s="69" t="s">
        <v>96</v>
      </c>
      <c r="C3" s="183">
        <v>860</v>
      </c>
      <c r="D3" s="89">
        <v>460</v>
      </c>
      <c r="E3" s="172">
        <v>374.99999999999994</v>
      </c>
      <c r="F3" s="172">
        <v>0</v>
      </c>
      <c r="G3" s="172">
        <v>1695</v>
      </c>
      <c r="H3" s="141"/>
      <c r="I3" s="69" t="s">
        <v>96</v>
      </c>
      <c r="J3" s="75">
        <v>5524</v>
      </c>
      <c r="K3" s="80">
        <v>0.20989061075660892</v>
      </c>
      <c r="L3" s="71">
        <f t="shared" ref="L3:L43" si="0">+J3*K3</f>
        <v>1159.4357338195077</v>
      </c>
      <c r="M3" s="71">
        <f t="shared" ref="M3:M43" si="1">+J3*K3</f>
        <v>1159.4357338195077</v>
      </c>
      <c r="N3" s="71">
        <f t="shared" ref="N3:N43" si="2">+K3*J3</f>
        <v>1159.4357338195077</v>
      </c>
      <c r="O3" s="71">
        <f t="shared" ref="O3:O43" si="3">+K3*J3</f>
        <v>1159.4357338195077</v>
      </c>
      <c r="P3" s="89">
        <v>314484371.84999996</v>
      </c>
      <c r="Q3" s="89">
        <f t="shared" ref="Q3:Q43" si="4">G3</f>
        <v>1695</v>
      </c>
      <c r="R3" s="112">
        <f t="shared" ref="R3:R43" si="5">Q3*L3</f>
        <v>1965243.5688240656</v>
      </c>
      <c r="S3" s="112">
        <f t="shared" ref="S3:V43" si="6">L3*C3</f>
        <v>997114.73108477669</v>
      </c>
      <c r="T3" s="112">
        <f t="shared" si="6"/>
        <v>533340.43755697354</v>
      </c>
      <c r="U3" s="112">
        <f t="shared" si="6"/>
        <v>434788.40018231532</v>
      </c>
      <c r="V3" s="112">
        <f t="shared" si="6"/>
        <v>0</v>
      </c>
      <c r="W3" s="113">
        <f t="shared" ref="W3:W43" si="7">+R3/P3</f>
        <v>6.2490977127519411E-3</v>
      </c>
    </row>
    <row r="4" spans="1:23" s="70" customFormat="1" ht="14" x14ac:dyDescent="0.15">
      <c r="A4" s="68">
        <v>2019</v>
      </c>
      <c r="B4" s="69" t="s">
        <v>102</v>
      </c>
      <c r="C4" s="183">
        <v>950</v>
      </c>
      <c r="D4" s="89">
        <v>4534</v>
      </c>
      <c r="E4" s="172">
        <v>9291</v>
      </c>
      <c r="F4" s="172">
        <v>3248</v>
      </c>
      <c r="G4" s="172">
        <v>18023</v>
      </c>
      <c r="H4" s="141"/>
      <c r="I4" s="69" t="s">
        <v>102</v>
      </c>
      <c r="J4" s="75">
        <v>167747.45000000001</v>
      </c>
      <c r="K4" s="81">
        <v>0.91010213981566324</v>
      </c>
      <c r="L4" s="71">
        <f t="shared" si="0"/>
        <v>152667.313193621</v>
      </c>
      <c r="M4" s="71">
        <f t="shared" si="1"/>
        <v>152667.313193621</v>
      </c>
      <c r="N4" s="71">
        <f t="shared" si="2"/>
        <v>152667.313193621</v>
      </c>
      <c r="O4" s="71">
        <f t="shared" si="3"/>
        <v>152667.313193621</v>
      </c>
      <c r="P4" s="89">
        <v>39116867874.509979</v>
      </c>
      <c r="Q4" s="89">
        <f t="shared" si="4"/>
        <v>18023</v>
      </c>
      <c r="R4" s="112">
        <f t="shared" si="5"/>
        <v>2751522985.6886311</v>
      </c>
      <c r="S4" s="112">
        <f t="shared" si="6"/>
        <v>145033947.53393996</v>
      </c>
      <c r="T4" s="112">
        <f t="shared" si="6"/>
        <v>692193598.01987755</v>
      </c>
      <c r="U4" s="112">
        <f t="shared" si="6"/>
        <v>1418432006.8819327</v>
      </c>
      <c r="V4" s="112">
        <f t="shared" si="6"/>
        <v>495863433.25288099</v>
      </c>
      <c r="W4" s="113">
        <f t="shared" si="7"/>
        <v>7.0341086472355999E-2</v>
      </c>
    </row>
    <row r="5" spans="1:23" s="70" customFormat="1" ht="14" x14ac:dyDescent="0.15">
      <c r="A5" s="68">
        <v>2019</v>
      </c>
      <c r="B5" s="69" t="s">
        <v>115</v>
      </c>
      <c r="C5" s="183">
        <v>1650</v>
      </c>
      <c r="D5" s="89">
        <v>952</v>
      </c>
      <c r="E5" s="172">
        <v>3675</v>
      </c>
      <c r="F5" s="172">
        <v>2180</v>
      </c>
      <c r="G5" s="172">
        <v>8457</v>
      </c>
      <c r="H5" s="141"/>
      <c r="I5" s="69" t="s">
        <v>115</v>
      </c>
      <c r="J5" s="76">
        <v>3</v>
      </c>
      <c r="K5" s="71">
        <v>0</v>
      </c>
      <c r="L5" s="71">
        <f t="shared" si="0"/>
        <v>0</v>
      </c>
      <c r="M5" s="71">
        <f t="shared" si="1"/>
        <v>0</v>
      </c>
      <c r="N5" s="71">
        <f t="shared" si="2"/>
        <v>0</v>
      </c>
      <c r="O5" s="71">
        <f t="shared" si="3"/>
        <v>0</v>
      </c>
      <c r="P5" s="89">
        <v>425000</v>
      </c>
      <c r="Q5" s="89">
        <f t="shared" si="4"/>
        <v>8457</v>
      </c>
      <c r="R5" s="112">
        <f t="shared" si="5"/>
        <v>0</v>
      </c>
      <c r="S5" s="112">
        <f t="shared" si="6"/>
        <v>0</v>
      </c>
      <c r="T5" s="112">
        <f t="shared" si="6"/>
        <v>0</v>
      </c>
      <c r="U5" s="112">
        <f t="shared" si="6"/>
        <v>0</v>
      </c>
      <c r="V5" s="112">
        <f t="shared" si="6"/>
        <v>0</v>
      </c>
      <c r="W5" s="113">
        <f t="shared" si="7"/>
        <v>0</v>
      </c>
    </row>
    <row r="6" spans="1:23" s="70" customFormat="1" ht="14" x14ac:dyDescent="0.15">
      <c r="A6" s="68">
        <v>2019</v>
      </c>
      <c r="B6" s="69" t="s">
        <v>157</v>
      </c>
      <c r="C6" s="183">
        <v>909</v>
      </c>
      <c r="D6" s="89">
        <v>158</v>
      </c>
      <c r="E6" s="172">
        <v>0</v>
      </c>
      <c r="F6" s="172">
        <v>0</v>
      </c>
      <c r="G6" s="172">
        <v>1067</v>
      </c>
      <c r="H6" s="141"/>
      <c r="I6" s="69" t="s">
        <v>160</v>
      </c>
      <c r="J6" s="76">
        <v>6176.85</v>
      </c>
      <c r="K6" s="71">
        <v>0.10676284941388639</v>
      </c>
      <c r="L6" s="71">
        <f t="shared" si="0"/>
        <v>659.45810640216416</v>
      </c>
      <c r="M6" s="71">
        <f t="shared" si="1"/>
        <v>659.45810640216416</v>
      </c>
      <c r="N6" s="71">
        <f t="shared" si="2"/>
        <v>659.45810640216416</v>
      </c>
      <c r="O6" s="71">
        <f t="shared" si="3"/>
        <v>659.45810640216416</v>
      </c>
      <c r="P6" s="89">
        <v>311555821.63999999</v>
      </c>
      <c r="Q6" s="89">
        <f t="shared" si="4"/>
        <v>1067</v>
      </c>
      <c r="R6" s="112">
        <f t="shared" si="5"/>
        <v>703641.79953110917</v>
      </c>
      <c r="S6" s="112">
        <f t="shared" si="6"/>
        <v>599447.41871956724</v>
      </c>
      <c r="T6" s="112">
        <f t="shared" si="6"/>
        <v>104194.38081154194</v>
      </c>
      <c r="U6" s="112">
        <f t="shared" si="6"/>
        <v>0</v>
      </c>
      <c r="V6" s="112">
        <f t="shared" si="6"/>
        <v>0</v>
      </c>
      <c r="W6" s="113">
        <f t="shared" si="7"/>
        <v>2.2584774562298539E-3</v>
      </c>
    </row>
    <row r="7" spans="1:23" s="70" customFormat="1" ht="14" x14ac:dyDescent="0.15">
      <c r="A7" s="68">
        <v>2019</v>
      </c>
      <c r="B7" s="69" t="s">
        <v>183</v>
      </c>
      <c r="C7" s="183">
        <v>187.5</v>
      </c>
      <c r="D7" s="89">
        <v>4380</v>
      </c>
      <c r="E7" s="172">
        <v>15226</v>
      </c>
      <c r="F7" s="172">
        <v>50</v>
      </c>
      <c r="G7" s="172">
        <v>19843.5</v>
      </c>
      <c r="H7" s="141"/>
      <c r="I7" s="69" t="s">
        <v>183</v>
      </c>
      <c r="J7" s="76">
        <v>761.5</v>
      </c>
      <c r="K7" s="71">
        <v>0.4771986970684039</v>
      </c>
      <c r="L7" s="71">
        <f t="shared" si="0"/>
        <v>363.38680781758956</v>
      </c>
      <c r="M7" s="71">
        <f t="shared" si="1"/>
        <v>363.38680781758956</v>
      </c>
      <c r="N7" s="71">
        <f t="shared" si="2"/>
        <v>363.38680781758956</v>
      </c>
      <c r="O7" s="71">
        <f t="shared" si="3"/>
        <v>363.38680781758956</v>
      </c>
      <c r="P7" s="89">
        <v>612820922.84000003</v>
      </c>
      <c r="Q7" s="89">
        <f t="shared" si="4"/>
        <v>19843.5</v>
      </c>
      <c r="R7" s="112">
        <f t="shared" si="5"/>
        <v>7210866.1209283387</v>
      </c>
      <c r="S7" s="112">
        <f t="shared" si="6"/>
        <v>68135.026465798044</v>
      </c>
      <c r="T7" s="112">
        <f t="shared" si="6"/>
        <v>1591634.2182410422</v>
      </c>
      <c r="U7" s="112">
        <f t="shared" si="6"/>
        <v>5532927.5358306188</v>
      </c>
      <c r="V7" s="112">
        <f t="shared" si="6"/>
        <v>18169.340390879479</v>
      </c>
      <c r="W7" s="113">
        <f t="shared" si="7"/>
        <v>1.1766677429208805E-2</v>
      </c>
    </row>
    <row r="8" spans="1:23" s="70" customFormat="1" ht="14" x14ac:dyDescent="0.15">
      <c r="A8" s="68">
        <v>2019</v>
      </c>
      <c r="B8" s="69" t="s">
        <v>130</v>
      </c>
      <c r="C8" s="183">
        <v>1835.6666666666667</v>
      </c>
      <c r="D8" s="89">
        <v>271.66666666666669</v>
      </c>
      <c r="E8" s="172">
        <v>409.66666666666669</v>
      </c>
      <c r="F8" s="172">
        <v>40</v>
      </c>
      <c r="G8" s="172">
        <v>2557</v>
      </c>
      <c r="H8" s="141"/>
      <c r="I8" s="69" t="s">
        <v>130</v>
      </c>
      <c r="J8" s="76">
        <v>3646.1</v>
      </c>
      <c r="K8" s="71">
        <v>3.3392434988179669E-2</v>
      </c>
      <c r="L8" s="71">
        <f t="shared" si="0"/>
        <v>121.75215721040189</v>
      </c>
      <c r="M8" s="71">
        <f t="shared" si="1"/>
        <v>121.75215721040189</v>
      </c>
      <c r="N8" s="71">
        <f t="shared" si="2"/>
        <v>121.75215721040189</v>
      </c>
      <c r="O8" s="71">
        <f t="shared" si="3"/>
        <v>121.75215721040189</v>
      </c>
      <c r="P8" s="89">
        <v>143358474.80000001</v>
      </c>
      <c r="Q8" s="89">
        <f t="shared" si="4"/>
        <v>2557</v>
      </c>
      <c r="R8" s="112">
        <f t="shared" si="5"/>
        <v>311320.26598699763</v>
      </c>
      <c r="S8" s="112">
        <f t="shared" si="6"/>
        <v>223496.37658589441</v>
      </c>
      <c r="T8" s="112">
        <f t="shared" si="6"/>
        <v>33076.00270882585</v>
      </c>
      <c r="U8" s="112">
        <f t="shared" si="6"/>
        <v>49877.800403861307</v>
      </c>
      <c r="V8" s="112">
        <f t="shared" si="6"/>
        <v>4870.0862884160761</v>
      </c>
      <c r="W8" s="113">
        <f t="shared" si="7"/>
        <v>2.1716209412894621E-3</v>
      </c>
    </row>
    <row r="9" spans="1:23" s="70" customFormat="1" ht="14" x14ac:dyDescent="0.15">
      <c r="A9" s="68">
        <v>2019</v>
      </c>
      <c r="B9" s="69" t="s">
        <v>180</v>
      </c>
      <c r="C9" s="183">
        <v>0</v>
      </c>
      <c r="D9" s="89">
        <v>3950</v>
      </c>
      <c r="E9" s="172">
        <v>9640</v>
      </c>
      <c r="F9" s="172">
        <v>900</v>
      </c>
      <c r="G9" s="172">
        <v>14490</v>
      </c>
      <c r="H9" s="141"/>
      <c r="I9" s="69" t="s">
        <v>180</v>
      </c>
      <c r="J9" s="76">
        <v>25</v>
      </c>
      <c r="K9" s="71">
        <v>0.55000000000000004</v>
      </c>
      <c r="L9" s="71">
        <f t="shared" si="0"/>
        <v>13.750000000000002</v>
      </c>
      <c r="M9" s="71">
        <f t="shared" si="1"/>
        <v>13.750000000000002</v>
      </c>
      <c r="N9" s="71">
        <f t="shared" si="2"/>
        <v>13.750000000000002</v>
      </c>
      <c r="O9" s="71">
        <f t="shared" si="3"/>
        <v>13.750000000000002</v>
      </c>
      <c r="P9" s="89">
        <v>22854993</v>
      </c>
      <c r="Q9" s="89">
        <f t="shared" si="4"/>
        <v>14490</v>
      </c>
      <c r="R9" s="112">
        <f t="shared" si="5"/>
        <v>199237.50000000003</v>
      </c>
      <c r="S9" s="112">
        <f t="shared" si="6"/>
        <v>0</v>
      </c>
      <c r="T9" s="112">
        <f t="shared" si="6"/>
        <v>54312.500000000007</v>
      </c>
      <c r="U9" s="112">
        <f t="shared" si="6"/>
        <v>132550.00000000003</v>
      </c>
      <c r="V9" s="112">
        <f t="shared" si="6"/>
        <v>12375.000000000002</v>
      </c>
      <c r="W9" s="113">
        <f t="shared" si="7"/>
        <v>8.7174605566494832E-3</v>
      </c>
    </row>
    <row r="10" spans="1:23" s="70" customFormat="1" ht="14" x14ac:dyDescent="0.15">
      <c r="A10" s="68">
        <v>2019</v>
      </c>
      <c r="B10" s="69" t="s">
        <v>196</v>
      </c>
      <c r="C10" s="183">
        <v>795</v>
      </c>
      <c r="D10" s="89">
        <v>6321</v>
      </c>
      <c r="E10" s="172">
        <v>0</v>
      </c>
      <c r="F10" s="172">
        <v>330</v>
      </c>
      <c r="G10" s="172">
        <v>7446</v>
      </c>
      <c r="H10" s="141"/>
      <c r="I10" s="69" t="s">
        <v>106</v>
      </c>
      <c r="J10" s="76">
        <v>1040.3</v>
      </c>
      <c r="K10" s="71">
        <v>6.9054812257229176E-2</v>
      </c>
      <c r="L10" s="71">
        <f t="shared" si="0"/>
        <v>71.837721191195513</v>
      </c>
      <c r="M10" s="71">
        <f t="shared" si="1"/>
        <v>71.837721191195513</v>
      </c>
      <c r="N10" s="71">
        <f t="shared" si="2"/>
        <v>71.837721191195513</v>
      </c>
      <c r="O10" s="71">
        <f t="shared" si="3"/>
        <v>71.837721191195513</v>
      </c>
      <c r="P10" s="89">
        <v>101580841.41000001</v>
      </c>
      <c r="Q10" s="89">
        <f t="shared" si="4"/>
        <v>7446</v>
      </c>
      <c r="R10" s="112">
        <f t="shared" si="5"/>
        <v>534903.67198964173</v>
      </c>
      <c r="S10" s="112">
        <f t="shared" si="6"/>
        <v>57110.988347000435</v>
      </c>
      <c r="T10" s="112">
        <f t="shared" si="6"/>
        <v>454086.23564954684</v>
      </c>
      <c r="U10" s="112">
        <f t="shared" si="6"/>
        <v>0</v>
      </c>
      <c r="V10" s="112">
        <f t="shared" si="6"/>
        <v>23706.44799309452</v>
      </c>
      <c r="W10" s="113">
        <f t="shared" si="7"/>
        <v>5.2657928853991924E-3</v>
      </c>
    </row>
    <row r="11" spans="1:23" s="70" customFormat="1" ht="14" x14ac:dyDescent="0.15">
      <c r="A11" s="68">
        <v>2019</v>
      </c>
      <c r="B11" s="69" t="s">
        <v>118</v>
      </c>
      <c r="C11" s="183">
        <v>545</v>
      </c>
      <c r="D11" s="89">
        <v>0</v>
      </c>
      <c r="E11" s="172">
        <v>0</v>
      </c>
      <c r="F11" s="172">
        <v>0</v>
      </c>
      <c r="G11" s="172">
        <v>545</v>
      </c>
      <c r="H11" s="141"/>
      <c r="I11" s="69" t="s">
        <v>118</v>
      </c>
      <c r="J11" s="76">
        <v>739.47</v>
      </c>
      <c r="K11" s="71">
        <v>0.72153465346534651</v>
      </c>
      <c r="L11" s="71">
        <f t="shared" si="0"/>
        <v>533.55323019801983</v>
      </c>
      <c r="M11" s="71">
        <f t="shared" si="1"/>
        <v>533.55323019801983</v>
      </c>
      <c r="N11" s="71">
        <f t="shared" si="2"/>
        <v>533.55323019801983</v>
      </c>
      <c r="O11" s="71">
        <f t="shared" si="3"/>
        <v>533.55323019801983</v>
      </c>
      <c r="P11" s="89">
        <v>25971173.669999998</v>
      </c>
      <c r="Q11" s="89">
        <f t="shared" si="4"/>
        <v>545</v>
      </c>
      <c r="R11" s="112">
        <f t="shared" si="5"/>
        <v>290786.51045792078</v>
      </c>
      <c r="S11" s="112">
        <f t="shared" si="6"/>
        <v>290786.51045792078</v>
      </c>
      <c r="T11" s="112">
        <f t="shared" si="6"/>
        <v>0</v>
      </c>
      <c r="U11" s="112">
        <f t="shared" si="6"/>
        <v>0</v>
      </c>
      <c r="V11" s="112">
        <f t="shared" si="6"/>
        <v>0</v>
      </c>
      <c r="W11" s="113">
        <f t="shared" si="7"/>
        <v>1.1196510182896205E-2</v>
      </c>
    </row>
    <row r="12" spans="1:23" s="70" customFormat="1" ht="14" x14ac:dyDescent="0.15">
      <c r="A12" s="68">
        <v>2019</v>
      </c>
      <c r="B12" s="69" t="s">
        <v>148</v>
      </c>
      <c r="C12" s="183">
        <v>200</v>
      </c>
      <c r="D12" s="89">
        <v>1975</v>
      </c>
      <c r="E12" s="172">
        <v>4820</v>
      </c>
      <c r="F12" s="172">
        <v>450</v>
      </c>
      <c r="G12" s="172">
        <v>7445</v>
      </c>
      <c r="H12" s="141"/>
      <c r="I12" s="69" t="s">
        <v>148</v>
      </c>
      <c r="J12" s="76">
        <v>1684.9500000000005</v>
      </c>
      <c r="K12" s="71">
        <v>7.4836765444500256E-2</v>
      </c>
      <c r="L12" s="71">
        <f t="shared" si="0"/>
        <v>126.09620793571074</v>
      </c>
      <c r="M12" s="71">
        <f t="shared" si="1"/>
        <v>126.09620793571074</v>
      </c>
      <c r="N12" s="71">
        <f t="shared" si="2"/>
        <v>126.09620793571074</v>
      </c>
      <c r="O12" s="71">
        <f t="shared" si="3"/>
        <v>126.09620793571074</v>
      </c>
      <c r="P12" s="89">
        <v>191468146.29000008</v>
      </c>
      <c r="Q12" s="89">
        <f t="shared" si="4"/>
        <v>7445</v>
      </c>
      <c r="R12" s="112">
        <f t="shared" si="5"/>
        <v>938786.26808136643</v>
      </c>
      <c r="S12" s="112">
        <f t="shared" si="6"/>
        <v>25219.241587142147</v>
      </c>
      <c r="T12" s="112">
        <f t="shared" si="6"/>
        <v>249040.01067302871</v>
      </c>
      <c r="U12" s="112">
        <f t="shared" si="6"/>
        <v>607783.72225012572</v>
      </c>
      <c r="V12" s="112">
        <f t="shared" si="6"/>
        <v>56743.293571069829</v>
      </c>
      <c r="W12" s="113">
        <f t="shared" si="7"/>
        <v>4.9030937326748278E-3</v>
      </c>
    </row>
    <row r="13" spans="1:23" s="70" customFormat="1" ht="14" x14ac:dyDescent="0.15">
      <c r="A13" s="68">
        <v>2019</v>
      </c>
      <c r="B13" s="69" t="s">
        <v>134</v>
      </c>
      <c r="C13" s="183">
        <v>1610</v>
      </c>
      <c r="D13" s="89">
        <v>1900</v>
      </c>
      <c r="E13" s="172"/>
      <c r="F13" s="172">
        <v>420</v>
      </c>
      <c r="G13" s="172">
        <v>3930</v>
      </c>
      <c r="H13" s="141"/>
      <c r="I13" s="69" t="s">
        <v>134</v>
      </c>
      <c r="J13" s="76">
        <v>15179.61</v>
      </c>
      <c r="K13" s="71">
        <v>0.85</v>
      </c>
      <c r="L13" s="71">
        <f t="shared" si="0"/>
        <v>12902.6685</v>
      </c>
      <c r="M13" s="71">
        <f t="shared" si="1"/>
        <v>12902.6685</v>
      </c>
      <c r="N13" s="71">
        <f t="shared" si="2"/>
        <v>12902.6685</v>
      </c>
      <c r="O13" s="71">
        <f t="shared" si="3"/>
        <v>12902.6685</v>
      </c>
      <c r="P13" s="89">
        <v>1027192726.71</v>
      </c>
      <c r="Q13" s="89">
        <f t="shared" si="4"/>
        <v>3930</v>
      </c>
      <c r="R13" s="112">
        <f t="shared" si="5"/>
        <v>50707487.204999998</v>
      </c>
      <c r="S13" s="112">
        <f t="shared" si="6"/>
        <v>20773296.285</v>
      </c>
      <c r="T13" s="112">
        <f t="shared" si="6"/>
        <v>24515070.149999999</v>
      </c>
      <c r="U13" s="112">
        <f t="shared" si="6"/>
        <v>0</v>
      </c>
      <c r="V13" s="112">
        <f t="shared" si="6"/>
        <v>5419120.7699999996</v>
      </c>
      <c r="W13" s="113">
        <f t="shared" si="7"/>
        <v>4.9365115120520005E-2</v>
      </c>
    </row>
    <row r="14" spans="1:23" s="70" customFormat="1" ht="14" x14ac:dyDescent="0.15">
      <c r="A14" s="68">
        <v>2019</v>
      </c>
      <c r="B14" s="69" t="s">
        <v>124</v>
      </c>
      <c r="C14" s="183">
        <v>2357</v>
      </c>
      <c r="D14" s="89">
        <v>1360</v>
      </c>
      <c r="E14" s="172">
        <v>5250</v>
      </c>
      <c r="F14" s="172">
        <v>3114</v>
      </c>
      <c r="G14" s="172">
        <v>12081</v>
      </c>
      <c r="H14" s="141"/>
      <c r="I14" s="69" t="s">
        <v>124</v>
      </c>
      <c r="J14" s="76">
        <v>3003.74</v>
      </c>
      <c r="K14" s="71">
        <v>0.37740784780023784</v>
      </c>
      <c r="L14" s="71">
        <f t="shared" si="0"/>
        <v>1133.6350487514862</v>
      </c>
      <c r="M14" s="71">
        <f t="shared" si="1"/>
        <v>1133.6350487514862</v>
      </c>
      <c r="N14" s="71">
        <f t="shared" si="2"/>
        <v>1133.6350487514862</v>
      </c>
      <c r="O14" s="71">
        <f t="shared" si="3"/>
        <v>1133.6350487514862</v>
      </c>
      <c r="P14" s="89">
        <v>393123637.99999988</v>
      </c>
      <c r="Q14" s="89">
        <f t="shared" si="4"/>
        <v>12081</v>
      </c>
      <c r="R14" s="112">
        <f t="shared" si="5"/>
        <v>13695445.023966705</v>
      </c>
      <c r="S14" s="112">
        <f t="shared" si="6"/>
        <v>2671977.8099072529</v>
      </c>
      <c r="T14" s="112">
        <f t="shared" si="6"/>
        <v>1541743.6663020214</v>
      </c>
      <c r="U14" s="112">
        <f t="shared" si="6"/>
        <v>5951584.0059453025</v>
      </c>
      <c r="V14" s="112">
        <f t="shared" si="6"/>
        <v>3530139.5418121279</v>
      </c>
      <c r="W14" s="113">
        <f t="shared" si="7"/>
        <v>3.4837500725323239E-2</v>
      </c>
    </row>
    <row r="15" spans="1:23" s="70" customFormat="1" ht="14" x14ac:dyDescent="0.15">
      <c r="A15" s="68">
        <v>2019</v>
      </c>
      <c r="B15" s="69" t="s">
        <v>109</v>
      </c>
      <c r="C15" s="183">
        <v>515.57142857142856</v>
      </c>
      <c r="D15" s="89">
        <v>692.28571428571433</v>
      </c>
      <c r="E15" s="172">
        <v>285</v>
      </c>
      <c r="F15" s="172">
        <v>17.142857142857142</v>
      </c>
      <c r="G15" s="172">
        <v>1510</v>
      </c>
      <c r="H15" s="141"/>
      <c r="I15" s="69" t="s">
        <v>109</v>
      </c>
      <c r="J15" s="76">
        <v>154.09999999999997</v>
      </c>
      <c r="K15" s="71">
        <v>6.1068702290076333E-2</v>
      </c>
      <c r="L15" s="71">
        <f t="shared" si="0"/>
        <v>9.4106870229007615</v>
      </c>
      <c r="M15" s="71">
        <f t="shared" si="1"/>
        <v>9.4106870229007615</v>
      </c>
      <c r="N15" s="71">
        <f t="shared" si="2"/>
        <v>9.4106870229007615</v>
      </c>
      <c r="O15" s="71">
        <f t="shared" si="3"/>
        <v>9.4106870229007615</v>
      </c>
      <c r="P15" s="89">
        <v>6130405.6900000004</v>
      </c>
      <c r="Q15" s="89">
        <f t="shared" si="4"/>
        <v>1510</v>
      </c>
      <c r="R15" s="112">
        <f t="shared" si="5"/>
        <v>14210.137404580149</v>
      </c>
      <c r="S15" s="112">
        <f t="shared" si="6"/>
        <v>4851.8813522355495</v>
      </c>
      <c r="T15" s="112">
        <f t="shared" si="6"/>
        <v>6514.8841875681564</v>
      </c>
      <c r="U15" s="112">
        <f t="shared" si="6"/>
        <v>2682.0458015267172</v>
      </c>
      <c r="V15" s="112">
        <f t="shared" si="6"/>
        <v>161.32606324972733</v>
      </c>
      <c r="W15" s="113">
        <f t="shared" si="7"/>
        <v>2.3179766761211116E-3</v>
      </c>
    </row>
    <row r="16" spans="1:23" s="70" customFormat="1" ht="14" x14ac:dyDescent="0.15">
      <c r="A16" s="68">
        <v>2019</v>
      </c>
      <c r="B16" s="69" t="s">
        <v>128</v>
      </c>
      <c r="C16" s="183">
        <v>0</v>
      </c>
      <c r="D16" s="89">
        <v>9322</v>
      </c>
      <c r="E16" s="172">
        <v>4145</v>
      </c>
      <c r="F16" s="172">
        <v>105</v>
      </c>
      <c r="G16" s="172">
        <v>13572</v>
      </c>
      <c r="H16" s="141"/>
      <c r="I16" s="69" t="s">
        <v>128</v>
      </c>
      <c r="J16" s="76">
        <v>4072.13</v>
      </c>
      <c r="K16" s="71">
        <v>0.19630947087594486</v>
      </c>
      <c r="L16" s="71">
        <f t="shared" si="0"/>
        <v>799.39768563806138</v>
      </c>
      <c r="M16" s="71">
        <f t="shared" si="1"/>
        <v>799.39768563806138</v>
      </c>
      <c r="N16" s="71">
        <f t="shared" si="2"/>
        <v>799.39768563806138</v>
      </c>
      <c r="O16" s="71">
        <f t="shared" si="3"/>
        <v>799.39768563806138</v>
      </c>
      <c r="P16" s="89">
        <v>1261800291.0100002</v>
      </c>
      <c r="Q16" s="89">
        <f t="shared" si="4"/>
        <v>13572</v>
      </c>
      <c r="R16" s="112">
        <f t="shared" si="5"/>
        <v>10849425.389479769</v>
      </c>
      <c r="S16" s="112">
        <f t="shared" si="6"/>
        <v>0</v>
      </c>
      <c r="T16" s="112">
        <f t="shared" si="6"/>
        <v>7451985.2255180078</v>
      </c>
      <c r="U16" s="112">
        <f t="shared" si="6"/>
        <v>3313503.4069697643</v>
      </c>
      <c r="V16" s="112">
        <f t="shared" si="6"/>
        <v>83936.756991996444</v>
      </c>
      <c r="W16" s="113">
        <f t="shared" si="7"/>
        <v>8.5983696998479953E-3</v>
      </c>
    </row>
    <row r="17" spans="1:23" s="70" customFormat="1" ht="14" x14ac:dyDescent="0.15">
      <c r="A17" s="68">
        <v>2019</v>
      </c>
      <c r="B17" s="69" t="s">
        <v>182</v>
      </c>
      <c r="C17" s="183">
        <v>397.5</v>
      </c>
      <c r="D17" s="89">
        <v>3160.5</v>
      </c>
      <c r="E17" s="172">
        <v>0</v>
      </c>
      <c r="F17" s="172">
        <v>165</v>
      </c>
      <c r="G17" s="172">
        <v>3723</v>
      </c>
      <c r="H17" s="141"/>
      <c r="I17" s="78" t="s">
        <v>182</v>
      </c>
      <c r="J17" s="71">
        <v>272</v>
      </c>
      <c r="K17" s="83">
        <v>4.9738219895287955E-2</v>
      </c>
      <c r="L17" s="71">
        <f t="shared" si="0"/>
        <v>13.528795811518323</v>
      </c>
      <c r="M17" s="71">
        <f t="shared" si="1"/>
        <v>13.528795811518323</v>
      </c>
      <c r="N17" s="71">
        <f t="shared" si="2"/>
        <v>13.528795811518323</v>
      </c>
      <c r="O17" s="71">
        <f t="shared" si="3"/>
        <v>13.528795811518323</v>
      </c>
      <c r="P17" s="89">
        <v>23529165.479999997</v>
      </c>
      <c r="Q17" s="89">
        <f t="shared" si="4"/>
        <v>3723</v>
      </c>
      <c r="R17" s="112">
        <f t="shared" si="5"/>
        <v>50367.706806282717</v>
      </c>
      <c r="S17" s="112">
        <f t="shared" si="6"/>
        <v>5377.6963350785336</v>
      </c>
      <c r="T17" s="112">
        <f t="shared" si="6"/>
        <v>42757.759162303664</v>
      </c>
      <c r="U17" s="112">
        <f t="shared" si="6"/>
        <v>0</v>
      </c>
      <c r="V17" s="112">
        <f t="shared" si="6"/>
        <v>2232.2513089005233</v>
      </c>
      <c r="W17" s="113">
        <f t="shared" si="7"/>
        <v>2.1406499456640619E-3</v>
      </c>
    </row>
    <row r="18" spans="1:23" s="70" customFormat="1" ht="14" x14ac:dyDescent="0.15">
      <c r="A18" s="68">
        <v>2019</v>
      </c>
      <c r="B18" s="69" t="s">
        <v>127</v>
      </c>
      <c r="C18" s="183">
        <v>252</v>
      </c>
      <c r="D18" s="89">
        <v>868.66666666666663</v>
      </c>
      <c r="E18" s="172">
        <v>170</v>
      </c>
      <c r="F18" s="172">
        <v>0</v>
      </c>
      <c r="G18" s="172">
        <v>1290.6666666666665</v>
      </c>
      <c r="H18" s="141"/>
      <c r="I18" s="69" t="s">
        <v>127</v>
      </c>
      <c r="J18" s="76">
        <v>3567</v>
      </c>
      <c r="K18" s="71">
        <v>8.888313034464887E-2</v>
      </c>
      <c r="L18" s="71">
        <f t="shared" si="0"/>
        <v>317.04612593936253</v>
      </c>
      <c r="M18" s="71">
        <f t="shared" si="1"/>
        <v>317.04612593936253</v>
      </c>
      <c r="N18" s="71">
        <f t="shared" si="2"/>
        <v>317.04612593936253</v>
      </c>
      <c r="O18" s="71">
        <f t="shared" si="3"/>
        <v>317.04612593936253</v>
      </c>
      <c r="P18" s="89">
        <v>242768927.18000004</v>
      </c>
      <c r="Q18" s="89">
        <f t="shared" si="4"/>
        <v>1290.6666666666665</v>
      </c>
      <c r="R18" s="112">
        <f t="shared" si="5"/>
        <v>409200.8665457372</v>
      </c>
      <c r="S18" s="112">
        <f t="shared" si="6"/>
        <v>79895.623736719353</v>
      </c>
      <c r="T18" s="112">
        <f t="shared" si="6"/>
        <v>275407.40139932622</v>
      </c>
      <c r="U18" s="112">
        <f t="shared" si="6"/>
        <v>53897.841409691631</v>
      </c>
      <c r="V18" s="112">
        <f t="shared" si="6"/>
        <v>0</v>
      </c>
      <c r="W18" s="113">
        <f t="shared" si="7"/>
        <v>1.6855570080529165E-3</v>
      </c>
    </row>
    <row r="19" spans="1:23" s="70" customFormat="1" ht="14" x14ac:dyDescent="0.15">
      <c r="A19" s="68">
        <v>2019</v>
      </c>
      <c r="B19" s="69" t="s">
        <v>101</v>
      </c>
      <c r="C19" s="183">
        <v>959.2</v>
      </c>
      <c r="D19" s="89">
        <v>6340.6</v>
      </c>
      <c r="E19" s="172">
        <v>3495.4</v>
      </c>
      <c r="F19" s="172">
        <v>0</v>
      </c>
      <c r="G19" s="172">
        <v>10795.2</v>
      </c>
      <c r="H19" s="141"/>
      <c r="I19" s="69" t="s">
        <v>101</v>
      </c>
      <c r="J19" s="76">
        <v>473.5</v>
      </c>
      <c r="K19" s="71">
        <v>0.16091954022988506</v>
      </c>
      <c r="L19" s="71">
        <f t="shared" si="0"/>
        <v>76.195402298850567</v>
      </c>
      <c r="M19" s="71">
        <f t="shared" si="1"/>
        <v>76.195402298850567</v>
      </c>
      <c r="N19" s="71">
        <f t="shared" si="2"/>
        <v>76.195402298850567</v>
      </c>
      <c r="O19" s="71">
        <f t="shared" si="3"/>
        <v>76.195402298850567</v>
      </c>
      <c r="P19" s="89">
        <v>84340381.110000014</v>
      </c>
      <c r="Q19" s="89">
        <f t="shared" si="4"/>
        <v>10795.2</v>
      </c>
      <c r="R19" s="112">
        <f t="shared" si="5"/>
        <v>822544.60689655168</v>
      </c>
      <c r="S19" s="112">
        <f t="shared" si="6"/>
        <v>73086.629885057468</v>
      </c>
      <c r="T19" s="112">
        <f t="shared" si="6"/>
        <v>483124.56781609193</v>
      </c>
      <c r="U19" s="112">
        <f t="shared" si="6"/>
        <v>266333.40919540229</v>
      </c>
      <c r="V19" s="112">
        <f t="shared" si="6"/>
        <v>0</v>
      </c>
      <c r="W19" s="113">
        <f t="shared" si="7"/>
        <v>9.752678326456184E-3</v>
      </c>
    </row>
    <row r="20" spans="1:23" s="70" customFormat="1" ht="14" x14ac:dyDescent="0.15">
      <c r="A20" s="68">
        <v>2019</v>
      </c>
      <c r="B20" s="69" t="s">
        <v>179</v>
      </c>
      <c r="C20" s="183">
        <v>0</v>
      </c>
      <c r="D20" s="89">
        <v>12927.599999999999</v>
      </c>
      <c r="E20" s="172">
        <v>13007.4</v>
      </c>
      <c r="F20" s="172">
        <v>0</v>
      </c>
      <c r="G20" s="172">
        <v>25935</v>
      </c>
      <c r="H20" s="141"/>
      <c r="I20" s="79" t="s">
        <v>179</v>
      </c>
      <c r="J20" s="71">
        <v>1178</v>
      </c>
      <c r="K20" s="83">
        <v>0.1072013093289689</v>
      </c>
      <c r="L20" s="71">
        <f t="shared" si="0"/>
        <v>126.28314238952537</v>
      </c>
      <c r="M20" s="71">
        <f t="shared" si="1"/>
        <v>126.28314238952537</v>
      </c>
      <c r="N20" s="71">
        <f t="shared" si="2"/>
        <v>126.28314238952537</v>
      </c>
      <c r="O20" s="71">
        <f t="shared" si="3"/>
        <v>126.28314238952537</v>
      </c>
      <c r="P20" s="89">
        <v>2173659294.5100002</v>
      </c>
      <c r="Q20" s="89">
        <f t="shared" si="4"/>
        <v>25935</v>
      </c>
      <c r="R20" s="112">
        <f t="shared" si="5"/>
        <v>3275153.2978723403</v>
      </c>
      <c r="S20" s="112">
        <f t="shared" si="6"/>
        <v>0</v>
      </c>
      <c r="T20" s="112">
        <f t="shared" si="6"/>
        <v>1632537.9515548279</v>
      </c>
      <c r="U20" s="112">
        <f t="shared" si="6"/>
        <v>1642615.3463175122</v>
      </c>
      <c r="V20" s="112">
        <f t="shared" si="6"/>
        <v>0</v>
      </c>
      <c r="W20" s="113">
        <f t="shared" si="7"/>
        <v>1.5067463912786965E-3</v>
      </c>
    </row>
    <row r="21" spans="1:23" s="70" customFormat="1" ht="14" x14ac:dyDescent="0.15">
      <c r="A21" s="68">
        <v>2019</v>
      </c>
      <c r="B21" s="69" t="s">
        <v>133</v>
      </c>
      <c r="C21" s="183">
        <v>187.5</v>
      </c>
      <c r="D21" s="89">
        <v>4380</v>
      </c>
      <c r="E21" s="172">
        <v>15226</v>
      </c>
      <c r="F21" s="172">
        <v>50</v>
      </c>
      <c r="G21" s="172">
        <v>19843.5</v>
      </c>
      <c r="H21" s="141"/>
      <c r="I21" s="69" t="s">
        <v>133</v>
      </c>
      <c r="J21" s="76">
        <v>11779.899999999998</v>
      </c>
      <c r="K21" s="71">
        <v>9.6884899683210138E-2</v>
      </c>
      <c r="L21" s="71">
        <f t="shared" si="0"/>
        <v>1141.2944297782469</v>
      </c>
      <c r="M21" s="71">
        <f t="shared" si="1"/>
        <v>1141.2944297782469</v>
      </c>
      <c r="N21" s="71">
        <f t="shared" si="2"/>
        <v>1141.2944297782469</v>
      </c>
      <c r="O21" s="71">
        <f t="shared" si="3"/>
        <v>1141.2944297782469</v>
      </c>
      <c r="P21" s="89">
        <v>11757949875.639999</v>
      </c>
      <c r="Q21" s="89">
        <f t="shared" si="4"/>
        <v>19843.5</v>
      </c>
      <c r="R21" s="112">
        <f t="shared" si="5"/>
        <v>22647276.017304644</v>
      </c>
      <c r="S21" s="112">
        <f t="shared" si="6"/>
        <v>213992.70558342131</v>
      </c>
      <c r="T21" s="112">
        <f t="shared" si="6"/>
        <v>4998869.6024287213</v>
      </c>
      <c r="U21" s="112">
        <f t="shared" si="6"/>
        <v>17377348.987803586</v>
      </c>
      <c r="V21" s="112">
        <f t="shared" si="6"/>
        <v>57064.721488912342</v>
      </c>
      <c r="W21" s="113">
        <f t="shared" si="7"/>
        <v>1.926124558859112E-3</v>
      </c>
    </row>
    <row r="22" spans="1:23" s="70" customFormat="1" ht="14" x14ac:dyDescent="0.15">
      <c r="A22" s="68">
        <v>2019</v>
      </c>
      <c r="B22" s="69" t="s">
        <v>104</v>
      </c>
      <c r="C22" s="183">
        <v>515.57142857142856</v>
      </c>
      <c r="D22" s="89">
        <v>346.14285714285717</v>
      </c>
      <c r="E22" s="172">
        <v>68.857142857142861</v>
      </c>
      <c r="F22" s="172">
        <v>8.5714285714285712</v>
      </c>
      <c r="G22" s="172">
        <v>939.14285714285722</v>
      </c>
      <c r="H22" s="141"/>
      <c r="I22" s="69" t="s">
        <v>104</v>
      </c>
      <c r="J22" s="76">
        <v>3747.66</v>
      </c>
      <c r="K22" s="71">
        <v>0.12352309344790548</v>
      </c>
      <c r="L22" s="71">
        <f t="shared" si="0"/>
        <v>462.92255639097743</v>
      </c>
      <c r="M22" s="71">
        <f t="shared" si="1"/>
        <v>462.92255639097743</v>
      </c>
      <c r="N22" s="71">
        <f t="shared" si="2"/>
        <v>462.92255639097743</v>
      </c>
      <c r="O22" s="71">
        <f t="shared" si="3"/>
        <v>462.92255639097743</v>
      </c>
      <c r="P22" s="89">
        <v>55045582.149999991</v>
      </c>
      <c r="Q22" s="89">
        <f t="shared" si="4"/>
        <v>939.14285714285722</v>
      </c>
      <c r="R22" s="112">
        <f t="shared" si="5"/>
        <v>434750.41224489798</v>
      </c>
      <c r="S22" s="112">
        <f t="shared" si="6"/>
        <v>238669.64371643393</v>
      </c>
      <c r="T22" s="112">
        <f t="shared" si="6"/>
        <v>160237.33630504835</v>
      </c>
      <c r="U22" s="112">
        <f t="shared" si="6"/>
        <v>31875.524597207306</v>
      </c>
      <c r="V22" s="112">
        <f t="shared" si="6"/>
        <v>3967.9076262083777</v>
      </c>
      <c r="W22" s="113">
        <f t="shared" si="7"/>
        <v>7.8980073470782258E-3</v>
      </c>
    </row>
    <row r="23" spans="1:23" s="70" customFormat="1" ht="14" x14ac:dyDescent="0.15">
      <c r="A23" s="68">
        <v>2019</v>
      </c>
      <c r="B23" s="69" t="s">
        <v>116</v>
      </c>
      <c r="C23" s="183">
        <v>0</v>
      </c>
      <c r="D23" s="89">
        <v>3794.6666666666665</v>
      </c>
      <c r="E23" s="172">
        <v>6783.333333333333</v>
      </c>
      <c r="F23" s="172">
        <v>726.66666666666663</v>
      </c>
      <c r="G23" s="172">
        <v>11304.666666666666</v>
      </c>
      <c r="H23" s="141"/>
      <c r="I23" s="69" t="s">
        <v>116</v>
      </c>
      <c r="J23" s="76">
        <v>500.50000000000006</v>
      </c>
      <c r="K23" s="71">
        <v>0</v>
      </c>
      <c r="L23" s="71">
        <f t="shared" si="0"/>
        <v>0</v>
      </c>
      <c r="M23" s="71">
        <f t="shared" si="1"/>
        <v>0</v>
      </c>
      <c r="N23" s="71">
        <f t="shared" si="2"/>
        <v>0</v>
      </c>
      <c r="O23" s="71">
        <f t="shared" si="3"/>
        <v>0</v>
      </c>
      <c r="P23" s="89">
        <v>89295951.640000001</v>
      </c>
      <c r="Q23" s="89">
        <f t="shared" si="4"/>
        <v>11304.666666666666</v>
      </c>
      <c r="R23" s="112">
        <f t="shared" si="5"/>
        <v>0</v>
      </c>
      <c r="S23" s="112">
        <f t="shared" si="6"/>
        <v>0</v>
      </c>
      <c r="T23" s="112">
        <f t="shared" si="6"/>
        <v>0</v>
      </c>
      <c r="U23" s="112">
        <f t="shared" si="6"/>
        <v>0</v>
      </c>
      <c r="V23" s="112">
        <f t="shared" si="6"/>
        <v>0</v>
      </c>
      <c r="W23" s="113">
        <f t="shared" si="7"/>
        <v>0</v>
      </c>
    </row>
    <row r="24" spans="1:23" s="70" customFormat="1" ht="14" x14ac:dyDescent="0.15">
      <c r="A24" s="68">
        <v>2019</v>
      </c>
      <c r="B24" s="69" t="s">
        <v>120</v>
      </c>
      <c r="C24" s="183">
        <v>375</v>
      </c>
      <c r="D24" s="89">
        <v>665</v>
      </c>
      <c r="E24" s="172">
        <v>865</v>
      </c>
      <c r="F24" s="172">
        <v>250</v>
      </c>
      <c r="G24" s="172">
        <v>2155</v>
      </c>
      <c r="H24" s="141"/>
      <c r="I24" s="69" t="s">
        <v>120</v>
      </c>
      <c r="J24" s="76">
        <v>540.32999999999993</v>
      </c>
      <c r="K24" s="71">
        <v>8.6131386861313872E-2</v>
      </c>
      <c r="L24" s="71">
        <f t="shared" si="0"/>
        <v>46.539372262773718</v>
      </c>
      <c r="M24" s="71">
        <f t="shared" si="1"/>
        <v>46.539372262773718</v>
      </c>
      <c r="N24" s="71">
        <f t="shared" si="2"/>
        <v>46.539372262773718</v>
      </c>
      <c r="O24" s="71">
        <f t="shared" si="3"/>
        <v>46.539372262773718</v>
      </c>
      <c r="P24" s="89">
        <v>51554973.400000006</v>
      </c>
      <c r="Q24" s="89">
        <f t="shared" si="4"/>
        <v>2155</v>
      </c>
      <c r="R24" s="112">
        <f t="shared" si="5"/>
        <v>100292.34722627736</v>
      </c>
      <c r="S24" s="112">
        <f t="shared" si="6"/>
        <v>17452.264598540143</v>
      </c>
      <c r="T24" s="112">
        <f t="shared" si="6"/>
        <v>30948.682554744522</v>
      </c>
      <c r="U24" s="112">
        <f t="shared" si="6"/>
        <v>40256.557007299263</v>
      </c>
      <c r="V24" s="112">
        <f t="shared" si="6"/>
        <v>11634.843065693429</v>
      </c>
      <c r="W24" s="113">
        <f t="shared" si="7"/>
        <v>1.9453476670066004E-3</v>
      </c>
    </row>
    <row r="25" spans="1:23" s="70" customFormat="1" ht="14" x14ac:dyDescent="0.15">
      <c r="A25" s="68">
        <v>2019</v>
      </c>
      <c r="B25" s="69" t="s">
        <v>119</v>
      </c>
      <c r="C25" s="183">
        <v>978.4</v>
      </c>
      <c r="D25" s="89">
        <v>4110.6000000000004</v>
      </c>
      <c r="E25" s="172">
        <v>3803.6</v>
      </c>
      <c r="F25" s="172">
        <v>392.6</v>
      </c>
      <c r="G25" s="172">
        <v>9285.2000000000007</v>
      </c>
      <c r="H25" s="141"/>
      <c r="I25" s="69" t="s">
        <v>119</v>
      </c>
      <c r="J25" s="76">
        <v>63741.95</v>
      </c>
      <c r="K25" s="71">
        <v>0.99343796926747985</v>
      </c>
      <c r="L25" s="71">
        <f t="shared" si="0"/>
        <v>63323.673365149232</v>
      </c>
      <c r="M25" s="71">
        <f t="shared" si="1"/>
        <v>63323.673365149232</v>
      </c>
      <c r="N25" s="71">
        <f t="shared" si="2"/>
        <v>63323.673365149232</v>
      </c>
      <c r="O25" s="71">
        <f t="shared" si="3"/>
        <v>63323.673365149232</v>
      </c>
      <c r="P25" s="89">
        <v>6357443746.999999</v>
      </c>
      <c r="Q25" s="89">
        <f t="shared" si="4"/>
        <v>9285.2000000000007</v>
      </c>
      <c r="R25" s="112">
        <f t="shared" si="5"/>
        <v>587972971.93008375</v>
      </c>
      <c r="S25" s="112">
        <f t="shared" si="6"/>
        <v>61955882.020462006</v>
      </c>
      <c r="T25" s="112">
        <f t="shared" si="6"/>
        <v>260298291.73478246</v>
      </c>
      <c r="U25" s="112">
        <f t="shared" si="6"/>
        <v>240857924.01168162</v>
      </c>
      <c r="V25" s="112">
        <f t="shared" si="6"/>
        <v>24860874.16315759</v>
      </c>
      <c r="W25" s="113">
        <f t="shared" si="7"/>
        <v>9.2485752973833407E-2</v>
      </c>
    </row>
    <row r="26" spans="1:23" s="70" customFormat="1" ht="14" x14ac:dyDescent="0.15">
      <c r="A26" s="68">
        <v>2019</v>
      </c>
      <c r="B26" s="69" t="s">
        <v>151</v>
      </c>
      <c r="C26" s="183">
        <v>988</v>
      </c>
      <c r="D26" s="89">
        <v>1000</v>
      </c>
      <c r="E26" s="172">
        <v>152</v>
      </c>
      <c r="F26" s="172">
        <v>19</v>
      </c>
      <c r="G26" s="172">
        <v>2159</v>
      </c>
      <c r="H26" s="141"/>
      <c r="I26" s="69" t="s">
        <v>151</v>
      </c>
      <c r="J26" s="76">
        <v>441388.00999999983</v>
      </c>
      <c r="K26" s="71">
        <v>0.17080667599587981</v>
      </c>
      <c r="L26" s="71">
        <f t="shared" si="0"/>
        <v>75392.018812536131</v>
      </c>
      <c r="M26" s="71">
        <f t="shared" si="1"/>
        <v>75392.018812536131</v>
      </c>
      <c r="N26" s="71">
        <f t="shared" si="2"/>
        <v>75392.018812536131</v>
      </c>
      <c r="O26" s="71">
        <f t="shared" si="3"/>
        <v>75392.018812536131</v>
      </c>
      <c r="P26" s="89">
        <v>7733948743.1800003</v>
      </c>
      <c r="Q26" s="89">
        <f t="shared" si="4"/>
        <v>2159</v>
      </c>
      <c r="R26" s="112">
        <f t="shared" si="5"/>
        <v>162771368.61626551</v>
      </c>
      <c r="S26" s="112">
        <f t="shared" si="6"/>
        <v>74487314.586785704</v>
      </c>
      <c r="T26" s="112">
        <f t="shared" si="6"/>
        <v>75392018.812536135</v>
      </c>
      <c r="U26" s="112">
        <f t="shared" si="6"/>
        <v>11459586.859505491</v>
      </c>
      <c r="V26" s="112">
        <f t="shared" si="6"/>
        <v>1432448.3574381864</v>
      </c>
      <c r="W26" s="113">
        <f t="shared" si="7"/>
        <v>2.1046346959540118E-2</v>
      </c>
    </row>
    <row r="27" spans="1:23" s="70" customFormat="1" ht="14" x14ac:dyDescent="0.15">
      <c r="A27" s="68">
        <v>2019</v>
      </c>
      <c r="B27" s="69" t="s">
        <v>121</v>
      </c>
      <c r="C27" s="183">
        <v>73.5</v>
      </c>
      <c r="D27" s="89">
        <v>582.75</v>
      </c>
      <c r="E27" s="172">
        <v>2772</v>
      </c>
      <c r="F27" s="172">
        <v>560</v>
      </c>
      <c r="G27" s="172">
        <v>3988.2499999999995</v>
      </c>
      <c r="H27" s="141"/>
      <c r="I27" s="69" t="s">
        <v>121</v>
      </c>
      <c r="J27" s="76">
        <v>25204.43</v>
      </c>
      <c r="K27" s="71">
        <v>0.95254802960934493</v>
      </c>
      <c r="L27" s="71">
        <f t="shared" si="0"/>
        <v>24008.43013392666</v>
      </c>
      <c r="M27" s="71">
        <f t="shared" si="1"/>
        <v>24008.43013392666</v>
      </c>
      <c r="N27" s="71">
        <f t="shared" si="2"/>
        <v>24008.43013392666</v>
      </c>
      <c r="O27" s="71">
        <f t="shared" si="3"/>
        <v>24008.43013392666</v>
      </c>
      <c r="P27" s="89">
        <v>946860113.32999957</v>
      </c>
      <c r="Q27" s="89">
        <f t="shared" si="4"/>
        <v>3988.2499999999995</v>
      </c>
      <c r="R27" s="112">
        <f t="shared" si="5"/>
        <v>95751621.481632993</v>
      </c>
      <c r="S27" s="112">
        <f t="shared" si="6"/>
        <v>1764619.6148436095</v>
      </c>
      <c r="T27" s="112">
        <f t="shared" si="6"/>
        <v>13990912.660545761</v>
      </c>
      <c r="U27" s="112">
        <f t="shared" si="6"/>
        <v>66551368.3312447</v>
      </c>
      <c r="V27" s="112">
        <f t="shared" si="6"/>
        <v>13444720.874998929</v>
      </c>
      <c r="W27" s="113">
        <f t="shared" si="7"/>
        <v>0.10112541455029234</v>
      </c>
    </row>
    <row r="28" spans="1:23" s="70" customFormat="1" ht="14" x14ac:dyDescent="0.15">
      <c r="A28" s="68">
        <v>2019</v>
      </c>
      <c r="B28" s="69" t="s">
        <v>100</v>
      </c>
      <c r="C28" s="183">
        <v>1561.8</v>
      </c>
      <c r="D28" s="89">
        <v>5141.833333333333</v>
      </c>
      <c r="E28" s="172">
        <v>820.57142857142856</v>
      </c>
      <c r="F28" s="172">
        <v>2186.4</v>
      </c>
      <c r="G28" s="172">
        <v>9710.6047619047622</v>
      </c>
      <c r="H28" s="141"/>
      <c r="I28" s="69" t="s">
        <v>100</v>
      </c>
      <c r="J28" s="76">
        <v>184.5</v>
      </c>
      <c r="K28" s="71">
        <v>7.246376811594203E-3</v>
      </c>
      <c r="L28" s="71">
        <f t="shared" si="0"/>
        <v>1.3369565217391304</v>
      </c>
      <c r="M28" s="71">
        <f t="shared" si="1"/>
        <v>1.3369565217391304</v>
      </c>
      <c r="N28" s="71">
        <f t="shared" si="2"/>
        <v>1.3369565217391304</v>
      </c>
      <c r="O28" s="71">
        <f t="shared" si="3"/>
        <v>1.3369565217391304</v>
      </c>
      <c r="P28" s="89">
        <v>8350959.2000000011</v>
      </c>
      <c r="Q28" s="89">
        <f t="shared" si="4"/>
        <v>9710.6047619047622</v>
      </c>
      <c r="R28" s="112">
        <f t="shared" si="5"/>
        <v>12982.656366459627</v>
      </c>
      <c r="S28" s="112">
        <f t="shared" si="6"/>
        <v>2088.0586956521738</v>
      </c>
      <c r="T28" s="112">
        <f t="shared" si="6"/>
        <v>6874.4076086956511</v>
      </c>
      <c r="U28" s="112">
        <f t="shared" si="6"/>
        <v>1097.0683229813665</v>
      </c>
      <c r="V28" s="112">
        <f t="shared" si="6"/>
        <v>2923.1217391304349</v>
      </c>
      <c r="W28" s="113">
        <f t="shared" si="7"/>
        <v>1.5546305586620068E-3</v>
      </c>
    </row>
    <row r="29" spans="1:23" s="70" customFormat="1" ht="14" x14ac:dyDescent="0.15">
      <c r="A29" s="68">
        <v>2019</v>
      </c>
      <c r="B29" s="69" t="s">
        <v>122</v>
      </c>
      <c r="C29" s="183">
        <v>0</v>
      </c>
      <c r="D29" s="89">
        <v>1130</v>
      </c>
      <c r="E29" s="172">
        <v>1650</v>
      </c>
      <c r="F29" s="172">
        <v>0</v>
      </c>
      <c r="G29" s="172">
        <v>2780</v>
      </c>
      <c r="H29" s="141"/>
      <c r="I29" s="69" t="s">
        <v>122</v>
      </c>
      <c r="J29" s="76">
        <v>2556</v>
      </c>
      <c r="K29" s="71">
        <v>0.69325912183055038</v>
      </c>
      <c r="L29" s="71">
        <f t="shared" si="0"/>
        <v>1771.9703153988867</v>
      </c>
      <c r="M29" s="71">
        <f t="shared" si="1"/>
        <v>1771.9703153988867</v>
      </c>
      <c r="N29" s="71">
        <f t="shared" si="2"/>
        <v>1771.9703153988867</v>
      </c>
      <c r="O29" s="71">
        <f t="shared" si="3"/>
        <v>1771.9703153988867</v>
      </c>
      <c r="P29" s="89">
        <v>445170133.90000004</v>
      </c>
      <c r="Q29" s="89">
        <f t="shared" si="4"/>
        <v>2780</v>
      </c>
      <c r="R29" s="112">
        <f t="shared" si="5"/>
        <v>4926077.4768089047</v>
      </c>
      <c r="S29" s="112">
        <f t="shared" si="6"/>
        <v>0</v>
      </c>
      <c r="T29" s="112">
        <f t="shared" si="6"/>
        <v>2002326.4564007418</v>
      </c>
      <c r="U29" s="112">
        <f t="shared" si="6"/>
        <v>2923751.0204081628</v>
      </c>
      <c r="V29" s="112">
        <f t="shared" si="6"/>
        <v>0</v>
      </c>
      <c r="W29" s="113">
        <f t="shared" si="7"/>
        <v>1.106560638660334E-2</v>
      </c>
    </row>
    <row r="30" spans="1:23" s="70" customFormat="1" ht="14" x14ac:dyDescent="0.15">
      <c r="A30" s="68">
        <v>2019</v>
      </c>
      <c r="B30" s="69" t="s">
        <v>125</v>
      </c>
      <c r="C30" s="183">
        <v>212</v>
      </c>
      <c r="D30" s="89">
        <v>436</v>
      </c>
      <c r="E30" s="172">
        <v>331</v>
      </c>
      <c r="F30" s="172">
        <v>70</v>
      </c>
      <c r="G30" s="172">
        <v>1049</v>
      </c>
      <c r="H30" s="141"/>
      <c r="I30" s="69" t="s">
        <v>125</v>
      </c>
      <c r="J30" s="76">
        <v>350</v>
      </c>
      <c r="K30" s="71">
        <v>0.77186311787072248</v>
      </c>
      <c r="L30" s="71">
        <f t="shared" si="0"/>
        <v>270.15209125475286</v>
      </c>
      <c r="M30" s="71">
        <f t="shared" si="1"/>
        <v>270.15209125475286</v>
      </c>
      <c r="N30" s="71">
        <f t="shared" si="2"/>
        <v>270.15209125475286</v>
      </c>
      <c r="O30" s="71">
        <f t="shared" si="3"/>
        <v>270.15209125475286</v>
      </c>
      <c r="P30" s="89">
        <v>6863550.5800000001</v>
      </c>
      <c r="Q30" s="89">
        <f t="shared" si="4"/>
        <v>1049</v>
      </c>
      <c r="R30" s="112">
        <f t="shared" si="5"/>
        <v>283389.54372623574</v>
      </c>
      <c r="S30" s="112">
        <f t="shared" si="6"/>
        <v>57272.243346007606</v>
      </c>
      <c r="T30" s="112">
        <f t="shared" si="6"/>
        <v>117786.31178707225</v>
      </c>
      <c r="U30" s="112">
        <f t="shared" si="6"/>
        <v>89420.342205323192</v>
      </c>
      <c r="V30" s="112">
        <f t="shared" si="6"/>
        <v>18910.646387832701</v>
      </c>
      <c r="W30" s="113">
        <f t="shared" si="7"/>
        <v>4.1289058836692615E-2</v>
      </c>
    </row>
    <row r="31" spans="1:23" s="70" customFormat="1" ht="14" x14ac:dyDescent="0.15">
      <c r="A31" s="68">
        <v>2019</v>
      </c>
      <c r="B31" s="69" t="s">
        <v>129</v>
      </c>
      <c r="C31" s="183">
        <v>620.98974790748355</v>
      </c>
      <c r="D31" s="89">
        <v>5937.4019777788781</v>
      </c>
      <c r="E31" s="172">
        <v>22635.37630627507</v>
      </c>
      <c r="F31" s="172">
        <v>1092.2319680385651</v>
      </c>
      <c r="G31" s="172">
        <v>30285.999999999996</v>
      </c>
      <c r="H31" s="141"/>
      <c r="I31" s="69" t="s">
        <v>129</v>
      </c>
      <c r="J31" s="76">
        <v>424.5</v>
      </c>
      <c r="K31" s="71">
        <v>0.68536931818181823</v>
      </c>
      <c r="L31" s="71">
        <f t="shared" si="0"/>
        <v>290.93927556818181</v>
      </c>
      <c r="M31" s="71">
        <f t="shared" si="1"/>
        <v>290.93927556818181</v>
      </c>
      <c r="N31" s="71">
        <f t="shared" si="2"/>
        <v>290.93927556818181</v>
      </c>
      <c r="O31" s="71">
        <f t="shared" si="3"/>
        <v>290.93927556818181</v>
      </c>
      <c r="P31" s="89">
        <v>52534035.969999999</v>
      </c>
      <c r="Q31" s="89">
        <f t="shared" si="4"/>
        <v>30285.999999999996</v>
      </c>
      <c r="R31" s="112">
        <f t="shared" si="5"/>
        <v>8811386.8998579532</v>
      </c>
      <c r="S31" s="112">
        <f t="shared" si="6"/>
        <v>180670.30739147111</v>
      </c>
      <c r="T31" s="112">
        <f t="shared" si="6"/>
        <v>1727423.4301720767</v>
      </c>
      <c r="U31" s="112">
        <f t="shared" si="6"/>
        <v>6585519.9847608563</v>
      </c>
      <c r="V31" s="112">
        <f t="shared" si="6"/>
        <v>317773.17753354966</v>
      </c>
      <c r="W31" s="113">
        <f t="shared" si="7"/>
        <v>0.1677272027013072</v>
      </c>
    </row>
    <row r="32" spans="1:23" s="70" customFormat="1" ht="14" x14ac:dyDescent="0.15">
      <c r="A32" s="68">
        <v>2019</v>
      </c>
      <c r="B32" s="69" t="s">
        <v>126</v>
      </c>
      <c r="C32" s="183">
        <v>5498</v>
      </c>
      <c r="D32" s="89">
        <v>18950</v>
      </c>
      <c r="E32" s="172">
        <v>7536</v>
      </c>
      <c r="F32" s="172">
        <v>5460</v>
      </c>
      <c r="G32" s="172">
        <v>37444</v>
      </c>
      <c r="H32" s="141"/>
      <c r="I32" s="69" t="s">
        <v>126</v>
      </c>
      <c r="J32" s="76">
        <v>3384</v>
      </c>
      <c r="K32" s="71">
        <v>0.56536599259470233</v>
      </c>
      <c r="L32" s="71">
        <f t="shared" si="0"/>
        <v>1913.1985189404727</v>
      </c>
      <c r="M32" s="71">
        <f t="shared" si="1"/>
        <v>1913.1985189404727</v>
      </c>
      <c r="N32" s="71">
        <f t="shared" si="2"/>
        <v>1913.1985189404727</v>
      </c>
      <c r="O32" s="71">
        <f t="shared" si="3"/>
        <v>1913.1985189404727</v>
      </c>
      <c r="P32" s="89">
        <v>552868435.74000001</v>
      </c>
      <c r="Q32" s="89">
        <f t="shared" si="4"/>
        <v>37444</v>
      </c>
      <c r="R32" s="112">
        <f t="shared" si="5"/>
        <v>71637805.343207061</v>
      </c>
      <c r="S32" s="112">
        <f t="shared" si="6"/>
        <v>10518765.457134718</v>
      </c>
      <c r="T32" s="112">
        <f t="shared" si="6"/>
        <v>36255111.933921956</v>
      </c>
      <c r="U32" s="112">
        <f t="shared" si="6"/>
        <v>14417864.038735403</v>
      </c>
      <c r="V32" s="112">
        <f t="shared" si="6"/>
        <v>10446063.913414981</v>
      </c>
      <c r="W32" s="113">
        <f t="shared" si="7"/>
        <v>0.12957477893872116</v>
      </c>
    </row>
    <row r="33" spans="1:23" s="70" customFormat="1" ht="14" x14ac:dyDescent="0.15">
      <c r="A33" s="68">
        <v>2019</v>
      </c>
      <c r="B33" s="69" t="s">
        <v>154</v>
      </c>
      <c r="C33" s="183">
        <v>442.06</v>
      </c>
      <c r="D33" s="89">
        <v>541.88</v>
      </c>
      <c r="E33" s="172">
        <v>285.2</v>
      </c>
      <c r="F33" s="172">
        <v>156.85999999999999</v>
      </c>
      <c r="G33" s="172">
        <v>1426</v>
      </c>
      <c r="H33" s="141"/>
      <c r="I33" s="69" t="s">
        <v>154</v>
      </c>
      <c r="J33" s="76">
        <v>86081.300000000017</v>
      </c>
      <c r="K33" s="71">
        <v>0.25582874564077818</v>
      </c>
      <c r="L33" s="71">
        <f t="shared" si="0"/>
        <v>22022.071002127523</v>
      </c>
      <c r="M33" s="71">
        <f t="shared" si="1"/>
        <v>22022.071002127523</v>
      </c>
      <c r="N33" s="71">
        <f t="shared" si="2"/>
        <v>22022.071002127523</v>
      </c>
      <c r="O33" s="71">
        <f t="shared" si="3"/>
        <v>22022.071002127523</v>
      </c>
      <c r="P33" s="89">
        <v>735784068.45000005</v>
      </c>
      <c r="Q33" s="89">
        <f t="shared" si="4"/>
        <v>1426</v>
      </c>
      <c r="R33" s="112">
        <f t="shared" si="5"/>
        <v>31403473.249033846</v>
      </c>
      <c r="S33" s="112">
        <f t="shared" si="6"/>
        <v>9735076.7072004918</v>
      </c>
      <c r="T33" s="112">
        <f t="shared" si="6"/>
        <v>11933319.834632862</v>
      </c>
      <c r="U33" s="112">
        <f t="shared" si="6"/>
        <v>6280694.6498067696</v>
      </c>
      <c r="V33" s="112">
        <f t="shared" si="6"/>
        <v>3454382.0573937227</v>
      </c>
      <c r="W33" s="113">
        <f t="shared" si="7"/>
        <v>4.2680284332859073E-2</v>
      </c>
    </row>
    <row r="34" spans="1:23" s="70" customFormat="1" ht="14" x14ac:dyDescent="0.15">
      <c r="A34" s="68">
        <v>2019</v>
      </c>
      <c r="B34" s="69" t="s">
        <v>114</v>
      </c>
      <c r="C34" s="183">
        <v>300</v>
      </c>
      <c r="D34" s="89">
        <v>3950</v>
      </c>
      <c r="E34" s="172">
        <v>9640</v>
      </c>
      <c r="F34" s="172">
        <v>900</v>
      </c>
      <c r="G34" s="172">
        <v>14790</v>
      </c>
      <c r="H34" s="141"/>
      <c r="I34" s="69" t="s">
        <v>114</v>
      </c>
      <c r="J34" s="76">
        <v>2658.5299999999993</v>
      </c>
      <c r="K34" s="71">
        <v>9.8345153664302604E-2</v>
      </c>
      <c r="L34" s="71">
        <f t="shared" si="0"/>
        <v>261.45354137115834</v>
      </c>
      <c r="M34" s="71">
        <f t="shared" si="1"/>
        <v>261.45354137115834</v>
      </c>
      <c r="N34" s="71">
        <f t="shared" si="2"/>
        <v>261.45354137115834</v>
      </c>
      <c r="O34" s="71">
        <f t="shared" si="3"/>
        <v>261.45354137115834</v>
      </c>
      <c r="P34" s="89">
        <v>283732543.56999999</v>
      </c>
      <c r="Q34" s="89">
        <f t="shared" si="4"/>
        <v>14790</v>
      </c>
      <c r="R34" s="112">
        <f t="shared" si="5"/>
        <v>3866897.8768794318</v>
      </c>
      <c r="S34" s="112">
        <f t="shared" si="6"/>
        <v>78436.062411347506</v>
      </c>
      <c r="T34" s="112">
        <f t="shared" si="6"/>
        <v>1032741.4884160755</v>
      </c>
      <c r="U34" s="112">
        <f t="shared" si="6"/>
        <v>2520412.1388179665</v>
      </c>
      <c r="V34" s="112">
        <f t="shared" si="6"/>
        <v>235308.1872340425</v>
      </c>
      <c r="W34" s="113">
        <f t="shared" si="7"/>
        <v>1.3628672369496539E-2</v>
      </c>
    </row>
    <row r="35" spans="1:23" s="70" customFormat="1" ht="14" x14ac:dyDescent="0.15">
      <c r="A35" s="68">
        <v>2019</v>
      </c>
      <c r="B35" s="69" t="s">
        <v>103</v>
      </c>
      <c r="C35" s="183">
        <v>600.29</v>
      </c>
      <c r="D35" s="89">
        <v>2375.16</v>
      </c>
      <c r="E35" s="172">
        <v>4352.13</v>
      </c>
      <c r="F35" s="172">
        <v>1858.41</v>
      </c>
      <c r="G35" s="172">
        <v>9185.99</v>
      </c>
      <c r="H35" s="141"/>
      <c r="I35" s="69" t="s">
        <v>103</v>
      </c>
      <c r="J35" s="76">
        <v>5670</v>
      </c>
      <c r="K35" s="71">
        <v>0.88231562252180806</v>
      </c>
      <c r="L35" s="71">
        <f t="shared" si="0"/>
        <v>5002.7295796986518</v>
      </c>
      <c r="M35" s="71">
        <f t="shared" si="1"/>
        <v>5002.7295796986518</v>
      </c>
      <c r="N35" s="71">
        <f t="shared" si="2"/>
        <v>5002.7295796986518</v>
      </c>
      <c r="O35" s="71">
        <f t="shared" si="3"/>
        <v>5002.7295796986518</v>
      </c>
      <c r="P35" s="89">
        <v>802225161.89999986</v>
      </c>
      <c r="Q35" s="89">
        <f t="shared" si="4"/>
        <v>9185.99</v>
      </c>
      <c r="R35" s="112">
        <f t="shared" si="5"/>
        <v>45955023.89181602</v>
      </c>
      <c r="S35" s="112">
        <f t="shared" si="6"/>
        <v>3003088.5393973035</v>
      </c>
      <c r="T35" s="112">
        <f t="shared" si="6"/>
        <v>11882283.188517049</v>
      </c>
      <c r="U35" s="112">
        <f t="shared" si="6"/>
        <v>21772529.485693894</v>
      </c>
      <c r="V35" s="112">
        <f t="shared" si="6"/>
        <v>9297122.6782077719</v>
      </c>
      <c r="W35" s="113">
        <f t="shared" si="7"/>
        <v>5.7284445906652416E-2</v>
      </c>
    </row>
    <row r="36" spans="1:23" s="70" customFormat="1" ht="14" x14ac:dyDescent="0.15">
      <c r="A36" s="68">
        <v>2019</v>
      </c>
      <c r="B36" s="69" t="s">
        <v>137</v>
      </c>
      <c r="C36" s="183">
        <v>0</v>
      </c>
      <c r="D36" s="89">
        <v>808</v>
      </c>
      <c r="E36" s="172">
        <v>2315</v>
      </c>
      <c r="F36" s="172">
        <v>0</v>
      </c>
      <c r="G36" s="172">
        <v>3123</v>
      </c>
      <c r="H36" s="141"/>
      <c r="I36" s="69" t="s">
        <v>137</v>
      </c>
      <c r="J36" s="76">
        <v>590</v>
      </c>
      <c r="K36" s="71">
        <v>0.79705882352941182</v>
      </c>
      <c r="L36" s="71">
        <f t="shared" si="0"/>
        <v>470.26470588235298</v>
      </c>
      <c r="M36" s="71">
        <f t="shared" si="1"/>
        <v>470.26470588235298</v>
      </c>
      <c r="N36" s="71">
        <f t="shared" si="2"/>
        <v>470.26470588235298</v>
      </c>
      <c r="O36" s="71">
        <f t="shared" si="3"/>
        <v>470.26470588235298</v>
      </c>
      <c r="P36" s="89">
        <v>76818482.450000003</v>
      </c>
      <c r="Q36" s="89">
        <f t="shared" si="4"/>
        <v>3123</v>
      </c>
      <c r="R36" s="112">
        <f t="shared" si="5"/>
        <v>1468636.6764705884</v>
      </c>
      <c r="S36" s="112">
        <f t="shared" si="6"/>
        <v>0</v>
      </c>
      <c r="T36" s="112">
        <f t="shared" si="6"/>
        <v>379973.8823529412</v>
      </c>
      <c r="U36" s="112">
        <f t="shared" si="6"/>
        <v>1088662.7941176472</v>
      </c>
      <c r="V36" s="112">
        <f t="shared" si="6"/>
        <v>0</v>
      </c>
      <c r="W36" s="113">
        <f t="shared" si="7"/>
        <v>1.9118272447343671E-2</v>
      </c>
    </row>
    <row r="37" spans="1:23" s="70" customFormat="1" ht="14" x14ac:dyDescent="0.15">
      <c r="A37" s="68">
        <v>2019</v>
      </c>
      <c r="B37" s="69" t="s">
        <v>152</v>
      </c>
      <c r="C37" s="183">
        <v>471.83333333333331</v>
      </c>
      <c r="D37" s="89">
        <v>679.41666666666663</v>
      </c>
      <c r="E37" s="172">
        <v>0</v>
      </c>
      <c r="F37" s="172">
        <v>28.333333333333332</v>
      </c>
      <c r="G37" s="172">
        <v>1179.5833333333333</v>
      </c>
      <c r="H37" s="141"/>
      <c r="I37" s="69" t="s">
        <v>152</v>
      </c>
      <c r="J37" s="76">
        <v>63706.45</v>
      </c>
      <c r="K37" s="71">
        <v>0.47437909554243185</v>
      </c>
      <c r="L37" s="71">
        <f t="shared" si="0"/>
        <v>30221.008131219158</v>
      </c>
      <c r="M37" s="71">
        <f t="shared" si="1"/>
        <v>30221.008131219158</v>
      </c>
      <c r="N37" s="71">
        <f t="shared" si="2"/>
        <v>30221.008131219158</v>
      </c>
      <c r="O37" s="71">
        <f t="shared" si="3"/>
        <v>30221.008131219158</v>
      </c>
      <c r="P37" s="89">
        <v>1174780194.9700003</v>
      </c>
      <c r="Q37" s="89">
        <f t="shared" si="4"/>
        <v>1179.5833333333333</v>
      </c>
      <c r="R37" s="112">
        <f t="shared" si="5"/>
        <v>35648197.508117266</v>
      </c>
      <c r="S37" s="112">
        <f t="shared" si="6"/>
        <v>14259279.003246905</v>
      </c>
      <c r="T37" s="112">
        <f t="shared" si="6"/>
        <v>20532656.607819147</v>
      </c>
      <c r="U37" s="112">
        <f t="shared" si="6"/>
        <v>0</v>
      </c>
      <c r="V37" s="112">
        <f t="shared" si="6"/>
        <v>856261.89705120947</v>
      </c>
      <c r="W37" s="113">
        <f t="shared" si="7"/>
        <v>3.0344567997273392E-2</v>
      </c>
    </row>
    <row r="38" spans="1:23" s="70" customFormat="1" ht="14" x14ac:dyDescent="0.15">
      <c r="A38" s="68">
        <v>2019</v>
      </c>
      <c r="B38" s="69" t="s">
        <v>136</v>
      </c>
      <c r="C38" s="183">
        <v>0</v>
      </c>
      <c r="D38" s="89">
        <v>7900</v>
      </c>
      <c r="E38" s="172">
        <v>19280</v>
      </c>
      <c r="F38" s="172">
        <v>1800</v>
      </c>
      <c r="G38" s="172">
        <v>28980</v>
      </c>
      <c r="H38" s="141"/>
      <c r="I38" s="69" t="s">
        <v>136</v>
      </c>
      <c r="J38" s="76">
        <v>5964.8300000000017</v>
      </c>
      <c r="K38" s="71">
        <v>0.36188282711962</v>
      </c>
      <c r="L38" s="71">
        <f t="shared" si="0"/>
        <v>2158.5695436879237</v>
      </c>
      <c r="M38" s="71">
        <f t="shared" si="1"/>
        <v>2158.5695436879237</v>
      </c>
      <c r="N38" s="71">
        <f t="shared" si="2"/>
        <v>2158.5695436879237</v>
      </c>
      <c r="O38" s="71">
        <f t="shared" si="3"/>
        <v>2158.5695436879237</v>
      </c>
      <c r="P38" s="89">
        <v>2402932056.5900002</v>
      </c>
      <c r="Q38" s="89">
        <f t="shared" si="4"/>
        <v>28980</v>
      </c>
      <c r="R38" s="112">
        <f t="shared" si="5"/>
        <v>62555345.376076028</v>
      </c>
      <c r="S38" s="112">
        <f t="shared" si="6"/>
        <v>0</v>
      </c>
      <c r="T38" s="112">
        <f t="shared" si="6"/>
        <v>17052699.395134598</v>
      </c>
      <c r="U38" s="112">
        <f t="shared" si="6"/>
        <v>41617220.802303165</v>
      </c>
      <c r="V38" s="112">
        <f t="shared" si="6"/>
        <v>3885425.1786382627</v>
      </c>
      <c r="W38" s="113">
        <f t="shared" si="7"/>
        <v>2.6032923071844277E-2</v>
      </c>
    </row>
    <row r="39" spans="1:23" s="70" customFormat="1" ht="14" x14ac:dyDescent="0.15">
      <c r="A39" s="68">
        <v>2019</v>
      </c>
      <c r="B39" s="69" t="s">
        <v>150</v>
      </c>
      <c r="C39" s="183">
        <v>0</v>
      </c>
      <c r="D39" s="89">
        <v>3950</v>
      </c>
      <c r="E39" s="172">
        <v>9640</v>
      </c>
      <c r="F39" s="172">
        <v>900</v>
      </c>
      <c r="G39" s="172">
        <v>14490</v>
      </c>
      <c r="H39" s="141"/>
      <c r="I39" s="72" t="s">
        <v>150</v>
      </c>
      <c r="J39" s="76">
        <v>2431.9299999999994</v>
      </c>
      <c r="K39" s="71">
        <v>0.19921456622634773</v>
      </c>
      <c r="L39" s="71">
        <f t="shared" si="0"/>
        <v>484.47588004284171</v>
      </c>
      <c r="M39" s="71">
        <f t="shared" si="1"/>
        <v>484.47588004284171</v>
      </c>
      <c r="N39" s="71">
        <f t="shared" si="2"/>
        <v>484.47588004284171</v>
      </c>
      <c r="O39" s="71">
        <f t="shared" si="3"/>
        <v>484.47588004284171</v>
      </c>
      <c r="P39" s="89">
        <v>264459115.90999997</v>
      </c>
      <c r="Q39" s="89">
        <f t="shared" si="4"/>
        <v>14490</v>
      </c>
      <c r="R39" s="112">
        <f t="shared" si="5"/>
        <v>7020055.5018207766</v>
      </c>
      <c r="S39" s="112">
        <f t="shared" si="6"/>
        <v>0</v>
      </c>
      <c r="T39" s="112">
        <f t="shared" si="6"/>
        <v>1913679.7261692248</v>
      </c>
      <c r="U39" s="112">
        <f t="shared" si="6"/>
        <v>4670347.4836129937</v>
      </c>
      <c r="V39" s="112">
        <f t="shared" si="6"/>
        <v>436028.29203855753</v>
      </c>
      <c r="W39" s="113">
        <f t="shared" si="7"/>
        <v>2.6544955645279492E-2</v>
      </c>
    </row>
    <row r="40" spans="1:23" s="70" customFormat="1" ht="14" x14ac:dyDescent="0.15">
      <c r="A40" s="68">
        <v>2019</v>
      </c>
      <c r="B40" s="69" t="s">
        <v>181</v>
      </c>
      <c r="C40" s="183">
        <v>200</v>
      </c>
      <c r="D40" s="89">
        <v>345</v>
      </c>
      <c r="E40" s="172">
        <v>350</v>
      </c>
      <c r="F40" s="172">
        <v>90</v>
      </c>
      <c r="G40" s="172">
        <v>985</v>
      </c>
      <c r="H40" s="141"/>
      <c r="I40" s="78" t="s">
        <v>181</v>
      </c>
      <c r="J40" s="71">
        <v>6046</v>
      </c>
      <c r="K40" s="83">
        <v>0.9958263772954925</v>
      </c>
      <c r="L40" s="71">
        <f t="shared" si="0"/>
        <v>6020.7662771285477</v>
      </c>
      <c r="M40" s="71">
        <f t="shared" si="1"/>
        <v>6020.7662771285477</v>
      </c>
      <c r="N40" s="71">
        <f t="shared" si="2"/>
        <v>6020.7662771285477</v>
      </c>
      <c r="O40" s="71">
        <f t="shared" si="3"/>
        <v>6020.7662771285477</v>
      </c>
      <c r="P40" s="89">
        <v>219285647.03</v>
      </c>
      <c r="Q40" s="89">
        <f t="shared" si="4"/>
        <v>985</v>
      </c>
      <c r="R40" s="112">
        <f t="shared" si="5"/>
        <v>5930454.7829716196</v>
      </c>
      <c r="S40" s="112">
        <f t="shared" si="6"/>
        <v>1204153.2554257095</v>
      </c>
      <c r="T40" s="112">
        <f t="shared" si="6"/>
        <v>2077164.365609349</v>
      </c>
      <c r="U40" s="112">
        <f t="shared" si="6"/>
        <v>2107268.1969949915</v>
      </c>
      <c r="V40" s="112">
        <f t="shared" si="6"/>
        <v>541868.96494156925</v>
      </c>
      <c r="W40" s="113">
        <f t="shared" si="7"/>
        <v>2.7044427500356585E-2</v>
      </c>
    </row>
    <row r="41" spans="1:23" s="70" customFormat="1" ht="14" x14ac:dyDescent="0.15">
      <c r="A41" s="68">
        <v>2019</v>
      </c>
      <c r="B41" s="69" t="s">
        <v>159</v>
      </c>
      <c r="C41" s="183">
        <v>1387.6</v>
      </c>
      <c r="D41" s="89">
        <v>218</v>
      </c>
      <c r="E41" s="172">
        <v>189.6</v>
      </c>
      <c r="F41" s="172">
        <v>8</v>
      </c>
      <c r="G41" s="172">
        <v>1803.1999999999998</v>
      </c>
      <c r="H41" s="141"/>
      <c r="I41" s="69" t="s">
        <v>159</v>
      </c>
      <c r="J41" s="76">
        <v>47851.400000000009</v>
      </c>
      <c r="K41" s="71">
        <v>0.11378715845567107</v>
      </c>
      <c r="L41" s="71">
        <f t="shared" si="0"/>
        <v>5444.8748341256996</v>
      </c>
      <c r="M41" s="71">
        <f t="shared" si="1"/>
        <v>5444.8748341256996</v>
      </c>
      <c r="N41" s="71">
        <f t="shared" si="2"/>
        <v>5444.8748341256996</v>
      </c>
      <c r="O41" s="71">
        <f t="shared" si="3"/>
        <v>5444.8748341256996</v>
      </c>
      <c r="P41" s="89">
        <v>751700723.63999975</v>
      </c>
      <c r="Q41" s="89">
        <f t="shared" si="4"/>
        <v>1803.1999999999998</v>
      </c>
      <c r="R41" s="112">
        <f t="shared" si="5"/>
        <v>9818198.3008954599</v>
      </c>
      <c r="S41" s="112">
        <f t="shared" si="6"/>
        <v>7555308.3198328204</v>
      </c>
      <c r="T41" s="112">
        <f t="shared" si="6"/>
        <v>1186982.7138394024</v>
      </c>
      <c r="U41" s="112">
        <f t="shared" si="6"/>
        <v>1032348.2685502326</v>
      </c>
      <c r="V41" s="112">
        <f t="shared" si="6"/>
        <v>43558.998673005597</v>
      </c>
      <c r="W41" s="113">
        <f t="shared" si="7"/>
        <v>1.3061312823210125E-2</v>
      </c>
    </row>
    <row r="42" spans="1:23" s="70" customFormat="1" ht="14" x14ac:dyDescent="0.15">
      <c r="A42" s="68">
        <v>2019</v>
      </c>
      <c r="B42" s="69" t="s">
        <v>108</v>
      </c>
      <c r="C42" s="183">
        <v>840</v>
      </c>
      <c r="D42" s="89">
        <v>1860</v>
      </c>
      <c r="E42" s="172">
        <v>3150</v>
      </c>
      <c r="F42" s="172">
        <v>420</v>
      </c>
      <c r="G42" s="172">
        <v>6270</v>
      </c>
      <c r="H42" s="141"/>
      <c r="I42" s="69" t="s">
        <v>108</v>
      </c>
      <c r="J42" s="76">
        <v>274.20000000000005</v>
      </c>
      <c r="K42" s="71">
        <v>0.29782082324455206</v>
      </c>
      <c r="L42" s="71">
        <f t="shared" si="0"/>
        <v>81.662469733656181</v>
      </c>
      <c r="M42" s="71">
        <f t="shared" si="1"/>
        <v>81.662469733656181</v>
      </c>
      <c r="N42" s="71">
        <f t="shared" si="2"/>
        <v>81.662469733656181</v>
      </c>
      <c r="O42" s="71">
        <f t="shared" si="3"/>
        <v>81.662469733656181</v>
      </c>
      <c r="P42" s="89">
        <v>18084650.850000001</v>
      </c>
      <c r="Q42" s="89">
        <f t="shared" si="4"/>
        <v>6270</v>
      </c>
      <c r="R42" s="112">
        <f t="shared" si="5"/>
        <v>512023.68523002428</v>
      </c>
      <c r="S42" s="112">
        <f t="shared" si="6"/>
        <v>68596.474576271197</v>
      </c>
      <c r="T42" s="112">
        <f t="shared" si="6"/>
        <v>151892.1937046005</v>
      </c>
      <c r="U42" s="112">
        <f t="shared" si="6"/>
        <v>257236.77966101698</v>
      </c>
      <c r="V42" s="112">
        <f t="shared" si="6"/>
        <v>34298.237288135599</v>
      </c>
      <c r="W42" s="113">
        <f t="shared" si="7"/>
        <v>2.8312611035563578E-2</v>
      </c>
    </row>
    <row r="43" spans="1:23" s="70" customFormat="1" ht="14" x14ac:dyDescent="0.15">
      <c r="A43" s="68">
        <v>2019</v>
      </c>
      <c r="B43" s="69" t="s">
        <v>105</v>
      </c>
      <c r="C43" s="183">
        <v>924</v>
      </c>
      <c r="D43" s="89">
        <v>9372</v>
      </c>
      <c r="E43" s="172">
        <v>11805</v>
      </c>
      <c r="F43" s="172">
        <v>2231</v>
      </c>
      <c r="G43" s="172">
        <v>24332</v>
      </c>
      <c r="H43" s="141"/>
      <c r="I43" s="69" t="s">
        <v>105</v>
      </c>
      <c r="J43" s="76">
        <v>12256.650000000001</v>
      </c>
      <c r="K43" s="71">
        <v>1.6545601291364002E-2</v>
      </c>
      <c r="L43" s="71">
        <f t="shared" si="0"/>
        <v>202.79364406779663</v>
      </c>
      <c r="M43" s="71">
        <f t="shared" si="1"/>
        <v>202.79364406779663</v>
      </c>
      <c r="N43" s="71">
        <f t="shared" si="2"/>
        <v>202.79364406779663</v>
      </c>
      <c r="O43" s="71">
        <f t="shared" si="3"/>
        <v>202.79364406779663</v>
      </c>
      <c r="P43" s="89">
        <v>12678784649.84</v>
      </c>
      <c r="Q43" s="89">
        <f t="shared" si="4"/>
        <v>24332</v>
      </c>
      <c r="R43" s="112">
        <f t="shared" si="5"/>
        <v>4934374.9474576274</v>
      </c>
      <c r="S43" s="112">
        <f t="shared" si="6"/>
        <v>187381.32711864408</v>
      </c>
      <c r="T43" s="112">
        <f t="shared" si="6"/>
        <v>1900582.03220339</v>
      </c>
      <c r="U43" s="112">
        <f t="shared" si="6"/>
        <v>2393978.9682203392</v>
      </c>
      <c r="V43" s="112">
        <f t="shared" si="6"/>
        <v>452432.6199152543</v>
      </c>
      <c r="W43" s="113">
        <f t="shared" si="7"/>
        <v>3.8918359162444619E-4</v>
      </c>
    </row>
    <row r="44" spans="1:23" ht="14" x14ac:dyDescent="0.15">
      <c r="R44" s="118">
        <f>SUM(R3:R43)</f>
        <v>4007964210.1498952</v>
      </c>
      <c r="S44" s="118">
        <f>SUM(S3:S43)</f>
        <v>356431790.34517145</v>
      </c>
      <c r="T44" s="118">
        <f>SUM(T3:T43)</f>
        <v>1196187200.2089005</v>
      </c>
      <c r="U44" s="118">
        <f>SUM(U3:U43)</f>
        <v>1880497262.6902902</v>
      </c>
      <c r="V44" s="118">
        <f>SUM(V3:V43)</f>
        <v>574847956.90553308</v>
      </c>
    </row>
  </sheetData>
  <mergeCells count="1">
    <mergeCell ref="A1:G1"/>
  </mergeCells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D9C7-0A99-4213-A972-11BBFDBE08AA}">
  <dimension ref="A1:W40"/>
  <sheetViews>
    <sheetView topLeftCell="M20" workbookViewId="0">
      <selection activeCell="A2" sqref="A2"/>
    </sheetView>
  </sheetViews>
  <sheetFormatPr baseColWidth="10" defaultColWidth="11.5" defaultRowHeight="13" x14ac:dyDescent="0.15"/>
  <cols>
    <col min="1" max="1" width="5.6640625" style="94" bestFit="1" customWidth="1"/>
    <col min="2" max="2" width="17.1640625" style="94" bestFit="1" customWidth="1"/>
    <col min="3" max="3" width="11.5" style="94" bestFit="1" customWidth="1"/>
    <col min="4" max="5" width="12.6640625" style="94" bestFit="1" customWidth="1"/>
    <col min="6" max="6" width="11.5" style="94" bestFit="1" customWidth="1"/>
    <col min="7" max="7" width="12.6640625" style="94" bestFit="1" customWidth="1"/>
    <col min="8" max="8" width="2.5" style="94" customWidth="1"/>
    <col min="9" max="9" width="17.1640625" style="94" bestFit="1" customWidth="1"/>
    <col min="10" max="10" width="11.5" style="99" bestFit="1" customWidth="1"/>
    <col min="11" max="11" width="7.6640625" style="94" bestFit="1" customWidth="1"/>
    <col min="12" max="15" width="10.5" style="94" bestFit="1" customWidth="1"/>
    <col min="16" max="16" width="20.1640625" style="94" bestFit="1" customWidth="1"/>
    <col min="17" max="17" width="14.83203125" style="94" bestFit="1" customWidth="1"/>
    <col min="18" max="18" width="17.1640625" style="94" bestFit="1" customWidth="1"/>
    <col min="19" max="19" width="15.6640625" style="94" bestFit="1" customWidth="1"/>
    <col min="20" max="20" width="15.33203125" style="94" bestFit="1" customWidth="1"/>
    <col min="21" max="21" width="15" style="94" bestFit="1" customWidth="1"/>
    <col min="22" max="22" width="14.1640625" style="94" bestFit="1" customWidth="1"/>
    <col min="23" max="23" width="13.6640625" style="145" bestFit="1" customWidth="1"/>
    <col min="24" max="16384" width="11.5" style="94"/>
  </cols>
  <sheetData>
    <row r="1" spans="1:23" ht="20.25" customHeight="1" x14ac:dyDescent="0.2">
      <c r="A1" s="271" t="s">
        <v>174</v>
      </c>
      <c r="B1" s="271"/>
      <c r="C1" s="271"/>
      <c r="D1" s="271"/>
      <c r="E1" s="271"/>
      <c r="F1" s="271"/>
      <c r="G1" s="271"/>
      <c r="H1" s="143"/>
      <c r="I1" s="144"/>
      <c r="J1" s="144"/>
      <c r="K1" s="144"/>
      <c r="L1" s="144"/>
      <c r="M1" s="144"/>
      <c r="N1" s="144"/>
      <c r="O1" s="144"/>
    </row>
    <row r="2" spans="1:23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5" t="s">
        <v>144</v>
      </c>
      <c r="G2" s="176" t="s">
        <v>210</v>
      </c>
      <c r="H2" s="146"/>
      <c r="I2" s="101" t="s">
        <v>139</v>
      </c>
      <c r="J2" s="147" t="s">
        <v>140</v>
      </c>
      <c r="K2" s="148" t="s">
        <v>145</v>
      </c>
      <c r="L2" s="149" t="s">
        <v>141</v>
      </c>
      <c r="M2" s="149" t="s">
        <v>142</v>
      </c>
      <c r="N2" s="149" t="s">
        <v>143</v>
      </c>
      <c r="O2" s="149" t="s">
        <v>144</v>
      </c>
      <c r="P2" s="105" t="s">
        <v>197</v>
      </c>
      <c r="Q2" s="115" t="s">
        <v>200</v>
      </c>
      <c r="R2" s="106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50" t="s">
        <v>203</v>
      </c>
    </row>
    <row r="3" spans="1:23" ht="14" x14ac:dyDescent="0.15">
      <c r="A3" s="68">
        <v>2019</v>
      </c>
      <c r="B3" s="69" t="s">
        <v>96</v>
      </c>
      <c r="C3" s="151">
        <v>860</v>
      </c>
      <c r="D3" s="151">
        <v>460</v>
      </c>
      <c r="E3" s="151">
        <v>374.99999999999994</v>
      </c>
      <c r="F3" s="151">
        <v>0</v>
      </c>
      <c r="G3" s="151">
        <v>1695</v>
      </c>
      <c r="H3" s="152"/>
      <c r="I3" s="69" t="s">
        <v>96</v>
      </c>
      <c r="J3" s="153">
        <v>339.7</v>
      </c>
      <c r="K3" s="154">
        <v>0.79729729729729726</v>
      </c>
      <c r="L3" s="154">
        <f t="shared" ref="L3:L39" si="0">+J3*K3</f>
        <v>270.84189189189186</v>
      </c>
      <c r="M3" s="154">
        <f t="shared" ref="M3:M39" si="1">+J3*K3</f>
        <v>270.84189189189186</v>
      </c>
      <c r="N3" s="154">
        <f t="shared" ref="N3:N39" si="2">+K3*J3</f>
        <v>270.84189189189186</v>
      </c>
      <c r="O3" s="154">
        <f t="shared" ref="O3:O39" si="3">+K3*J3</f>
        <v>270.84189189189186</v>
      </c>
      <c r="P3" s="151">
        <v>1665000</v>
      </c>
      <c r="Q3" s="151">
        <v>1695</v>
      </c>
      <c r="R3" s="112">
        <f>+Q3*L3</f>
        <v>459077.00675675669</v>
      </c>
      <c r="S3" s="112">
        <f>+L3*C3</f>
        <v>232924.02702702701</v>
      </c>
      <c r="T3" s="112">
        <f>+M3*D3</f>
        <v>124587.27027027025</v>
      </c>
      <c r="U3" s="112">
        <f>+N3*E3</f>
        <v>101565.70945945944</v>
      </c>
      <c r="V3" s="112">
        <f>+O3*F3</f>
        <v>0</v>
      </c>
      <c r="W3" s="155">
        <f>+R3/P3</f>
        <v>0.27572192598003403</v>
      </c>
    </row>
    <row r="4" spans="1:23" ht="14" x14ac:dyDescent="0.15">
      <c r="A4" s="68">
        <v>2019</v>
      </c>
      <c r="B4" s="69" t="s">
        <v>102</v>
      </c>
      <c r="C4" s="151">
        <v>950</v>
      </c>
      <c r="D4" s="151">
        <v>4534</v>
      </c>
      <c r="E4" s="151">
        <v>9291</v>
      </c>
      <c r="F4" s="151">
        <v>3248</v>
      </c>
      <c r="G4" s="151">
        <v>18023</v>
      </c>
      <c r="H4" s="152"/>
      <c r="I4" s="69" t="s">
        <v>102</v>
      </c>
      <c r="J4" s="153">
        <v>5833</v>
      </c>
      <c r="K4" s="156">
        <v>0.80203165603590831</v>
      </c>
      <c r="L4" s="154">
        <f t="shared" si="0"/>
        <v>4678.2506496574533</v>
      </c>
      <c r="M4" s="154">
        <f t="shared" si="1"/>
        <v>4678.2506496574533</v>
      </c>
      <c r="N4" s="154">
        <f t="shared" si="2"/>
        <v>4678.2506496574533</v>
      </c>
      <c r="O4" s="154">
        <f t="shared" si="3"/>
        <v>4678.2506496574533</v>
      </c>
      <c r="P4" s="151">
        <v>795605716.67999995</v>
      </c>
      <c r="Q4" s="151">
        <v>18023</v>
      </c>
      <c r="R4" s="112">
        <f t="shared" ref="R4:R39" si="4">+Q4*L4</f>
        <v>84316111.45877628</v>
      </c>
      <c r="S4" s="112">
        <f t="shared" ref="S4:V39" si="5">+L4*C4</f>
        <v>4444338.1171745807</v>
      </c>
      <c r="T4" s="112">
        <f t="shared" si="5"/>
        <v>21211188.445546892</v>
      </c>
      <c r="U4" s="112">
        <f t="shared" si="5"/>
        <v>43465626.785967402</v>
      </c>
      <c r="V4" s="112">
        <f t="shared" si="5"/>
        <v>15194958.110087408</v>
      </c>
      <c r="W4" s="155">
        <f t="shared" ref="W4:W39" si="6">+R4/P4</f>
        <v>0.10597725693905366</v>
      </c>
    </row>
    <row r="5" spans="1:23" ht="14" x14ac:dyDescent="0.15">
      <c r="A5" s="68">
        <v>2019</v>
      </c>
      <c r="B5" s="69" t="s">
        <v>157</v>
      </c>
      <c r="C5" s="151">
        <v>909</v>
      </c>
      <c r="D5" s="151">
        <v>158</v>
      </c>
      <c r="E5" s="151">
        <v>0</v>
      </c>
      <c r="F5" s="151">
        <v>0</v>
      </c>
      <c r="G5" s="151">
        <v>1067</v>
      </c>
      <c r="H5" s="152"/>
      <c r="I5" s="69" t="s">
        <v>160</v>
      </c>
      <c r="J5" s="157">
        <v>127</v>
      </c>
      <c r="K5" s="154">
        <v>0.80679999999999996</v>
      </c>
      <c r="L5" s="154">
        <f t="shared" si="0"/>
        <v>102.4636</v>
      </c>
      <c r="M5" s="154">
        <f t="shared" si="1"/>
        <v>102.4636</v>
      </c>
      <c r="N5" s="154">
        <f t="shared" si="2"/>
        <v>102.4636</v>
      </c>
      <c r="O5" s="154">
        <f t="shared" si="3"/>
        <v>102.4636</v>
      </c>
      <c r="P5" s="151">
        <v>10466339.550000001</v>
      </c>
      <c r="Q5" s="151">
        <v>1067</v>
      </c>
      <c r="R5" s="112">
        <f t="shared" si="4"/>
        <v>109328.6612</v>
      </c>
      <c r="S5" s="112">
        <f t="shared" si="5"/>
        <v>93139.412400000001</v>
      </c>
      <c r="T5" s="112">
        <f t="shared" si="5"/>
        <v>16189.248799999999</v>
      </c>
      <c r="U5" s="112">
        <f t="shared" si="5"/>
        <v>0</v>
      </c>
      <c r="V5" s="112">
        <f t="shared" si="5"/>
        <v>0</v>
      </c>
      <c r="W5" s="155">
        <f t="shared" si="6"/>
        <v>1.0445739953086081E-2</v>
      </c>
    </row>
    <row r="6" spans="1:23" ht="14" x14ac:dyDescent="0.15">
      <c r="A6" s="68">
        <v>2019</v>
      </c>
      <c r="B6" s="69" t="s">
        <v>130</v>
      </c>
      <c r="C6" s="151">
        <v>1835.6666666666667</v>
      </c>
      <c r="D6" s="151">
        <v>271.66666666666669</v>
      </c>
      <c r="E6" s="151">
        <v>409.66666666666669</v>
      </c>
      <c r="F6" s="151">
        <v>40</v>
      </c>
      <c r="G6" s="151">
        <v>2557</v>
      </c>
      <c r="H6" s="152"/>
      <c r="I6" s="69" t="s">
        <v>130</v>
      </c>
      <c r="J6" s="157">
        <v>616.5</v>
      </c>
      <c r="K6" s="154">
        <v>0.8177744585511576</v>
      </c>
      <c r="L6" s="154">
        <f t="shared" si="0"/>
        <v>504.15795369678864</v>
      </c>
      <c r="M6" s="154">
        <f t="shared" si="1"/>
        <v>504.15795369678864</v>
      </c>
      <c r="N6" s="154">
        <f t="shared" si="2"/>
        <v>504.15795369678864</v>
      </c>
      <c r="O6" s="154">
        <f t="shared" si="3"/>
        <v>504.15795369678864</v>
      </c>
      <c r="P6" s="151">
        <v>33613492.18</v>
      </c>
      <c r="Q6" s="151">
        <v>2557</v>
      </c>
      <c r="R6" s="112">
        <f t="shared" si="4"/>
        <v>1289131.8876026885</v>
      </c>
      <c r="S6" s="112">
        <f t="shared" si="5"/>
        <v>925465.95033607166</v>
      </c>
      <c r="T6" s="112">
        <f t="shared" si="5"/>
        <v>136962.91075429425</v>
      </c>
      <c r="U6" s="112">
        <f t="shared" si="5"/>
        <v>206536.7083644511</v>
      </c>
      <c r="V6" s="112">
        <f t="shared" si="5"/>
        <v>20166.318147871545</v>
      </c>
      <c r="W6" s="155">
        <f t="shared" si="6"/>
        <v>3.835162025710976E-2</v>
      </c>
    </row>
    <row r="7" spans="1:23" ht="14" x14ac:dyDescent="0.15">
      <c r="A7" s="68">
        <v>2019</v>
      </c>
      <c r="B7" s="78" t="s">
        <v>180</v>
      </c>
      <c r="C7" s="151">
        <v>0</v>
      </c>
      <c r="D7" s="151">
        <v>3950</v>
      </c>
      <c r="E7" s="151">
        <v>9640</v>
      </c>
      <c r="F7" s="151">
        <v>900</v>
      </c>
      <c r="G7" s="151">
        <v>14490</v>
      </c>
      <c r="H7" s="152"/>
      <c r="I7" s="78" t="s">
        <v>180</v>
      </c>
      <c r="J7" s="154">
        <v>6.5</v>
      </c>
      <c r="K7" s="158">
        <v>0.7857142857142857</v>
      </c>
      <c r="L7" s="154">
        <f t="shared" si="0"/>
        <v>5.1071428571428568</v>
      </c>
      <c r="M7" s="154">
        <f t="shared" si="1"/>
        <v>5.1071428571428568</v>
      </c>
      <c r="N7" s="154">
        <f t="shared" si="2"/>
        <v>5.1071428571428568</v>
      </c>
      <c r="O7" s="154">
        <f t="shared" si="3"/>
        <v>5.1071428571428568</v>
      </c>
      <c r="P7" s="151">
        <v>401012.12</v>
      </c>
      <c r="Q7" s="151">
        <v>14490</v>
      </c>
      <c r="R7" s="112">
        <f t="shared" si="4"/>
        <v>74002.5</v>
      </c>
      <c r="S7" s="112">
        <f t="shared" si="5"/>
        <v>0</v>
      </c>
      <c r="T7" s="112">
        <f t="shared" si="5"/>
        <v>20173.214285714283</v>
      </c>
      <c r="U7" s="112">
        <f t="shared" si="5"/>
        <v>49232.857142857138</v>
      </c>
      <c r="V7" s="112">
        <f t="shared" si="5"/>
        <v>4596.4285714285706</v>
      </c>
      <c r="W7" s="155">
        <f t="shared" si="6"/>
        <v>0.18453931018344283</v>
      </c>
    </row>
    <row r="8" spans="1:23" ht="14" x14ac:dyDescent="0.15">
      <c r="A8" s="68">
        <v>2019</v>
      </c>
      <c r="B8" s="69" t="s">
        <v>118</v>
      </c>
      <c r="C8" s="151">
        <v>545</v>
      </c>
      <c r="D8" s="151">
        <v>0</v>
      </c>
      <c r="E8" s="151">
        <v>0</v>
      </c>
      <c r="F8" s="151">
        <v>0</v>
      </c>
      <c r="G8" s="151">
        <v>545</v>
      </c>
      <c r="H8" s="152"/>
      <c r="I8" s="69" t="s">
        <v>118</v>
      </c>
      <c r="J8" s="157">
        <v>966</v>
      </c>
      <c r="K8" s="154">
        <v>0.82228915662650603</v>
      </c>
      <c r="L8" s="154">
        <f t="shared" si="0"/>
        <v>794.33132530120486</v>
      </c>
      <c r="M8" s="154">
        <f t="shared" si="1"/>
        <v>794.33132530120486</v>
      </c>
      <c r="N8" s="154">
        <f t="shared" si="2"/>
        <v>794.33132530120486</v>
      </c>
      <c r="O8" s="154">
        <f t="shared" si="3"/>
        <v>794.33132530120486</v>
      </c>
      <c r="P8" s="151">
        <v>35643967.009999998</v>
      </c>
      <c r="Q8" s="151">
        <v>545</v>
      </c>
      <c r="R8" s="112">
        <f t="shared" si="4"/>
        <v>432910.57228915667</v>
      </c>
      <c r="S8" s="112">
        <f t="shared" si="5"/>
        <v>432910.57228915667</v>
      </c>
      <c r="T8" s="112">
        <f t="shared" si="5"/>
        <v>0</v>
      </c>
      <c r="U8" s="112">
        <f t="shared" si="5"/>
        <v>0</v>
      </c>
      <c r="V8" s="112">
        <f t="shared" si="5"/>
        <v>0</v>
      </c>
      <c r="W8" s="155">
        <f t="shared" si="6"/>
        <v>1.2145409408770427E-2</v>
      </c>
    </row>
    <row r="9" spans="1:23" ht="14" x14ac:dyDescent="0.15">
      <c r="A9" s="68">
        <v>2019</v>
      </c>
      <c r="B9" s="69" t="s">
        <v>112</v>
      </c>
      <c r="C9" s="151">
        <v>202.125</v>
      </c>
      <c r="D9" s="151">
        <v>76.25</v>
      </c>
      <c r="E9" s="151">
        <v>1377.875</v>
      </c>
      <c r="F9" s="151">
        <v>89.625</v>
      </c>
      <c r="G9" s="151">
        <v>1745.875</v>
      </c>
      <c r="H9" s="152"/>
      <c r="I9" s="69" t="s">
        <v>112</v>
      </c>
      <c r="J9" s="157">
        <v>26.95</v>
      </c>
      <c r="K9" s="154">
        <v>0.82352941176470584</v>
      </c>
      <c r="L9" s="154">
        <f t="shared" si="0"/>
        <v>22.194117647058821</v>
      </c>
      <c r="M9" s="154">
        <f t="shared" si="1"/>
        <v>22.194117647058821</v>
      </c>
      <c r="N9" s="154">
        <f t="shared" si="2"/>
        <v>22.194117647058821</v>
      </c>
      <c r="O9" s="154">
        <f t="shared" si="3"/>
        <v>22.194117647058821</v>
      </c>
      <c r="P9" s="151">
        <v>161911</v>
      </c>
      <c r="Q9" s="151">
        <v>1745.875</v>
      </c>
      <c r="R9" s="112">
        <f t="shared" si="4"/>
        <v>38748.155147058817</v>
      </c>
      <c r="S9" s="112">
        <f t="shared" si="5"/>
        <v>4485.9860294117643</v>
      </c>
      <c r="T9" s="112">
        <f t="shared" si="5"/>
        <v>1692.3014705882351</v>
      </c>
      <c r="U9" s="112">
        <f t="shared" si="5"/>
        <v>30580.719852941173</v>
      </c>
      <c r="V9" s="112">
        <f t="shared" si="5"/>
        <v>1989.1477941176468</v>
      </c>
      <c r="W9" s="155">
        <f t="shared" si="6"/>
        <v>0.23931761984706917</v>
      </c>
    </row>
    <row r="10" spans="1:23" ht="14" x14ac:dyDescent="0.15">
      <c r="A10" s="68">
        <v>2019</v>
      </c>
      <c r="B10" s="69" t="s">
        <v>148</v>
      </c>
      <c r="C10" s="151">
        <v>200</v>
      </c>
      <c r="D10" s="151">
        <v>1975</v>
      </c>
      <c r="E10" s="151">
        <v>4820</v>
      </c>
      <c r="F10" s="151">
        <v>450</v>
      </c>
      <c r="G10" s="151">
        <v>7445</v>
      </c>
      <c r="H10" s="152"/>
      <c r="I10" s="69" t="s">
        <v>148</v>
      </c>
      <c r="J10" s="157">
        <v>1241.2</v>
      </c>
      <c r="K10" s="154">
        <v>0.80720338983050843</v>
      </c>
      <c r="L10" s="154">
        <f t="shared" si="0"/>
        <v>1001.9008474576272</v>
      </c>
      <c r="M10" s="154">
        <f t="shared" si="1"/>
        <v>1001.9008474576272</v>
      </c>
      <c r="N10" s="154">
        <f t="shared" si="2"/>
        <v>1001.9008474576272</v>
      </c>
      <c r="O10" s="154">
        <f t="shared" si="3"/>
        <v>1001.9008474576272</v>
      </c>
      <c r="P10" s="151">
        <v>71448176.069999993</v>
      </c>
      <c r="Q10" s="151">
        <v>7445</v>
      </c>
      <c r="R10" s="112">
        <f t="shared" si="4"/>
        <v>7459151.809322034</v>
      </c>
      <c r="S10" s="112">
        <f t="shared" si="5"/>
        <v>200380.16949152542</v>
      </c>
      <c r="T10" s="112">
        <f t="shared" si="5"/>
        <v>1978754.1737288137</v>
      </c>
      <c r="U10" s="112">
        <f t="shared" si="5"/>
        <v>4829162.0847457629</v>
      </c>
      <c r="V10" s="112">
        <f t="shared" si="5"/>
        <v>450855.38135593222</v>
      </c>
      <c r="W10" s="155">
        <f t="shared" si="6"/>
        <v>0.10439947133169743</v>
      </c>
    </row>
    <row r="11" spans="1:23" ht="14" x14ac:dyDescent="0.15">
      <c r="A11" s="68">
        <v>2019</v>
      </c>
      <c r="B11" s="69" t="s">
        <v>134</v>
      </c>
      <c r="C11" s="151">
        <v>1610</v>
      </c>
      <c r="D11" s="151">
        <v>1900</v>
      </c>
      <c r="E11" s="151"/>
      <c r="F11" s="151">
        <v>420</v>
      </c>
      <c r="G11" s="151">
        <v>3930</v>
      </c>
      <c r="H11" s="152"/>
      <c r="I11" s="69" t="s">
        <v>134</v>
      </c>
      <c r="J11" s="157">
        <v>22572</v>
      </c>
      <c r="K11" s="154">
        <v>0.78964354527938341</v>
      </c>
      <c r="L11" s="154">
        <f t="shared" si="0"/>
        <v>17823.834104046244</v>
      </c>
      <c r="M11" s="154">
        <f t="shared" si="1"/>
        <v>17823.834104046244</v>
      </c>
      <c r="N11" s="154">
        <f t="shared" si="2"/>
        <v>17823.834104046244</v>
      </c>
      <c r="O11" s="154">
        <f t="shared" si="3"/>
        <v>17823.834104046244</v>
      </c>
      <c r="P11" s="151">
        <v>1907276867.8000002</v>
      </c>
      <c r="Q11" s="151">
        <v>3930</v>
      </c>
      <c r="R11" s="112">
        <f t="shared" si="4"/>
        <v>70047668.028901741</v>
      </c>
      <c r="S11" s="112">
        <f t="shared" si="5"/>
        <v>28696372.907514453</v>
      </c>
      <c r="T11" s="112">
        <f t="shared" si="5"/>
        <v>33865284.797687866</v>
      </c>
      <c r="U11" s="112">
        <f t="shared" si="5"/>
        <v>0</v>
      </c>
      <c r="V11" s="112">
        <f t="shared" si="5"/>
        <v>7486010.3236994222</v>
      </c>
      <c r="W11" s="155">
        <f t="shared" si="6"/>
        <v>3.6726533631008751E-2</v>
      </c>
    </row>
    <row r="12" spans="1:23" ht="14" x14ac:dyDescent="0.15">
      <c r="A12" s="68">
        <v>2019</v>
      </c>
      <c r="B12" s="69" t="s">
        <v>124</v>
      </c>
      <c r="C12" s="151">
        <v>2357</v>
      </c>
      <c r="D12" s="151">
        <v>1360</v>
      </c>
      <c r="E12" s="151">
        <v>5250</v>
      </c>
      <c r="F12" s="151">
        <v>3114</v>
      </c>
      <c r="G12" s="151">
        <v>12081</v>
      </c>
      <c r="H12" s="152"/>
      <c r="I12" s="69" t="s">
        <v>124</v>
      </c>
      <c r="J12" s="157">
        <v>2763.1</v>
      </c>
      <c r="K12" s="154">
        <v>0.80866807610993663</v>
      </c>
      <c r="L12" s="154">
        <f t="shared" si="0"/>
        <v>2234.430761099366</v>
      </c>
      <c r="M12" s="154">
        <f t="shared" si="1"/>
        <v>2234.430761099366</v>
      </c>
      <c r="N12" s="154">
        <f t="shared" si="2"/>
        <v>2234.430761099366</v>
      </c>
      <c r="O12" s="154">
        <f t="shared" si="3"/>
        <v>2234.430761099366</v>
      </c>
      <c r="P12" s="151">
        <v>672360263.2299999</v>
      </c>
      <c r="Q12" s="151">
        <v>12081</v>
      </c>
      <c r="R12" s="112">
        <f t="shared" si="4"/>
        <v>26994158.024841439</v>
      </c>
      <c r="S12" s="112">
        <f t="shared" si="5"/>
        <v>5266553.3039112054</v>
      </c>
      <c r="T12" s="112">
        <f t="shared" si="5"/>
        <v>3038825.8350951378</v>
      </c>
      <c r="U12" s="112">
        <f t="shared" si="5"/>
        <v>11730761.495771671</v>
      </c>
      <c r="V12" s="112">
        <f t="shared" si="5"/>
        <v>6958017.3900634255</v>
      </c>
      <c r="W12" s="155">
        <f t="shared" si="6"/>
        <v>4.0148354239678379E-2</v>
      </c>
    </row>
    <row r="13" spans="1:23" ht="14" x14ac:dyDescent="0.15">
      <c r="A13" s="68">
        <v>2019</v>
      </c>
      <c r="B13" s="69" t="s">
        <v>109</v>
      </c>
      <c r="C13" s="151">
        <v>515.57142857142856</v>
      </c>
      <c r="D13" s="151">
        <v>692.28571428571433</v>
      </c>
      <c r="E13" s="151">
        <v>285</v>
      </c>
      <c r="F13" s="151">
        <v>17.142857142857142</v>
      </c>
      <c r="G13" s="151">
        <v>1510</v>
      </c>
      <c r="H13" s="152"/>
      <c r="I13" s="69" t="s">
        <v>109</v>
      </c>
      <c r="J13" s="157">
        <v>18</v>
      </c>
      <c r="K13" s="154">
        <v>0.66666666666666663</v>
      </c>
      <c r="L13" s="154">
        <f t="shared" si="0"/>
        <v>12</v>
      </c>
      <c r="M13" s="154">
        <f t="shared" si="1"/>
        <v>12</v>
      </c>
      <c r="N13" s="154">
        <f t="shared" si="2"/>
        <v>12</v>
      </c>
      <c r="O13" s="154">
        <f t="shared" si="3"/>
        <v>12</v>
      </c>
      <c r="P13" s="151">
        <v>471600.19999999995</v>
      </c>
      <c r="Q13" s="151">
        <v>1510</v>
      </c>
      <c r="R13" s="112">
        <f t="shared" si="4"/>
        <v>18120</v>
      </c>
      <c r="S13" s="112">
        <f t="shared" si="5"/>
        <v>6186.8571428571431</v>
      </c>
      <c r="T13" s="112">
        <f t="shared" si="5"/>
        <v>8307.4285714285725</v>
      </c>
      <c r="U13" s="112">
        <f t="shared" si="5"/>
        <v>3420</v>
      </c>
      <c r="V13" s="112">
        <f t="shared" si="5"/>
        <v>205.71428571428572</v>
      </c>
      <c r="W13" s="155">
        <f t="shared" si="6"/>
        <v>3.8422375563029874E-2</v>
      </c>
    </row>
    <row r="14" spans="1:23" ht="14" x14ac:dyDescent="0.15">
      <c r="A14" s="68">
        <v>2019</v>
      </c>
      <c r="B14" s="69" t="s">
        <v>128</v>
      </c>
      <c r="C14" s="151">
        <v>0</v>
      </c>
      <c r="D14" s="151">
        <v>9322</v>
      </c>
      <c r="E14" s="151">
        <v>4145</v>
      </c>
      <c r="F14" s="151">
        <v>105</v>
      </c>
      <c r="G14" s="151">
        <v>13572</v>
      </c>
      <c r="H14" s="152"/>
      <c r="I14" s="69" t="s">
        <v>128</v>
      </c>
      <c r="J14" s="157">
        <v>101.6</v>
      </c>
      <c r="K14" s="154">
        <v>0.79816513761467889</v>
      </c>
      <c r="L14" s="154">
        <f t="shared" si="0"/>
        <v>81.093577981651364</v>
      </c>
      <c r="M14" s="154">
        <f t="shared" si="1"/>
        <v>81.093577981651364</v>
      </c>
      <c r="N14" s="154">
        <f t="shared" si="2"/>
        <v>81.093577981651364</v>
      </c>
      <c r="O14" s="154">
        <f t="shared" si="3"/>
        <v>81.093577981651364</v>
      </c>
      <c r="P14" s="151">
        <v>8493603.5200000014</v>
      </c>
      <c r="Q14" s="151">
        <v>13572</v>
      </c>
      <c r="R14" s="112">
        <f t="shared" si="4"/>
        <v>1100602.0403669723</v>
      </c>
      <c r="S14" s="112">
        <f t="shared" si="5"/>
        <v>0</v>
      </c>
      <c r="T14" s="112">
        <f t="shared" si="5"/>
        <v>755954.33394495398</v>
      </c>
      <c r="U14" s="112">
        <f t="shared" si="5"/>
        <v>336132.88073394488</v>
      </c>
      <c r="V14" s="112">
        <f t="shared" si="5"/>
        <v>8514.8256880733934</v>
      </c>
      <c r="W14" s="155">
        <f t="shared" si="6"/>
        <v>0.12958010552003871</v>
      </c>
    </row>
    <row r="15" spans="1:23" ht="14" x14ac:dyDescent="0.15">
      <c r="A15" s="68">
        <v>2019</v>
      </c>
      <c r="B15" s="78" t="s">
        <v>182</v>
      </c>
      <c r="C15" s="151">
        <v>397.5</v>
      </c>
      <c r="D15" s="151">
        <v>3160.5</v>
      </c>
      <c r="E15" s="151">
        <v>0</v>
      </c>
      <c r="F15" s="151">
        <v>165</v>
      </c>
      <c r="G15" s="151">
        <v>3723</v>
      </c>
      <c r="H15" s="152"/>
      <c r="I15" s="78" t="s">
        <v>182</v>
      </c>
      <c r="J15" s="154">
        <v>3.5</v>
      </c>
      <c r="K15" s="159">
        <v>0</v>
      </c>
      <c r="L15" s="154">
        <f t="shared" si="0"/>
        <v>0</v>
      </c>
      <c r="M15" s="154">
        <f t="shared" si="1"/>
        <v>0</v>
      </c>
      <c r="N15" s="154">
        <f t="shared" si="2"/>
        <v>0</v>
      </c>
      <c r="O15" s="154">
        <f t="shared" si="3"/>
        <v>0</v>
      </c>
      <c r="P15" s="151">
        <v>134190</v>
      </c>
      <c r="Q15" s="151">
        <v>3723</v>
      </c>
      <c r="R15" s="112">
        <f t="shared" si="4"/>
        <v>0</v>
      </c>
      <c r="S15" s="112">
        <f t="shared" si="5"/>
        <v>0</v>
      </c>
      <c r="T15" s="112">
        <f t="shared" si="5"/>
        <v>0</v>
      </c>
      <c r="U15" s="112">
        <f t="shared" si="5"/>
        <v>0</v>
      </c>
      <c r="V15" s="112">
        <f t="shared" si="5"/>
        <v>0</v>
      </c>
      <c r="W15" s="155">
        <f t="shared" si="6"/>
        <v>0</v>
      </c>
    </row>
    <row r="16" spans="1:23" ht="14" x14ac:dyDescent="0.15">
      <c r="A16" s="68">
        <v>2019</v>
      </c>
      <c r="B16" s="69" t="s">
        <v>110</v>
      </c>
      <c r="C16" s="151">
        <v>275</v>
      </c>
      <c r="D16" s="151">
        <v>5692</v>
      </c>
      <c r="E16" s="151">
        <v>10175</v>
      </c>
      <c r="F16" s="151">
        <v>1090</v>
      </c>
      <c r="G16" s="151">
        <v>17232</v>
      </c>
      <c r="H16" s="152"/>
      <c r="I16" s="69" t="s">
        <v>110</v>
      </c>
      <c r="J16" s="157">
        <v>52.1</v>
      </c>
      <c r="K16" s="154">
        <v>0.78723404255319152</v>
      </c>
      <c r="L16" s="154">
        <f t="shared" si="0"/>
        <v>41.014893617021279</v>
      </c>
      <c r="M16" s="154">
        <f t="shared" si="1"/>
        <v>41.014893617021279</v>
      </c>
      <c r="N16" s="154">
        <f t="shared" si="2"/>
        <v>41.014893617021279</v>
      </c>
      <c r="O16" s="154">
        <f t="shared" si="3"/>
        <v>41.014893617021279</v>
      </c>
      <c r="P16" s="151">
        <v>13180597.360000001</v>
      </c>
      <c r="Q16" s="151">
        <v>17232</v>
      </c>
      <c r="R16" s="112">
        <f t="shared" si="4"/>
        <v>706768.64680851065</v>
      </c>
      <c r="S16" s="112">
        <f t="shared" si="5"/>
        <v>11279.095744680852</v>
      </c>
      <c r="T16" s="112">
        <f t="shared" si="5"/>
        <v>233456.77446808512</v>
      </c>
      <c r="U16" s="112">
        <f t="shared" si="5"/>
        <v>417326.54255319154</v>
      </c>
      <c r="V16" s="112">
        <f t="shared" si="5"/>
        <v>44706.234042553195</v>
      </c>
      <c r="W16" s="155">
        <f t="shared" si="6"/>
        <v>5.362189796900909E-2</v>
      </c>
    </row>
    <row r="17" spans="1:23" ht="14" x14ac:dyDescent="0.15">
      <c r="A17" s="68">
        <v>2019</v>
      </c>
      <c r="B17" s="69" t="s">
        <v>127</v>
      </c>
      <c r="C17" s="151">
        <v>252</v>
      </c>
      <c r="D17" s="151">
        <v>868.66666666666663</v>
      </c>
      <c r="E17" s="151">
        <v>170</v>
      </c>
      <c r="F17" s="151">
        <v>0</v>
      </c>
      <c r="G17" s="151">
        <v>1290.6666666666665</v>
      </c>
      <c r="H17" s="152"/>
      <c r="I17" s="69" t="s">
        <v>127</v>
      </c>
      <c r="J17" s="157">
        <v>563</v>
      </c>
      <c r="K17" s="154">
        <v>0.80053368912608402</v>
      </c>
      <c r="L17" s="154">
        <f t="shared" si="0"/>
        <v>450.70046697798529</v>
      </c>
      <c r="M17" s="154">
        <f t="shared" si="1"/>
        <v>450.70046697798529</v>
      </c>
      <c r="N17" s="154">
        <f t="shared" si="2"/>
        <v>450.70046697798529</v>
      </c>
      <c r="O17" s="154">
        <f t="shared" si="3"/>
        <v>450.70046697798529</v>
      </c>
      <c r="P17" s="151">
        <v>39304694.590000004</v>
      </c>
      <c r="Q17" s="151">
        <v>1290.6666666666665</v>
      </c>
      <c r="R17" s="112">
        <f t="shared" si="4"/>
        <v>581704.06937958626</v>
      </c>
      <c r="S17" s="112">
        <f t="shared" si="5"/>
        <v>113576.51767845229</v>
      </c>
      <c r="T17" s="112">
        <f t="shared" si="5"/>
        <v>391508.47231487656</v>
      </c>
      <c r="U17" s="112">
        <f t="shared" si="5"/>
        <v>76619.079386257494</v>
      </c>
      <c r="V17" s="112">
        <f t="shared" si="5"/>
        <v>0</v>
      </c>
      <c r="W17" s="155">
        <f t="shared" si="6"/>
        <v>1.4799862343354396E-2</v>
      </c>
    </row>
    <row r="18" spans="1:23" ht="14" x14ac:dyDescent="0.15">
      <c r="A18" s="68">
        <v>2019</v>
      </c>
      <c r="B18" s="69" t="s">
        <v>133</v>
      </c>
      <c r="C18" s="151">
        <v>187.5</v>
      </c>
      <c r="D18" s="151">
        <v>4380</v>
      </c>
      <c r="E18" s="151">
        <v>15226</v>
      </c>
      <c r="F18" s="151">
        <v>50</v>
      </c>
      <c r="G18" s="151">
        <v>19843.5</v>
      </c>
      <c r="H18" s="152"/>
      <c r="I18" s="69" t="s">
        <v>133</v>
      </c>
      <c r="J18" s="157">
        <v>7.5</v>
      </c>
      <c r="K18" s="154">
        <v>0.83333333333333337</v>
      </c>
      <c r="L18" s="154">
        <f t="shared" si="0"/>
        <v>6.25</v>
      </c>
      <c r="M18" s="154">
        <f t="shared" si="1"/>
        <v>6.25</v>
      </c>
      <c r="N18" s="154">
        <f t="shared" si="2"/>
        <v>6.25</v>
      </c>
      <c r="O18" s="154">
        <f t="shared" si="3"/>
        <v>6.25</v>
      </c>
      <c r="P18" s="151">
        <v>1092170.1399999999</v>
      </c>
      <c r="Q18" s="151">
        <v>19843.5</v>
      </c>
      <c r="R18" s="112">
        <f t="shared" si="4"/>
        <v>124021.875</v>
      </c>
      <c r="S18" s="112">
        <f t="shared" si="5"/>
        <v>1171.875</v>
      </c>
      <c r="T18" s="112">
        <f t="shared" si="5"/>
        <v>27375</v>
      </c>
      <c r="U18" s="112">
        <f t="shared" si="5"/>
        <v>95162.5</v>
      </c>
      <c r="V18" s="112">
        <f t="shared" si="5"/>
        <v>312.5</v>
      </c>
      <c r="W18" s="155">
        <f t="shared" si="6"/>
        <v>0.11355545299929186</v>
      </c>
    </row>
    <row r="19" spans="1:23" ht="14" x14ac:dyDescent="0.15">
      <c r="A19" s="68">
        <v>2019</v>
      </c>
      <c r="B19" s="69" t="s">
        <v>104</v>
      </c>
      <c r="C19" s="151">
        <v>515.57142857142856</v>
      </c>
      <c r="D19" s="151">
        <v>346.14285714285717</v>
      </c>
      <c r="E19" s="151">
        <v>68.857142857142861</v>
      </c>
      <c r="F19" s="151">
        <v>8.5714285714285712</v>
      </c>
      <c r="G19" s="151">
        <v>939.14285714285722</v>
      </c>
      <c r="H19" s="152"/>
      <c r="I19" s="69" t="s">
        <v>104</v>
      </c>
      <c r="J19" s="157">
        <v>703.80000000000007</v>
      </c>
      <c r="K19" s="154">
        <v>0.80386740331491713</v>
      </c>
      <c r="L19" s="154">
        <f t="shared" si="0"/>
        <v>565.76187845303878</v>
      </c>
      <c r="M19" s="154">
        <f t="shared" si="1"/>
        <v>565.76187845303878</v>
      </c>
      <c r="N19" s="154">
        <f t="shared" si="2"/>
        <v>565.76187845303878</v>
      </c>
      <c r="O19" s="154">
        <f t="shared" si="3"/>
        <v>565.76187845303878</v>
      </c>
      <c r="P19" s="151">
        <v>11793075.149999999</v>
      </c>
      <c r="Q19" s="151">
        <v>939.14285714285722</v>
      </c>
      <c r="R19" s="112">
        <f t="shared" si="4"/>
        <v>531331.22699289676</v>
      </c>
      <c r="S19" s="112">
        <f t="shared" si="5"/>
        <v>291690.65990528814</v>
      </c>
      <c r="T19" s="112">
        <f t="shared" si="5"/>
        <v>195834.43307024473</v>
      </c>
      <c r="U19" s="112">
        <f t="shared" si="5"/>
        <v>38956.746487766388</v>
      </c>
      <c r="V19" s="112">
        <f t="shared" si="5"/>
        <v>4849.3875295974749</v>
      </c>
      <c r="W19" s="155">
        <f t="shared" si="6"/>
        <v>4.5054510399935577E-2</v>
      </c>
    </row>
    <row r="20" spans="1:23" ht="14" x14ac:dyDescent="0.15">
      <c r="A20" s="68">
        <v>2019</v>
      </c>
      <c r="B20" s="69" t="s">
        <v>116</v>
      </c>
      <c r="C20" s="160">
        <v>0</v>
      </c>
      <c r="D20" s="160">
        <v>3794.6666666666665</v>
      </c>
      <c r="E20" s="160">
        <v>6783.333333333333</v>
      </c>
      <c r="F20" s="160">
        <v>726.66666666666663</v>
      </c>
      <c r="G20" s="160">
        <v>11304.666666666666</v>
      </c>
      <c r="H20" s="161"/>
      <c r="I20" s="69" t="s">
        <v>116</v>
      </c>
      <c r="J20" s="157">
        <v>528</v>
      </c>
      <c r="K20" s="154">
        <v>0.8283464566929134</v>
      </c>
      <c r="L20" s="154">
        <f t="shared" si="0"/>
        <v>437.36692913385826</v>
      </c>
      <c r="M20" s="154">
        <f t="shared" si="1"/>
        <v>437.36692913385826</v>
      </c>
      <c r="N20" s="154">
        <f t="shared" si="2"/>
        <v>437.36692913385826</v>
      </c>
      <c r="O20" s="154">
        <f t="shared" si="3"/>
        <v>437.36692913385826</v>
      </c>
      <c r="P20" s="151">
        <v>132796080.66</v>
      </c>
      <c r="Q20" s="160">
        <v>11304.666666666666</v>
      </c>
      <c r="R20" s="112">
        <f t="shared" si="4"/>
        <v>4944287.3448818894</v>
      </c>
      <c r="S20" s="112">
        <f t="shared" si="5"/>
        <v>0</v>
      </c>
      <c r="T20" s="112">
        <f t="shared" si="5"/>
        <v>1659661.7070866141</v>
      </c>
      <c r="U20" s="112">
        <f t="shared" si="5"/>
        <v>2966805.6692913384</v>
      </c>
      <c r="V20" s="112">
        <f t="shared" si="5"/>
        <v>317819.96850393701</v>
      </c>
      <c r="W20" s="155">
        <f t="shared" si="6"/>
        <v>3.7232178241320468E-2</v>
      </c>
    </row>
    <row r="21" spans="1:23" ht="14" x14ac:dyDescent="0.15">
      <c r="A21" s="68">
        <v>2019</v>
      </c>
      <c r="B21" s="69" t="s">
        <v>119</v>
      </c>
      <c r="C21" s="160">
        <v>978.4</v>
      </c>
      <c r="D21" s="160">
        <v>4110.6000000000004</v>
      </c>
      <c r="E21" s="160">
        <v>3803.6</v>
      </c>
      <c r="F21" s="160">
        <v>392.6</v>
      </c>
      <c r="G21" s="160">
        <v>9285.2000000000007</v>
      </c>
      <c r="H21" s="161"/>
      <c r="I21" s="69" t="s">
        <v>119</v>
      </c>
      <c r="J21" s="157">
        <v>399.50000000000006</v>
      </c>
      <c r="K21" s="154">
        <v>0.85778781038374718</v>
      </c>
      <c r="L21" s="154">
        <f t="shared" si="0"/>
        <v>342.68623024830703</v>
      </c>
      <c r="M21" s="154">
        <f t="shared" si="1"/>
        <v>342.68623024830703</v>
      </c>
      <c r="N21" s="154">
        <f t="shared" si="2"/>
        <v>342.68623024830703</v>
      </c>
      <c r="O21" s="154">
        <f t="shared" si="3"/>
        <v>342.68623024830703</v>
      </c>
      <c r="P21" s="151">
        <v>38120545.399999999</v>
      </c>
      <c r="Q21" s="160">
        <v>9285.2000000000007</v>
      </c>
      <c r="R21" s="112">
        <f t="shared" si="4"/>
        <v>3181910.1851015808</v>
      </c>
      <c r="S21" s="112">
        <f t="shared" si="5"/>
        <v>335284.20767494361</v>
      </c>
      <c r="T21" s="112">
        <f t="shared" si="5"/>
        <v>1408646.0180586909</v>
      </c>
      <c r="U21" s="112">
        <f t="shared" si="5"/>
        <v>1303441.3453724605</v>
      </c>
      <c r="V21" s="112">
        <f t="shared" si="5"/>
        <v>134538.61399548536</v>
      </c>
      <c r="W21" s="155">
        <f t="shared" si="6"/>
        <v>8.3469692044374086E-2</v>
      </c>
    </row>
    <row r="22" spans="1:23" ht="14" x14ac:dyDescent="0.15">
      <c r="A22" s="68">
        <v>2019</v>
      </c>
      <c r="B22" s="69" t="s">
        <v>151</v>
      </c>
      <c r="C22" s="160">
        <v>988</v>
      </c>
      <c r="D22" s="160">
        <v>1000</v>
      </c>
      <c r="E22" s="160">
        <v>152</v>
      </c>
      <c r="F22" s="160">
        <v>19</v>
      </c>
      <c r="G22" s="160">
        <v>2159</v>
      </c>
      <c r="H22" s="161"/>
      <c r="I22" s="69" t="s">
        <v>151</v>
      </c>
      <c r="J22" s="157">
        <v>37082.800000000003</v>
      </c>
      <c r="K22" s="154">
        <v>0.83116259720311048</v>
      </c>
      <c r="L22" s="154">
        <f t="shared" si="0"/>
        <v>30821.836359563509</v>
      </c>
      <c r="M22" s="154">
        <f t="shared" si="1"/>
        <v>30821.836359563509</v>
      </c>
      <c r="N22" s="154">
        <f t="shared" si="2"/>
        <v>30821.836359563509</v>
      </c>
      <c r="O22" s="154">
        <f t="shared" si="3"/>
        <v>30821.836359563509</v>
      </c>
      <c r="P22" s="151">
        <v>602654130.88000011</v>
      </c>
      <c r="Q22" s="160">
        <v>2159</v>
      </c>
      <c r="R22" s="112">
        <f t="shared" si="4"/>
        <v>66544344.700297616</v>
      </c>
      <c r="S22" s="112">
        <f t="shared" si="5"/>
        <v>30451974.323248748</v>
      </c>
      <c r="T22" s="112">
        <f t="shared" si="5"/>
        <v>30821836.359563511</v>
      </c>
      <c r="U22" s="112">
        <f t="shared" si="5"/>
        <v>4684919.1266536536</v>
      </c>
      <c r="V22" s="112">
        <f t="shared" si="5"/>
        <v>585614.8908317067</v>
      </c>
      <c r="W22" s="155">
        <f t="shared" si="6"/>
        <v>0.11041879793162467</v>
      </c>
    </row>
    <row r="23" spans="1:23" ht="14" x14ac:dyDescent="0.15">
      <c r="A23" s="68">
        <v>2019</v>
      </c>
      <c r="B23" s="69" t="s">
        <v>121</v>
      </c>
      <c r="C23" s="160">
        <v>73.5</v>
      </c>
      <c r="D23" s="160">
        <v>582.75</v>
      </c>
      <c r="E23" s="160">
        <v>2772</v>
      </c>
      <c r="F23" s="160">
        <v>560</v>
      </c>
      <c r="G23" s="160">
        <v>3988.2499999999995</v>
      </c>
      <c r="H23" s="161"/>
      <c r="I23" s="69" t="s">
        <v>121</v>
      </c>
      <c r="J23" s="157">
        <v>347.5</v>
      </c>
      <c r="K23" s="154">
        <v>0.84985835694050993</v>
      </c>
      <c r="L23" s="154">
        <f t="shared" si="0"/>
        <v>295.32577903682721</v>
      </c>
      <c r="M23" s="154">
        <f t="shared" si="1"/>
        <v>295.32577903682721</v>
      </c>
      <c r="N23" s="154">
        <f t="shared" si="2"/>
        <v>295.32577903682721</v>
      </c>
      <c r="O23" s="154">
        <f t="shared" si="3"/>
        <v>295.32577903682721</v>
      </c>
      <c r="P23" s="151">
        <v>17435594.32</v>
      </c>
      <c r="Q23" s="160">
        <v>3988.2499999999995</v>
      </c>
      <c r="R23" s="112">
        <f t="shared" si="4"/>
        <v>1177833.038243626</v>
      </c>
      <c r="S23" s="112">
        <f t="shared" si="5"/>
        <v>21706.444759206799</v>
      </c>
      <c r="T23" s="112">
        <f t="shared" si="5"/>
        <v>172101.09773371107</v>
      </c>
      <c r="U23" s="112">
        <f t="shared" si="5"/>
        <v>818643.059490085</v>
      </c>
      <c r="V23" s="112">
        <f t="shared" si="5"/>
        <v>165382.43626062325</v>
      </c>
      <c r="W23" s="155">
        <f t="shared" si="6"/>
        <v>6.7553363345495984E-2</v>
      </c>
    </row>
    <row r="24" spans="1:23" ht="14" x14ac:dyDescent="0.15">
      <c r="A24" s="68">
        <v>2019</v>
      </c>
      <c r="B24" s="69" t="s">
        <v>100</v>
      </c>
      <c r="C24" s="160">
        <v>1561.8</v>
      </c>
      <c r="D24" s="160">
        <v>5141.833333333333</v>
      </c>
      <c r="E24" s="160">
        <v>820.57142857142856</v>
      </c>
      <c r="F24" s="160">
        <v>2186.4</v>
      </c>
      <c r="G24" s="160">
        <v>9710.6047619047622</v>
      </c>
      <c r="H24" s="161"/>
      <c r="I24" s="69" t="s">
        <v>100</v>
      </c>
      <c r="J24" s="157">
        <v>7.4</v>
      </c>
      <c r="K24" s="154">
        <v>0.75</v>
      </c>
      <c r="L24" s="154">
        <f t="shared" si="0"/>
        <v>5.5500000000000007</v>
      </c>
      <c r="M24" s="154">
        <f t="shared" si="1"/>
        <v>5.5500000000000007</v>
      </c>
      <c r="N24" s="154">
        <f t="shared" si="2"/>
        <v>5.5500000000000007</v>
      </c>
      <c r="O24" s="154">
        <f t="shared" si="3"/>
        <v>5.5500000000000007</v>
      </c>
      <c r="P24" s="151">
        <v>569535.92999999993</v>
      </c>
      <c r="Q24" s="160">
        <v>9710.6047619047622</v>
      </c>
      <c r="R24" s="112">
        <f t="shared" si="4"/>
        <v>53893.856428571438</v>
      </c>
      <c r="S24" s="112">
        <f t="shared" si="5"/>
        <v>8667.9900000000016</v>
      </c>
      <c r="T24" s="112">
        <f t="shared" si="5"/>
        <v>28537.175000000003</v>
      </c>
      <c r="U24" s="112">
        <f t="shared" si="5"/>
        <v>4554.1714285714288</v>
      </c>
      <c r="V24" s="112">
        <f t="shared" si="5"/>
        <v>12134.520000000002</v>
      </c>
      <c r="W24" s="155">
        <f t="shared" si="6"/>
        <v>9.4627667175574762E-2</v>
      </c>
    </row>
    <row r="25" spans="1:23" ht="14" x14ac:dyDescent="0.15">
      <c r="A25" s="68">
        <v>2019</v>
      </c>
      <c r="B25" s="69" t="s">
        <v>125</v>
      </c>
      <c r="C25" s="160">
        <v>212</v>
      </c>
      <c r="D25" s="160">
        <v>436</v>
      </c>
      <c r="E25" s="160">
        <v>331</v>
      </c>
      <c r="F25" s="160">
        <v>70</v>
      </c>
      <c r="G25" s="160">
        <v>1049</v>
      </c>
      <c r="H25" s="161"/>
      <c r="I25" s="69" t="s">
        <v>125</v>
      </c>
      <c r="J25" s="157">
        <v>186.4</v>
      </c>
      <c r="K25" s="154">
        <v>0.89502762430939231</v>
      </c>
      <c r="L25" s="154">
        <f t="shared" si="0"/>
        <v>166.83314917127072</v>
      </c>
      <c r="M25" s="154">
        <f t="shared" si="1"/>
        <v>166.83314917127072</v>
      </c>
      <c r="N25" s="154">
        <f t="shared" si="2"/>
        <v>166.83314917127072</v>
      </c>
      <c r="O25" s="154">
        <f t="shared" si="3"/>
        <v>166.83314917127072</v>
      </c>
      <c r="P25" s="151">
        <v>9186642.0599999987</v>
      </c>
      <c r="Q25" s="160">
        <v>1049</v>
      </c>
      <c r="R25" s="112">
        <f t="shared" si="4"/>
        <v>175007.97348066297</v>
      </c>
      <c r="S25" s="112">
        <f t="shared" si="5"/>
        <v>35368.627624309389</v>
      </c>
      <c r="T25" s="112">
        <f t="shared" si="5"/>
        <v>72739.25303867404</v>
      </c>
      <c r="U25" s="112">
        <f t="shared" si="5"/>
        <v>55221.772375690605</v>
      </c>
      <c r="V25" s="112">
        <f t="shared" si="5"/>
        <v>11678.32044198895</v>
      </c>
      <c r="W25" s="155">
        <f t="shared" si="6"/>
        <v>1.9050265846611531E-2</v>
      </c>
    </row>
    <row r="26" spans="1:23" ht="14" x14ac:dyDescent="0.15">
      <c r="A26" s="68">
        <v>2019</v>
      </c>
      <c r="B26" s="69" t="s">
        <v>153</v>
      </c>
      <c r="C26" s="160">
        <v>1164</v>
      </c>
      <c r="D26" s="160">
        <v>1806.3333333333333</v>
      </c>
      <c r="E26" s="160">
        <v>153.33333333333334</v>
      </c>
      <c r="F26" s="160">
        <v>1866</v>
      </c>
      <c r="G26" s="160">
        <v>4989.6666666666661</v>
      </c>
      <c r="H26" s="161"/>
      <c r="I26" s="69" t="s">
        <v>153</v>
      </c>
      <c r="J26" s="157">
        <v>12</v>
      </c>
      <c r="K26" s="154">
        <v>0.83333333333333337</v>
      </c>
      <c r="L26" s="154">
        <f t="shared" si="0"/>
        <v>10</v>
      </c>
      <c r="M26" s="154">
        <f t="shared" si="1"/>
        <v>10</v>
      </c>
      <c r="N26" s="154">
        <f t="shared" si="2"/>
        <v>10</v>
      </c>
      <c r="O26" s="154">
        <f t="shared" si="3"/>
        <v>10</v>
      </c>
      <c r="P26" s="151">
        <v>1109639.94</v>
      </c>
      <c r="Q26" s="160">
        <v>4989.6666666666661</v>
      </c>
      <c r="R26" s="112">
        <f t="shared" si="4"/>
        <v>49896.666666666657</v>
      </c>
      <c r="S26" s="112">
        <f t="shared" si="5"/>
        <v>11640</v>
      </c>
      <c r="T26" s="112">
        <f t="shared" si="5"/>
        <v>18063.333333333332</v>
      </c>
      <c r="U26" s="112">
        <f t="shared" si="5"/>
        <v>1533.3333333333335</v>
      </c>
      <c r="V26" s="112">
        <f t="shared" si="5"/>
        <v>18660</v>
      </c>
      <c r="W26" s="155">
        <f t="shared" si="6"/>
        <v>4.4966538124670115E-2</v>
      </c>
    </row>
    <row r="27" spans="1:23" ht="14" x14ac:dyDescent="0.15">
      <c r="A27" s="68">
        <v>2019</v>
      </c>
      <c r="B27" s="69" t="s">
        <v>129</v>
      </c>
      <c r="C27" s="160">
        <v>620.98974790748355</v>
      </c>
      <c r="D27" s="160">
        <v>5937.4019777788781</v>
      </c>
      <c r="E27" s="160">
        <v>22635.37630627507</v>
      </c>
      <c r="F27" s="160">
        <v>1092.2319680385651</v>
      </c>
      <c r="G27" s="160">
        <v>30285.999999999996</v>
      </c>
      <c r="H27" s="161"/>
      <c r="I27" s="69" t="s">
        <v>206</v>
      </c>
      <c r="J27" s="157">
        <v>100</v>
      </c>
      <c r="K27" s="154">
        <v>0.80479999999999996</v>
      </c>
      <c r="L27" s="154">
        <f t="shared" si="0"/>
        <v>80.47999999999999</v>
      </c>
      <c r="M27" s="154">
        <f t="shared" si="1"/>
        <v>80.47999999999999</v>
      </c>
      <c r="N27" s="154">
        <f t="shared" si="2"/>
        <v>80.47999999999999</v>
      </c>
      <c r="O27" s="154">
        <f t="shared" si="3"/>
        <v>80.47999999999999</v>
      </c>
      <c r="P27" s="151">
        <v>13800000</v>
      </c>
      <c r="Q27" s="160">
        <v>30285.999999999996</v>
      </c>
      <c r="R27" s="112">
        <f t="shared" si="4"/>
        <v>2437417.2799999993</v>
      </c>
      <c r="S27" s="112">
        <f t="shared" si="5"/>
        <v>49977.254911594267</v>
      </c>
      <c r="T27" s="112">
        <f t="shared" si="5"/>
        <v>477842.11117164406</v>
      </c>
      <c r="U27" s="112">
        <f t="shared" si="5"/>
        <v>1821695.0851290175</v>
      </c>
      <c r="V27" s="112">
        <f t="shared" si="5"/>
        <v>87902.828787743711</v>
      </c>
      <c r="W27" s="155">
        <f t="shared" si="6"/>
        <v>0.17662444057971011</v>
      </c>
    </row>
    <row r="28" spans="1:23" ht="14" x14ac:dyDescent="0.15">
      <c r="A28" s="68">
        <v>2019</v>
      </c>
      <c r="B28" s="69" t="s">
        <v>126</v>
      </c>
      <c r="C28" s="160">
        <v>5498</v>
      </c>
      <c r="D28" s="160">
        <v>18950</v>
      </c>
      <c r="E28" s="160">
        <v>7536</v>
      </c>
      <c r="F28" s="160">
        <v>5460</v>
      </c>
      <c r="G28" s="160">
        <v>37444</v>
      </c>
      <c r="H28" s="161"/>
      <c r="I28" s="69" t="s">
        <v>126</v>
      </c>
      <c r="J28" s="157">
        <v>117.5</v>
      </c>
      <c r="K28" s="154">
        <v>0.81300813008130079</v>
      </c>
      <c r="L28" s="154">
        <f t="shared" si="0"/>
        <v>95.528455284552848</v>
      </c>
      <c r="M28" s="154">
        <f t="shared" si="1"/>
        <v>95.528455284552848</v>
      </c>
      <c r="N28" s="154">
        <f t="shared" si="2"/>
        <v>95.528455284552848</v>
      </c>
      <c r="O28" s="154">
        <f t="shared" si="3"/>
        <v>95.528455284552848</v>
      </c>
      <c r="P28" s="151">
        <v>20820115.559999999</v>
      </c>
      <c r="Q28" s="160">
        <v>37444</v>
      </c>
      <c r="R28" s="112">
        <f t="shared" si="4"/>
        <v>3576967.479674797</v>
      </c>
      <c r="S28" s="112">
        <f t="shared" si="5"/>
        <v>525215.44715447153</v>
      </c>
      <c r="T28" s="112">
        <f t="shared" si="5"/>
        <v>1810264.2276422766</v>
      </c>
      <c r="U28" s="112">
        <f t="shared" si="5"/>
        <v>719902.4390243903</v>
      </c>
      <c r="V28" s="112">
        <f t="shared" si="5"/>
        <v>521585.36585365853</v>
      </c>
      <c r="W28" s="155">
        <f t="shared" si="6"/>
        <v>0.17180344025308558</v>
      </c>
    </row>
    <row r="29" spans="1:23" ht="14" x14ac:dyDescent="0.15">
      <c r="A29" s="68">
        <v>2019</v>
      </c>
      <c r="B29" s="69" t="s">
        <v>154</v>
      </c>
      <c r="C29" s="160">
        <v>442.06</v>
      </c>
      <c r="D29" s="160">
        <v>541.88</v>
      </c>
      <c r="E29" s="160">
        <v>285.2</v>
      </c>
      <c r="F29" s="160">
        <v>156.85999999999999</v>
      </c>
      <c r="G29" s="160">
        <v>1426</v>
      </c>
      <c r="H29" s="161"/>
      <c r="I29" s="69" t="s">
        <v>154</v>
      </c>
      <c r="J29" s="157">
        <v>1615</v>
      </c>
      <c r="K29" s="154">
        <v>0.8665207877461707</v>
      </c>
      <c r="L29" s="154">
        <f t="shared" si="0"/>
        <v>1399.4310722100656</v>
      </c>
      <c r="M29" s="154">
        <f t="shared" si="1"/>
        <v>1399.4310722100656</v>
      </c>
      <c r="N29" s="154">
        <f t="shared" si="2"/>
        <v>1399.4310722100656</v>
      </c>
      <c r="O29" s="154">
        <f t="shared" si="3"/>
        <v>1399.4310722100656</v>
      </c>
      <c r="P29" s="151">
        <v>14472174.860000001</v>
      </c>
      <c r="Q29" s="160">
        <v>1426</v>
      </c>
      <c r="R29" s="112">
        <f t="shared" si="4"/>
        <v>1995588.7089715535</v>
      </c>
      <c r="S29" s="112">
        <f t="shared" si="5"/>
        <v>618632.49978118157</v>
      </c>
      <c r="T29" s="112">
        <f t="shared" si="5"/>
        <v>758323.70940919034</v>
      </c>
      <c r="U29" s="112">
        <f t="shared" si="5"/>
        <v>399117.74179431068</v>
      </c>
      <c r="V29" s="112">
        <f t="shared" si="5"/>
        <v>219514.75798687089</v>
      </c>
      <c r="W29" s="155">
        <f t="shared" si="6"/>
        <v>0.13789141772237773</v>
      </c>
    </row>
    <row r="30" spans="1:23" ht="14" x14ac:dyDescent="0.15">
      <c r="A30" s="68">
        <v>2019</v>
      </c>
      <c r="B30" s="69" t="s">
        <v>114</v>
      </c>
      <c r="C30" s="160">
        <v>300</v>
      </c>
      <c r="D30" s="160">
        <v>3950</v>
      </c>
      <c r="E30" s="160">
        <v>9640</v>
      </c>
      <c r="F30" s="160">
        <v>900</v>
      </c>
      <c r="G30" s="160">
        <v>14790</v>
      </c>
      <c r="H30" s="161"/>
      <c r="I30" s="69" t="s">
        <v>114</v>
      </c>
      <c r="J30" s="157">
        <v>1502.9</v>
      </c>
      <c r="K30" s="154">
        <v>0.8290383406662476</v>
      </c>
      <c r="L30" s="154">
        <f t="shared" si="0"/>
        <v>1245.9617221873036</v>
      </c>
      <c r="M30" s="154">
        <f t="shared" si="1"/>
        <v>1245.9617221873036</v>
      </c>
      <c r="N30" s="154">
        <f t="shared" si="2"/>
        <v>1245.9617221873036</v>
      </c>
      <c r="O30" s="154">
        <f t="shared" si="3"/>
        <v>1245.9617221873036</v>
      </c>
      <c r="P30" s="151">
        <v>290258385.95999998</v>
      </c>
      <c r="Q30" s="160">
        <v>14790</v>
      </c>
      <c r="R30" s="112">
        <f t="shared" si="4"/>
        <v>18427773.871150222</v>
      </c>
      <c r="S30" s="112">
        <f t="shared" si="5"/>
        <v>373788.51665619109</v>
      </c>
      <c r="T30" s="112">
        <f t="shared" si="5"/>
        <v>4921548.8026398495</v>
      </c>
      <c r="U30" s="112">
        <f t="shared" si="5"/>
        <v>12011071.001885608</v>
      </c>
      <c r="V30" s="112">
        <f t="shared" si="5"/>
        <v>1121365.5499685733</v>
      </c>
      <c r="W30" s="155">
        <f t="shared" si="6"/>
        <v>6.3487481370098034E-2</v>
      </c>
    </row>
    <row r="31" spans="1:23" ht="14" x14ac:dyDescent="0.15">
      <c r="A31" s="68">
        <v>2019</v>
      </c>
      <c r="B31" s="69" t="s">
        <v>103</v>
      </c>
      <c r="C31" s="160">
        <v>600.29</v>
      </c>
      <c r="D31" s="160">
        <v>2375.16</v>
      </c>
      <c r="E31" s="160">
        <v>4352.13</v>
      </c>
      <c r="F31" s="160">
        <v>1858.41</v>
      </c>
      <c r="G31" s="160">
        <v>9185.99</v>
      </c>
      <c r="H31" s="161"/>
      <c r="I31" s="69" t="s">
        <v>103</v>
      </c>
      <c r="J31" s="157">
        <v>10</v>
      </c>
      <c r="K31" s="154">
        <v>0.83333333333333337</v>
      </c>
      <c r="L31" s="154">
        <f t="shared" si="0"/>
        <v>8.3333333333333339</v>
      </c>
      <c r="M31" s="154">
        <f t="shared" si="1"/>
        <v>8.3333333333333339</v>
      </c>
      <c r="N31" s="154">
        <f t="shared" si="2"/>
        <v>8.3333333333333339</v>
      </c>
      <c r="O31" s="154">
        <f t="shared" si="3"/>
        <v>8.3333333333333339</v>
      </c>
      <c r="P31" s="151">
        <v>1585998.3</v>
      </c>
      <c r="Q31" s="160">
        <v>9185.99</v>
      </c>
      <c r="R31" s="112">
        <f t="shared" si="4"/>
        <v>76549.916666666672</v>
      </c>
      <c r="S31" s="112">
        <f t="shared" si="5"/>
        <v>5002.416666666667</v>
      </c>
      <c r="T31" s="112">
        <f t="shared" si="5"/>
        <v>19793</v>
      </c>
      <c r="U31" s="112">
        <f t="shared" si="5"/>
        <v>36267.75</v>
      </c>
      <c r="V31" s="112">
        <f t="shared" si="5"/>
        <v>15486.750000000002</v>
      </c>
      <c r="W31" s="155">
        <f t="shared" si="6"/>
        <v>4.8266077376417534E-2</v>
      </c>
    </row>
    <row r="32" spans="1:23" ht="14" x14ac:dyDescent="0.15">
      <c r="A32" s="68">
        <v>2019</v>
      </c>
      <c r="B32" s="69" t="s">
        <v>169</v>
      </c>
      <c r="C32" s="160">
        <v>0</v>
      </c>
      <c r="D32" s="160">
        <v>11384</v>
      </c>
      <c r="E32" s="160">
        <v>20350</v>
      </c>
      <c r="F32" s="160">
        <v>2180</v>
      </c>
      <c r="G32" s="160">
        <v>33914</v>
      </c>
      <c r="H32" s="161"/>
      <c r="I32" s="69" t="s">
        <v>131</v>
      </c>
      <c r="J32" s="157">
        <v>305</v>
      </c>
      <c r="K32" s="154">
        <v>0.79597701149425293</v>
      </c>
      <c r="L32" s="154">
        <f t="shared" si="0"/>
        <v>242.77298850574715</v>
      </c>
      <c r="M32" s="154">
        <f t="shared" si="1"/>
        <v>242.77298850574715</v>
      </c>
      <c r="N32" s="154">
        <f t="shared" si="2"/>
        <v>242.77298850574715</v>
      </c>
      <c r="O32" s="154">
        <f t="shared" si="3"/>
        <v>242.77298850574715</v>
      </c>
      <c r="P32" s="151">
        <v>91162267.349999994</v>
      </c>
      <c r="Q32" s="160">
        <v>33914</v>
      </c>
      <c r="R32" s="112">
        <f t="shared" si="4"/>
        <v>8233403.1321839085</v>
      </c>
      <c r="S32" s="112">
        <f t="shared" si="5"/>
        <v>0</v>
      </c>
      <c r="T32" s="112">
        <f t="shared" si="5"/>
        <v>2763727.7011494255</v>
      </c>
      <c r="U32" s="112">
        <f t="shared" si="5"/>
        <v>4940430.3160919547</v>
      </c>
      <c r="V32" s="112">
        <f t="shared" si="5"/>
        <v>529245.11494252877</v>
      </c>
      <c r="W32" s="155">
        <f t="shared" si="6"/>
        <v>9.0315909986895565E-2</v>
      </c>
    </row>
    <row r="33" spans="1:23" ht="14" x14ac:dyDescent="0.15">
      <c r="A33" s="68">
        <v>2019</v>
      </c>
      <c r="B33" s="69" t="s">
        <v>137</v>
      </c>
      <c r="C33" s="160">
        <v>0</v>
      </c>
      <c r="D33" s="160">
        <v>808</v>
      </c>
      <c r="E33" s="160">
        <v>2315</v>
      </c>
      <c r="F33" s="160">
        <v>0</v>
      </c>
      <c r="G33" s="160">
        <v>3123</v>
      </c>
      <c r="H33" s="161"/>
      <c r="I33" s="69" t="s">
        <v>137</v>
      </c>
      <c r="J33" s="157">
        <v>80.3</v>
      </c>
      <c r="K33" s="154">
        <v>0.80612244897959184</v>
      </c>
      <c r="L33" s="154">
        <f t="shared" si="0"/>
        <v>64.731632653061226</v>
      </c>
      <c r="M33" s="154">
        <f t="shared" si="1"/>
        <v>64.731632653061226</v>
      </c>
      <c r="N33" s="154">
        <f t="shared" si="2"/>
        <v>64.731632653061226</v>
      </c>
      <c r="O33" s="154">
        <f t="shared" si="3"/>
        <v>64.731632653061226</v>
      </c>
      <c r="P33" s="151">
        <v>7765798.6699999999</v>
      </c>
      <c r="Q33" s="160">
        <v>3123</v>
      </c>
      <c r="R33" s="112">
        <f t="shared" si="4"/>
        <v>202156.88877551022</v>
      </c>
      <c r="S33" s="112">
        <f t="shared" si="5"/>
        <v>0</v>
      </c>
      <c r="T33" s="112">
        <f t="shared" si="5"/>
        <v>52303.159183673473</v>
      </c>
      <c r="U33" s="112">
        <f t="shared" si="5"/>
        <v>149853.72959183675</v>
      </c>
      <c r="V33" s="112">
        <f t="shared" si="5"/>
        <v>0</v>
      </c>
      <c r="W33" s="155">
        <f t="shared" si="6"/>
        <v>2.6031693244438724E-2</v>
      </c>
    </row>
    <row r="34" spans="1:23" ht="14" x14ac:dyDescent="0.15">
      <c r="A34" s="68">
        <v>2019</v>
      </c>
      <c r="B34" s="69" t="s">
        <v>152</v>
      </c>
      <c r="C34" s="160">
        <v>471.83333333333331</v>
      </c>
      <c r="D34" s="160">
        <v>679.41666666666663</v>
      </c>
      <c r="E34" s="160">
        <v>0</v>
      </c>
      <c r="F34" s="160">
        <v>28.333333333333332</v>
      </c>
      <c r="G34" s="160">
        <v>1179.5833333333333</v>
      </c>
      <c r="H34" s="161"/>
      <c r="I34" s="69" t="s">
        <v>152</v>
      </c>
      <c r="J34" s="157">
        <v>29632</v>
      </c>
      <c r="K34" s="154">
        <v>0.82317267794446214</v>
      </c>
      <c r="L34" s="154">
        <f t="shared" si="0"/>
        <v>24392.2527928503</v>
      </c>
      <c r="M34" s="154">
        <f t="shared" si="1"/>
        <v>24392.2527928503</v>
      </c>
      <c r="N34" s="154">
        <f t="shared" si="2"/>
        <v>24392.2527928503</v>
      </c>
      <c r="O34" s="154">
        <f t="shared" si="3"/>
        <v>24392.2527928503</v>
      </c>
      <c r="P34" s="151">
        <v>669124478.54999995</v>
      </c>
      <c r="Q34" s="160">
        <v>1179.5833333333333</v>
      </c>
      <c r="R34" s="112">
        <f t="shared" si="4"/>
        <v>28772694.856899664</v>
      </c>
      <c r="S34" s="112">
        <f t="shared" si="5"/>
        <v>11509077.942759866</v>
      </c>
      <c r="T34" s="112">
        <f t="shared" si="5"/>
        <v>16572503.08500904</v>
      </c>
      <c r="U34" s="112">
        <f t="shared" si="5"/>
        <v>0</v>
      </c>
      <c r="V34" s="112">
        <f t="shared" si="5"/>
        <v>691113.82913075853</v>
      </c>
      <c r="W34" s="155">
        <f t="shared" si="6"/>
        <v>4.300051153299668E-2</v>
      </c>
    </row>
    <row r="35" spans="1:23" ht="14" x14ac:dyDescent="0.15">
      <c r="A35" s="68">
        <v>2019</v>
      </c>
      <c r="B35" s="69" t="s">
        <v>136</v>
      </c>
      <c r="C35" s="160">
        <v>0</v>
      </c>
      <c r="D35" s="160">
        <v>7900</v>
      </c>
      <c r="E35" s="160">
        <v>19280</v>
      </c>
      <c r="F35" s="160">
        <v>1800</v>
      </c>
      <c r="G35" s="160">
        <v>28980</v>
      </c>
      <c r="H35" s="161"/>
      <c r="I35" s="69" t="s">
        <v>136</v>
      </c>
      <c r="J35" s="157">
        <v>2173.5</v>
      </c>
      <c r="K35" s="154">
        <v>0.81396376491383116</v>
      </c>
      <c r="L35" s="154">
        <f t="shared" si="0"/>
        <v>1769.150243040212</v>
      </c>
      <c r="M35" s="154">
        <f t="shared" si="1"/>
        <v>1769.150243040212</v>
      </c>
      <c r="N35" s="154">
        <f t="shared" si="2"/>
        <v>1769.150243040212</v>
      </c>
      <c r="O35" s="154">
        <f t="shared" si="3"/>
        <v>1769.150243040212</v>
      </c>
      <c r="P35" s="151">
        <v>949591941.89999998</v>
      </c>
      <c r="Q35" s="160">
        <v>28980</v>
      </c>
      <c r="R35" s="112">
        <f t="shared" si="4"/>
        <v>51269974.043305345</v>
      </c>
      <c r="S35" s="112">
        <f t="shared" si="5"/>
        <v>0</v>
      </c>
      <c r="T35" s="112">
        <f t="shared" si="5"/>
        <v>13976286.920017675</v>
      </c>
      <c r="U35" s="112">
        <f t="shared" si="5"/>
        <v>34109216.68581529</v>
      </c>
      <c r="V35" s="112">
        <f t="shared" si="5"/>
        <v>3184470.4374723816</v>
      </c>
      <c r="W35" s="155">
        <f t="shared" si="6"/>
        <v>5.3991584996731685E-2</v>
      </c>
    </row>
    <row r="36" spans="1:23" ht="14" x14ac:dyDescent="0.15">
      <c r="A36" s="68">
        <v>2019</v>
      </c>
      <c r="B36" s="69" t="s">
        <v>150</v>
      </c>
      <c r="C36" s="160">
        <v>0</v>
      </c>
      <c r="D36" s="160">
        <v>3950</v>
      </c>
      <c r="E36" s="160">
        <v>9640</v>
      </c>
      <c r="F36" s="160">
        <v>900</v>
      </c>
      <c r="G36" s="160">
        <v>14490</v>
      </c>
      <c r="H36" s="161"/>
      <c r="I36" s="69" t="s">
        <v>150</v>
      </c>
      <c r="J36" s="157">
        <v>1483.7</v>
      </c>
      <c r="K36" s="154">
        <v>0.81970509383378021</v>
      </c>
      <c r="L36" s="154">
        <f t="shared" si="0"/>
        <v>1216.1964477211798</v>
      </c>
      <c r="M36" s="154">
        <f t="shared" si="1"/>
        <v>1216.1964477211798</v>
      </c>
      <c r="N36" s="154">
        <f t="shared" si="2"/>
        <v>1216.1964477211798</v>
      </c>
      <c r="O36" s="154">
        <f t="shared" si="3"/>
        <v>1216.1964477211798</v>
      </c>
      <c r="P36" s="151">
        <v>94827457.060000017</v>
      </c>
      <c r="Q36" s="160">
        <v>14490</v>
      </c>
      <c r="R36" s="112">
        <f t="shared" si="4"/>
        <v>17622686.527479894</v>
      </c>
      <c r="S36" s="112">
        <f t="shared" si="5"/>
        <v>0</v>
      </c>
      <c r="T36" s="112">
        <f t="shared" si="5"/>
        <v>4803975.9684986603</v>
      </c>
      <c r="U36" s="112">
        <f t="shared" si="5"/>
        <v>11724133.756032173</v>
      </c>
      <c r="V36" s="112">
        <f t="shared" si="5"/>
        <v>1094576.8029490619</v>
      </c>
      <c r="W36" s="155">
        <f t="shared" si="6"/>
        <v>0.18583949284150392</v>
      </c>
    </row>
    <row r="37" spans="1:23" ht="14" x14ac:dyDescent="0.15">
      <c r="A37" s="68">
        <v>2019</v>
      </c>
      <c r="B37" s="78" t="s">
        <v>181</v>
      </c>
      <c r="C37" s="160">
        <v>200</v>
      </c>
      <c r="D37" s="160">
        <v>345</v>
      </c>
      <c r="E37" s="160">
        <v>350</v>
      </c>
      <c r="F37" s="160">
        <v>90</v>
      </c>
      <c r="G37" s="160">
        <v>985</v>
      </c>
      <c r="H37" s="161"/>
      <c r="I37" s="78" t="s">
        <v>181</v>
      </c>
      <c r="J37" s="154">
        <v>4</v>
      </c>
      <c r="K37" s="159">
        <v>0.8</v>
      </c>
      <c r="L37" s="154">
        <f t="shared" si="0"/>
        <v>3.2</v>
      </c>
      <c r="M37" s="154">
        <f t="shared" si="1"/>
        <v>3.2</v>
      </c>
      <c r="N37" s="154">
        <f t="shared" si="2"/>
        <v>3.2</v>
      </c>
      <c r="O37" s="154">
        <f t="shared" si="3"/>
        <v>3.2</v>
      </c>
      <c r="P37" s="151">
        <v>274495.2</v>
      </c>
      <c r="Q37" s="160">
        <v>985</v>
      </c>
      <c r="R37" s="112">
        <f t="shared" si="4"/>
        <v>3152</v>
      </c>
      <c r="S37" s="112">
        <f t="shared" si="5"/>
        <v>640</v>
      </c>
      <c r="T37" s="112">
        <f t="shared" si="5"/>
        <v>1104</v>
      </c>
      <c r="U37" s="112">
        <f t="shared" si="5"/>
        <v>1120</v>
      </c>
      <c r="V37" s="112">
        <f t="shared" si="5"/>
        <v>288</v>
      </c>
      <c r="W37" s="155">
        <f t="shared" si="6"/>
        <v>1.1482896604385067E-2</v>
      </c>
    </row>
    <row r="38" spans="1:23" ht="14" x14ac:dyDescent="0.15">
      <c r="A38" s="68">
        <v>2019</v>
      </c>
      <c r="B38" s="69" t="s">
        <v>159</v>
      </c>
      <c r="C38" s="160">
        <v>1387.6</v>
      </c>
      <c r="D38" s="160">
        <v>218</v>
      </c>
      <c r="E38" s="160">
        <v>189.6</v>
      </c>
      <c r="F38" s="160">
        <v>8</v>
      </c>
      <c r="G38" s="160">
        <v>1803.1999999999998</v>
      </c>
      <c r="H38" s="161"/>
      <c r="I38" s="69" t="s">
        <v>159</v>
      </c>
      <c r="J38" s="157">
        <v>108</v>
      </c>
      <c r="K38" s="154">
        <v>0.8127208480565371</v>
      </c>
      <c r="L38" s="154">
        <f t="shared" si="0"/>
        <v>87.773851590106005</v>
      </c>
      <c r="M38" s="154">
        <f t="shared" si="1"/>
        <v>87.773851590106005</v>
      </c>
      <c r="N38" s="154">
        <f t="shared" si="2"/>
        <v>87.773851590106005</v>
      </c>
      <c r="O38" s="154">
        <f t="shared" si="3"/>
        <v>87.773851590106005</v>
      </c>
      <c r="P38" s="151">
        <v>1773405</v>
      </c>
      <c r="Q38" s="160">
        <v>1803.1999999999998</v>
      </c>
      <c r="R38" s="112">
        <f t="shared" si="4"/>
        <v>158273.80918727914</v>
      </c>
      <c r="S38" s="112">
        <f t="shared" si="5"/>
        <v>121794.99646643108</v>
      </c>
      <c r="T38" s="112">
        <f t="shared" si="5"/>
        <v>19134.699646643108</v>
      </c>
      <c r="U38" s="112">
        <f t="shared" si="5"/>
        <v>16641.922261484098</v>
      </c>
      <c r="V38" s="112">
        <f t="shared" si="5"/>
        <v>702.19081272084804</v>
      </c>
      <c r="W38" s="155">
        <f t="shared" si="6"/>
        <v>8.924854118900033E-2</v>
      </c>
    </row>
    <row r="39" spans="1:23" ht="14" x14ac:dyDescent="0.15">
      <c r="A39" s="68">
        <v>2019</v>
      </c>
      <c r="B39" s="69" t="s">
        <v>105</v>
      </c>
      <c r="C39" s="160">
        <v>924</v>
      </c>
      <c r="D39" s="160">
        <v>9372</v>
      </c>
      <c r="E39" s="160">
        <v>11805</v>
      </c>
      <c r="F39" s="160">
        <v>2231</v>
      </c>
      <c r="G39" s="160">
        <v>24332</v>
      </c>
      <c r="H39" s="161"/>
      <c r="I39" s="69" t="s">
        <v>105</v>
      </c>
      <c r="J39" s="157">
        <v>12.5</v>
      </c>
      <c r="K39" s="154">
        <v>0.75</v>
      </c>
      <c r="L39" s="154">
        <f t="shared" si="0"/>
        <v>9.375</v>
      </c>
      <c r="M39" s="154">
        <f t="shared" si="1"/>
        <v>9.375</v>
      </c>
      <c r="N39" s="154">
        <f t="shared" si="2"/>
        <v>9.375</v>
      </c>
      <c r="O39" s="154">
        <f t="shared" si="3"/>
        <v>9.375</v>
      </c>
      <c r="P39" s="151">
        <v>456749.63</v>
      </c>
      <c r="Q39" s="160">
        <v>24332</v>
      </c>
      <c r="R39" s="112">
        <f t="shared" si="4"/>
        <v>228112.5</v>
      </c>
      <c r="S39" s="112">
        <f t="shared" si="5"/>
        <v>8662.5</v>
      </c>
      <c r="T39" s="112">
        <f t="shared" si="5"/>
        <v>87862.5</v>
      </c>
      <c r="U39" s="112">
        <f t="shared" si="5"/>
        <v>110671.875</v>
      </c>
      <c r="V39" s="112">
        <f t="shared" si="5"/>
        <v>20915.625</v>
      </c>
      <c r="W39" s="155">
        <f t="shared" si="6"/>
        <v>0.49942569192666886</v>
      </c>
    </row>
    <row r="40" spans="1:23" ht="14" x14ac:dyDescent="0.15">
      <c r="A40" s="70"/>
      <c r="B40" s="70"/>
      <c r="C40" s="70"/>
      <c r="D40" s="70"/>
      <c r="E40" s="70"/>
      <c r="F40" s="70"/>
      <c r="G40" s="70"/>
      <c r="H40" s="70"/>
      <c r="I40" s="70"/>
      <c r="J40" s="162"/>
      <c r="K40" s="70"/>
      <c r="L40" s="70"/>
      <c r="M40" s="70"/>
      <c r="N40" s="70"/>
      <c r="O40" s="70"/>
      <c r="P40" s="70"/>
      <c r="Q40" s="117"/>
      <c r="R40" s="163">
        <f>SUM(R3:R39)</f>
        <v>403414760.74278057</v>
      </c>
      <c r="S40" s="163">
        <f>SUM(S3:S39)</f>
        <v>84797908.619348317</v>
      </c>
      <c r="T40" s="163">
        <f>SUM(T3:T39)</f>
        <v>142452349.46819174</v>
      </c>
      <c r="U40" s="163">
        <f>SUM(U3:U39)</f>
        <v>137256324.8910369</v>
      </c>
      <c r="V40" s="163">
        <f>SUM(V3:V39)</f>
        <v>38908177.764203578</v>
      </c>
      <c r="W40" s="164"/>
    </row>
  </sheetData>
  <mergeCells count="1">
    <mergeCell ref="A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A45B-56B1-41B9-B249-135BAD0E1EE3}">
  <dimension ref="A1:W33"/>
  <sheetViews>
    <sheetView topLeftCell="I13" zoomScaleNormal="100" workbookViewId="0">
      <selection activeCell="A2" sqref="A2"/>
    </sheetView>
  </sheetViews>
  <sheetFormatPr baseColWidth="10" defaultColWidth="11.5" defaultRowHeight="13" x14ac:dyDescent="0.15"/>
  <cols>
    <col min="1" max="1" width="5.83203125" style="94" bestFit="1" customWidth="1"/>
    <col min="2" max="2" width="17.1640625" style="94" bestFit="1" customWidth="1"/>
    <col min="3" max="3" width="11.5" style="94" bestFit="1" customWidth="1"/>
    <col min="4" max="5" width="12.6640625" style="94" bestFit="1" customWidth="1"/>
    <col min="6" max="6" width="11.5" style="94" bestFit="1" customWidth="1"/>
    <col min="7" max="7" width="12.6640625" style="94" bestFit="1" customWidth="1"/>
    <col min="8" max="8" width="1.6640625" style="171" customWidth="1"/>
    <col min="9" max="9" width="18.5" style="94" bestFit="1" customWidth="1"/>
    <col min="10" max="10" width="11.33203125" style="99" bestFit="1" customWidth="1"/>
    <col min="11" max="11" width="7.5" style="94" bestFit="1" customWidth="1"/>
    <col min="12" max="15" width="10.5" style="94" bestFit="1" customWidth="1"/>
    <col min="16" max="16" width="20.1640625" style="94" bestFit="1" customWidth="1"/>
    <col min="17" max="17" width="15" style="94" bestFit="1" customWidth="1"/>
    <col min="18" max="18" width="18" style="94" bestFit="1" customWidth="1"/>
    <col min="19" max="20" width="16.83203125" style="94" bestFit="1" customWidth="1"/>
    <col min="21" max="21" width="18" style="94" bestFit="1" customWidth="1"/>
    <col min="22" max="22" width="16.83203125" style="94" bestFit="1" customWidth="1"/>
    <col min="23" max="23" width="13.6640625" style="94" customWidth="1"/>
    <col min="24" max="16384" width="11.5" style="94"/>
  </cols>
  <sheetData>
    <row r="1" spans="1:23" ht="20.25" customHeight="1" x14ac:dyDescent="0.2">
      <c r="A1" s="271" t="s">
        <v>175</v>
      </c>
      <c r="B1" s="271"/>
      <c r="C1" s="271"/>
      <c r="D1" s="271"/>
      <c r="E1" s="271"/>
      <c r="F1" s="271"/>
      <c r="G1" s="271"/>
      <c r="H1" s="167"/>
      <c r="I1" s="165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5" t="s">
        <v>144</v>
      </c>
      <c r="G2" s="176" t="s">
        <v>210</v>
      </c>
      <c r="H2" s="168"/>
      <c r="I2" s="101" t="s">
        <v>139</v>
      </c>
      <c r="J2" s="147" t="s">
        <v>140</v>
      </c>
      <c r="K2" s="148" t="s">
        <v>145</v>
      </c>
      <c r="L2" s="149" t="s">
        <v>141</v>
      </c>
      <c r="M2" s="149" t="s">
        <v>142</v>
      </c>
      <c r="N2" s="149" t="s">
        <v>143</v>
      </c>
      <c r="O2" s="149" t="s">
        <v>144</v>
      </c>
      <c r="P2" s="105" t="s">
        <v>197</v>
      </c>
      <c r="Q2" s="115" t="s">
        <v>200</v>
      </c>
      <c r="R2" s="106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3" s="70" customFormat="1" ht="14" x14ac:dyDescent="0.15">
      <c r="A3" s="68">
        <v>2019</v>
      </c>
      <c r="B3" s="69" t="s">
        <v>96</v>
      </c>
      <c r="C3" s="160">
        <v>860</v>
      </c>
      <c r="D3" s="160">
        <v>460</v>
      </c>
      <c r="E3" s="160">
        <v>374.99999999999994</v>
      </c>
      <c r="F3" s="160">
        <v>0</v>
      </c>
      <c r="G3" s="160">
        <v>1695</v>
      </c>
      <c r="H3" s="169"/>
      <c r="I3" s="69" t="s">
        <v>96</v>
      </c>
      <c r="J3" s="153">
        <v>9798.11</v>
      </c>
      <c r="K3" s="154">
        <v>1.6402933230412968E-2</v>
      </c>
      <c r="L3" s="154">
        <f t="shared" ref="L3:L32" si="0">+J3*K3</f>
        <v>160.71774411424161</v>
      </c>
      <c r="M3" s="154">
        <f t="shared" ref="M3:M32" si="1">+J3*K3</f>
        <v>160.71774411424161</v>
      </c>
      <c r="N3" s="154">
        <f t="shared" ref="N3:N32" si="2">+K3*J3</f>
        <v>160.71774411424161</v>
      </c>
      <c r="O3" s="154">
        <f t="shared" ref="O3:O32" si="3">+K3*J3</f>
        <v>160.71774411424161</v>
      </c>
      <c r="P3" s="151">
        <v>1252875308.8199999</v>
      </c>
      <c r="Q3" s="160">
        <v>1695</v>
      </c>
      <c r="R3" s="187">
        <f>+Q3*L3</f>
        <v>272416.57627363951</v>
      </c>
      <c r="S3" s="187">
        <f t="shared" ref="S3:S32" si="4">+L3*C3</f>
        <v>138217.25993824779</v>
      </c>
      <c r="T3" s="187">
        <f t="shared" ref="T3:T32" si="5">+M3*D3</f>
        <v>73930.162292551147</v>
      </c>
      <c r="U3" s="187">
        <f t="shared" ref="U3:U32" si="6">+N3*E3</f>
        <v>60269.154042840593</v>
      </c>
      <c r="V3" s="187">
        <f t="shared" ref="V3:V32" si="7">+O3*F3</f>
        <v>0</v>
      </c>
      <c r="W3" s="113">
        <f>+R3/P3</f>
        <v>2.1743311114512314E-4</v>
      </c>
    </row>
    <row r="4" spans="1:23" s="70" customFormat="1" ht="14" x14ac:dyDescent="0.15">
      <c r="A4" s="68">
        <v>2019</v>
      </c>
      <c r="B4" s="69" t="s">
        <v>102</v>
      </c>
      <c r="C4" s="160">
        <v>950</v>
      </c>
      <c r="D4" s="160">
        <v>4534</v>
      </c>
      <c r="E4" s="160">
        <v>9291</v>
      </c>
      <c r="F4" s="160">
        <v>3248</v>
      </c>
      <c r="G4" s="160">
        <v>18023</v>
      </c>
      <c r="H4" s="169"/>
      <c r="I4" s="69" t="s">
        <v>102</v>
      </c>
      <c r="J4" s="153">
        <v>7609.06</v>
      </c>
      <c r="K4" s="156">
        <v>0.67958134410576565</v>
      </c>
      <c r="L4" s="154">
        <f t="shared" si="0"/>
        <v>5170.9752221814178</v>
      </c>
      <c r="M4" s="154">
        <f t="shared" si="1"/>
        <v>5170.9752221814178</v>
      </c>
      <c r="N4" s="154">
        <f t="shared" si="2"/>
        <v>5170.9752221814178</v>
      </c>
      <c r="O4" s="154">
        <f t="shared" si="3"/>
        <v>5170.9752221814178</v>
      </c>
      <c r="P4" s="151">
        <v>895955918.35000002</v>
      </c>
      <c r="Q4" s="160">
        <v>18023</v>
      </c>
      <c r="R4" s="187">
        <f t="shared" ref="R4:R32" si="8">+Q4*L4</f>
        <v>93196486.429375693</v>
      </c>
      <c r="S4" s="187">
        <f t="shared" si="4"/>
        <v>4912426.4610723471</v>
      </c>
      <c r="T4" s="187">
        <f t="shared" si="5"/>
        <v>23445201.657370549</v>
      </c>
      <c r="U4" s="187">
        <f t="shared" si="6"/>
        <v>48043530.789287552</v>
      </c>
      <c r="V4" s="187">
        <f t="shared" si="7"/>
        <v>16795327.521645244</v>
      </c>
      <c r="W4" s="113">
        <f t="shared" ref="W4:W32" si="9">+R4/P4</f>
        <v>0.10401905330455</v>
      </c>
    </row>
    <row r="5" spans="1:23" s="70" customFormat="1" ht="14" x14ac:dyDescent="0.15">
      <c r="A5" s="68">
        <v>2019</v>
      </c>
      <c r="B5" s="69" t="s">
        <v>157</v>
      </c>
      <c r="C5" s="160">
        <v>909</v>
      </c>
      <c r="D5" s="160">
        <v>158</v>
      </c>
      <c r="E5" s="160">
        <v>0</v>
      </c>
      <c r="F5" s="160">
        <v>0</v>
      </c>
      <c r="G5" s="160">
        <v>1067</v>
      </c>
      <c r="H5" s="169"/>
      <c r="I5" s="69" t="s">
        <v>160</v>
      </c>
      <c r="J5" s="157">
        <v>74</v>
      </c>
      <c r="K5" s="154">
        <v>0</v>
      </c>
      <c r="L5" s="154">
        <f t="shared" si="0"/>
        <v>0</v>
      </c>
      <c r="M5" s="154">
        <f t="shared" si="1"/>
        <v>0</v>
      </c>
      <c r="N5" s="154">
        <f t="shared" si="2"/>
        <v>0</v>
      </c>
      <c r="O5" s="154">
        <f t="shared" si="3"/>
        <v>0</v>
      </c>
      <c r="P5" s="151">
        <v>2127008.5499999998</v>
      </c>
      <c r="Q5" s="160">
        <v>1067</v>
      </c>
      <c r="R5" s="187">
        <f t="shared" si="8"/>
        <v>0</v>
      </c>
      <c r="S5" s="187">
        <f t="shared" si="4"/>
        <v>0</v>
      </c>
      <c r="T5" s="187">
        <f t="shared" si="5"/>
        <v>0</v>
      </c>
      <c r="U5" s="187">
        <f t="shared" si="6"/>
        <v>0</v>
      </c>
      <c r="V5" s="187">
        <f t="shared" si="7"/>
        <v>0</v>
      </c>
      <c r="W5" s="113">
        <f t="shared" si="9"/>
        <v>0</v>
      </c>
    </row>
    <row r="6" spans="1:23" s="70" customFormat="1" ht="14" x14ac:dyDescent="0.15">
      <c r="A6" s="68">
        <v>2019</v>
      </c>
      <c r="B6" s="69" t="s">
        <v>183</v>
      </c>
      <c r="C6" s="160">
        <v>187.5</v>
      </c>
      <c r="D6" s="160">
        <v>4380</v>
      </c>
      <c r="E6" s="160">
        <v>15226</v>
      </c>
      <c r="F6" s="160">
        <v>50</v>
      </c>
      <c r="G6" s="160">
        <v>19843.5</v>
      </c>
      <c r="H6" s="169"/>
      <c r="I6" s="69" t="s">
        <v>183</v>
      </c>
      <c r="J6" s="157">
        <v>4.5</v>
      </c>
      <c r="K6" s="154">
        <v>0</v>
      </c>
      <c r="L6" s="154">
        <f t="shared" si="0"/>
        <v>0</v>
      </c>
      <c r="M6" s="154">
        <f t="shared" si="1"/>
        <v>0</v>
      </c>
      <c r="N6" s="154">
        <f t="shared" si="2"/>
        <v>0</v>
      </c>
      <c r="O6" s="154">
        <f t="shared" si="3"/>
        <v>0</v>
      </c>
      <c r="P6" s="151">
        <v>1429605.6</v>
      </c>
      <c r="Q6" s="160">
        <v>19843.5</v>
      </c>
      <c r="R6" s="187">
        <f t="shared" si="8"/>
        <v>0</v>
      </c>
      <c r="S6" s="187">
        <f t="shared" si="4"/>
        <v>0</v>
      </c>
      <c r="T6" s="187">
        <f t="shared" si="5"/>
        <v>0</v>
      </c>
      <c r="U6" s="187">
        <f t="shared" si="6"/>
        <v>0</v>
      </c>
      <c r="V6" s="187">
        <f t="shared" si="7"/>
        <v>0</v>
      </c>
      <c r="W6" s="113">
        <f t="shared" si="9"/>
        <v>0</v>
      </c>
    </row>
    <row r="7" spans="1:23" s="70" customFormat="1" ht="14" x14ac:dyDescent="0.15">
      <c r="A7" s="68">
        <v>2019</v>
      </c>
      <c r="B7" s="69" t="s">
        <v>130</v>
      </c>
      <c r="C7" s="160">
        <v>1835.6666666666667</v>
      </c>
      <c r="D7" s="160">
        <v>271.66666666666669</v>
      </c>
      <c r="E7" s="160">
        <v>409.66666666666669</v>
      </c>
      <c r="F7" s="160">
        <v>40</v>
      </c>
      <c r="G7" s="160">
        <v>2557</v>
      </c>
      <c r="H7" s="169"/>
      <c r="I7" s="69" t="s">
        <v>130</v>
      </c>
      <c r="J7" s="157">
        <v>12410</v>
      </c>
      <c r="K7" s="154">
        <v>0</v>
      </c>
      <c r="L7" s="154">
        <f t="shared" si="0"/>
        <v>0</v>
      </c>
      <c r="M7" s="154">
        <f t="shared" si="1"/>
        <v>0</v>
      </c>
      <c r="N7" s="154">
        <f t="shared" si="2"/>
        <v>0</v>
      </c>
      <c r="O7" s="154">
        <f t="shared" si="3"/>
        <v>0</v>
      </c>
      <c r="P7" s="151">
        <v>384880532.16000009</v>
      </c>
      <c r="Q7" s="160">
        <v>2557</v>
      </c>
      <c r="R7" s="187">
        <f t="shared" si="8"/>
        <v>0</v>
      </c>
      <c r="S7" s="187">
        <f t="shared" si="4"/>
        <v>0</v>
      </c>
      <c r="T7" s="187">
        <f t="shared" si="5"/>
        <v>0</v>
      </c>
      <c r="U7" s="187">
        <f t="shared" si="6"/>
        <v>0</v>
      </c>
      <c r="V7" s="187">
        <f t="shared" si="7"/>
        <v>0</v>
      </c>
      <c r="W7" s="113">
        <f t="shared" si="9"/>
        <v>0</v>
      </c>
    </row>
    <row r="8" spans="1:23" s="70" customFormat="1" ht="14" x14ac:dyDescent="0.15">
      <c r="A8" s="68">
        <v>2019</v>
      </c>
      <c r="B8" s="78" t="s">
        <v>180</v>
      </c>
      <c r="C8" s="160">
        <v>0</v>
      </c>
      <c r="D8" s="160">
        <v>3950</v>
      </c>
      <c r="E8" s="160">
        <v>9640</v>
      </c>
      <c r="F8" s="160">
        <v>900</v>
      </c>
      <c r="G8" s="160">
        <v>14490</v>
      </c>
      <c r="H8" s="169"/>
      <c r="I8" s="78" t="s">
        <v>180</v>
      </c>
      <c r="J8" s="154">
        <v>140.25</v>
      </c>
      <c r="K8" s="158">
        <v>0</v>
      </c>
      <c r="L8" s="154">
        <f t="shared" si="0"/>
        <v>0</v>
      </c>
      <c r="M8" s="154">
        <f t="shared" si="1"/>
        <v>0</v>
      </c>
      <c r="N8" s="154">
        <f t="shared" si="2"/>
        <v>0</v>
      </c>
      <c r="O8" s="154">
        <f t="shared" si="3"/>
        <v>0</v>
      </c>
      <c r="P8" s="151">
        <v>32719807.890000001</v>
      </c>
      <c r="Q8" s="160">
        <v>14490</v>
      </c>
      <c r="R8" s="187">
        <f t="shared" si="8"/>
        <v>0</v>
      </c>
      <c r="S8" s="187">
        <f t="shared" si="4"/>
        <v>0</v>
      </c>
      <c r="T8" s="187">
        <f t="shared" si="5"/>
        <v>0</v>
      </c>
      <c r="U8" s="187">
        <f t="shared" si="6"/>
        <v>0</v>
      </c>
      <c r="V8" s="187">
        <f t="shared" si="7"/>
        <v>0</v>
      </c>
      <c r="W8" s="113">
        <f t="shared" si="9"/>
        <v>0</v>
      </c>
    </row>
    <row r="9" spans="1:23" s="70" customFormat="1" ht="14" x14ac:dyDescent="0.15">
      <c r="A9" s="68">
        <v>2019</v>
      </c>
      <c r="B9" s="69" t="s">
        <v>118</v>
      </c>
      <c r="C9" s="160">
        <v>545</v>
      </c>
      <c r="D9" s="160">
        <v>0</v>
      </c>
      <c r="E9" s="160">
        <v>0</v>
      </c>
      <c r="F9" s="160">
        <v>0</v>
      </c>
      <c r="G9" s="160">
        <v>545</v>
      </c>
      <c r="H9" s="169"/>
      <c r="I9" s="69" t="s">
        <v>118</v>
      </c>
      <c r="J9" s="157">
        <v>944.45</v>
      </c>
      <c r="K9" s="154">
        <v>0</v>
      </c>
      <c r="L9" s="154">
        <f t="shared" si="0"/>
        <v>0</v>
      </c>
      <c r="M9" s="154">
        <f t="shared" si="1"/>
        <v>0</v>
      </c>
      <c r="N9" s="154">
        <f t="shared" si="2"/>
        <v>0</v>
      </c>
      <c r="O9" s="154">
        <f t="shared" si="3"/>
        <v>0</v>
      </c>
      <c r="P9" s="151">
        <v>39080470.060000002</v>
      </c>
      <c r="Q9" s="160">
        <v>545</v>
      </c>
      <c r="R9" s="187">
        <f t="shared" si="8"/>
        <v>0</v>
      </c>
      <c r="S9" s="187">
        <f t="shared" si="4"/>
        <v>0</v>
      </c>
      <c r="T9" s="187">
        <f t="shared" si="5"/>
        <v>0</v>
      </c>
      <c r="U9" s="187">
        <f t="shared" si="6"/>
        <v>0</v>
      </c>
      <c r="V9" s="187">
        <f t="shared" si="7"/>
        <v>0</v>
      </c>
      <c r="W9" s="113">
        <f t="shared" si="9"/>
        <v>0</v>
      </c>
    </row>
    <row r="10" spans="1:23" s="70" customFormat="1" ht="14" x14ac:dyDescent="0.15">
      <c r="A10" s="68">
        <v>2019</v>
      </c>
      <c r="B10" s="69" t="s">
        <v>112</v>
      </c>
      <c r="C10" s="160">
        <v>202.125</v>
      </c>
      <c r="D10" s="160">
        <v>76.25</v>
      </c>
      <c r="E10" s="160">
        <v>1377.875</v>
      </c>
      <c r="F10" s="160">
        <v>89.625</v>
      </c>
      <c r="G10" s="160">
        <v>1745.875</v>
      </c>
      <c r="H10" s="169"/>
      <c r="I10" s="69" t="s">
        <v>112</v>
      </c>
      <c r="J10" s="157">
        <v>16197.089999999998</v>
      </c>
      <c r="K10" s="154">
        <v>0.58355685131195334</v>
      </c>
      <c r="L10" s="154">
        <f t="shared" si="0"/>
        <v>9451.9228408163253</v>
      </c>
      <c r="M10" s="154">
        <f t="shared" si="1"/>
        <v>9451.9228408163253</v>
      </c>
      <c r="N10" s="154">
        <f t="shared" si="2"/>
        <v>9451.9228408163253</v>
      </c>
      <c r="O10" s="154">
        <f t="shared" si="3"/>
        <v>9451.9228408163253</v>
      </c>
      <c r="P10" s="151">
        <v>45233245.250000007</v>
      </c>
      <c r="Q10" s="160">
        <v>1745.875</v>
      </c>
      <c r="R10" s="187">
        <f t="shared" si="8"/>
        <v>16501875.789710201</v>
      </c>
      <c r="S10" s="187">
        <f t="shared" si="4"/>
        <v>1910469.9041999998</v>
      </c>
      <c r="T10" s="187">
        <f t="shared" si="5"/>
        <v>720709.11661224486</v>
      </c>
      <c r="U10" s="187">
        <f t="shared" si="6"/>
        <v>13023568.184289794</v>
      </c>
      <c r="V10" s="187">
        <f t="shared" si="7"/>
        <v>847128.5846081631</v>
      </c>
      <c r="W10" s="113">
        <f t="shared" si="9"/>
        <v>0.36481741910194249</v>
      </c>
    </row>
    <row r="11" spans="1:23" s="70" customFormat="1" ht="14" x14ac:dyDescent="0.15">
      <c r="A11" s="68">
        <v>2019</v>
      </c>
      <c r="B11" s="69" t="s">
        <v>148</v>
      </c>
      <c r="C11" s="160">
        <v>200</v>
      </c>
      <c r="D11" s="160">
        <v>1975</v>
      </c>
      <c r="E11" s="160">
        <v>4820</v>
      </c>
      <c r="F11" s="160">
        <v>450</v>
      </c>
      <c r="G11" s="160">
        <v>7445</v>
      </c>
      <c r="H11" s="169"/>
      <c r="I11" s="69" t="s">
        <v>148</v>
      </c>
      <c r="J11" s="157">
        <v>42.75</v>
      </c>
      <c r="K11" s="154">
        <v>0</v>
      </c>
      <c r="L11" s="154">
        <f t="shared" si="0"/>
        <v>0</v>
      </c>
      <c r="M11" s="154">
        <f t="shared" si="1"/>
        <v>0</v>
      </c>
      <c r="N11" s="154">
        <f t="shared" si="2"/>
        <v>0</v>
      </c>
      <c r="O11" s="154">
        <f t="shared" si="3"/>
        <v>0</v>
      </c>
      <c r="P11" s="151">
        <v>1961765.1300000001</v>
      </c>
      <c r="Q11" s="160">
        <v>7445</v>
      </c>
      <c r="R11" s="187">
        <f t="shared" si="8"/>
        <v>0</v>
      </c>
      <c r="S11" s="187">
        <f t="shared" si="4"/>
        <v>0</v>
      </c>
      <c r="T11" s="187">
        <f t="shared" si="5"/>
        <v>0</v>
      </c>
      <c r="U11" s="187">
        <f t="shared" si="6"/>
        <v>0</v>
      </c>
      <c r="V11" s="187">
        <f t="shared" si="7"/>
        <v>0</v>
      </c>
      <c r="W11" s="113">
        <f t="shared" si="9"/>
        <v>0</v>
      </c>
    </row>
    <row r="12" spans="1:23" s="70" customFormat="1" ht="14" x14ac:dyDescent="0.15">
      <c r="A12" s="68">
        <v>2019</v>
      </c>
      <c r="B12" s="69" t="s">
        <v>134</v>
      </c>
      <c r="C12" s="160">
        <v>1610</v>
      </c>
      <c r="D12" s="160">
        <v>1900</v>
      </c>
      <c r="E12" s="160"/>
      <c r="F12" s="160">
        <v>420</v>
      </c>
      <c r="G12" s="160">
        <v>3930</v>
      </c>
      <c r="H12" s="169"/>
      <c r="I12" s="69" t="s">
        <v>134</v>
      </c>
      <c r="J12" s="157">
        <v>33921</v>
      </c>
      <c r="K12" s="154">
        <v>0.15519241605621664</v>
      </c>
      <c r="L12" s="154">
        <f t="shared" si="0"/>
        <v>5264.2819450429251</v>
      </c>
      <c r="M12" s="154">
        <f t="shared" si="1"/>
        <v>5264.2819450429251</v>
      </c>
      <c r="N12" s="154">
        <f t="shared" si="2"/>
        <v>5264.2819450429251</v>
      </c>
      <c r="O12" s="154">
        <f t="shared" si="3"/>
        <v>5264.2819450429251</v>
      </c>
      <c r="P12" s="151">
        <v>2062925537.3700001</v>
      </c>
      <c r="Q12" s="160">
        <v>3930</v>
      </c>
      <c r="R12" s="187">
        <f t="shared" si="8"/>
        <v>20688628.044018697</v>
      </c>
      <c r="S12" s="187">
        <f t="shared" si="4"/>
        <v>8475493.9315191098</v>
      </c>
      <c r="T12" s="187">
        <f t="shared" si="5"/>
        <v>10002135.695581557</v>
      </c>
      <c r="U12" s="187">
        <f t="shared" si="6"/>
        <v>0</v>
      </c>
      <c r="V12" s="187">
        <f t="shared" si="7"/>
        <v>2210998.4169180286</v>
      </c>
      <c r="W12" s="113">
        <f t="shared" si="9"/>
        <v>1.0028780811155399E-2</v>
      </c>
    </row>
    <row r="13" spans="1:23" s="70" customFormat="1" ht="14" x14ac:dyDescent="0.15">
      <c r="A13" s="68">
        <v>2019</v>
      </c>
      <c r="B13" s="69" t="s">
        <v>128</v>
      </c>
      <c r="C13" s="160">
        <v>0</v>
      </c>
      <c r="D13" s="160">
        <v>9322</v>
      </c>
      <c r="E13" s="160">
        <v>4145</v>
      </c>
      <c r="F13" s="160">
        <v>105</v>
      </c>
      <c r="G13" s="160">
        <v>13572</v>
      </c>
      <c r="H13" s="169"/>
      <c r="I13" s="69" t="s">
        <v>128</v>
      </c>
      <c r="J13" s="157">
        <v>593</v>
      </c>
      <c r="K13" s="154">
        <v>2.3357664233576641E-2</v>
      </c>
      <c r="L13" s="154">
        <f t="shared" si="0"/>
        <v>13.851094890510948</v>
      </c>
      <c r="M13" s="154">
        <f t="shared" si="1"/>
        <v>13.851094890510948</v>
      </c>
      <c r="N13" s="154">
        <f t="shared" si="2"/>
        <v>13.851094890510948</v>
      </c>
      <c r="O13" s="154">
        <f t="shared" si="3"/>
        <v>13.851094890510948</v>
      </c>
      <c r="P13" s="151">
        <v>103493130.68000001</v>
      </c>
      <c r="Q13" s="160">
        <v>13572</v>
      </c>
      <c r="R13" s="187">
        <f t="shared" si="8"/>
        <v>187987.0598540146</v>
      </c>
      <c r="S13" s="187">
        <f t="shared" si="4"/>
        <v>0</v>
      </c>
      <c r="T13" s="187">
        <f t="shared" si="5"/>
        <v>129119.90656934306</v>
      </c>
      <c r="U13" s="187">
        <f t="shared" si="6"/>
        <v>57412.788321167878</v>
      </c>
      <c r="V13" s="187">
        <f t="shared" si="7"/>
        <v>1454.3649635036495</v>
      </c>
      <c r="W13" s="113">
        <f t="shared" si="9"/>
        <v>1.8164206514852585E-3</v>
      </c>
    </row>
    <row r="14" spans="1:23" s="70" customFormat="1" ht="14" x14ac:dyDescent="0.15">
      <c r="A14" s="68">
        <v>2019</v>
      </c>
      <c r="B14" s="78" t="s">
        <v>182</v>
      </c>
      <c r="C14" s="160">
        <v>397.5</v>
      </c>
      <c r="D14" s="160">
        <v>3160.5</v>
      </c>
      <c r="E14" s="160">
        <v>0</v>
      </c>
      <c r="F14" s="160">
        <v>165</v>
      </c>
      <c r="G14" s="160">
        <v>3723</v>
      </c>
      <c r="H14" s="169"/>
      <c r="I14" s="69" t="s">
        <v>207</v>
      </c>
      <c r="J14" s="157">
        <v>3.5</v>
      </c>
      <c r="K14" s="154">
        <v>0</v>
      </c>
      <c r="L14" s="154">
        <f t="shared" si="0"/>
        <v>0</v>
      </c>
      <c r="M14" s="154">
        <f t="shared" si="1"/>
        <v>0</v>
      </c>
      <c r="N14" s="154">
        <f t="shared" si="2"/>
        <v>0</v>
      </c>
      <c r="O14" s="154">
        <f t="shared" si="3"/>
        <v>0</v>
      </c>
      <c r="P14" s="151">
        <v>141684.54</v>
      </c>
      <c r="Q14" s="160">
        <v>3723</v>
      </c>
      <c r="R14" s="187">
        <f t="shared" si="8"/>
        <v>0</v>
      </c>
      <c r="S14" s="187">
        <f t="shared" si="4"/>
        <v>0</v>
      </c>
      <c r="T14" s="187">
        <f t="shared" si="5"/>
        <v>0</v>
      </c>
      <c r="U14" s="187">
        <f t="shared" si="6"/>
        <v>0</v>
      </c>
      <c r="V14" s="187">
        <f t="shared" si="7"/>
        <v>0</v>
      </c>
      <c r="W14" s="113">
        <f t="shared" si="9"/>
        <v>0</v>
      </c>
    </row>
    <row r="15" spans="1:23" s="70" customFormat="1" ht="14" x14ac:dyDescent="0.15">
      <c r="A15" s="68">
        <v>2019</v>
      </c>
      <c r="B15" s="69" t="s">
        <v>127</v>
      </c>
      <c r="C15" s="160">
        <v>252</v>
      </c>
      <c r="D15" s="160">
        <v>868.66666666666663</v>
      </c>
      <c r="E15" s="160">
        <v>170</v>
      </c>
      <c r="F15" s="160">
        <v>0</v>
      </c>
      <c r="G15" s="160">
        <v>1290.6666666666665</v>
      </c>
      <c r="H15" s="169"/>
      <c r="I15" s="69" t="s">
        <v>127</v>
      </c>
      <c r="J15" s="157">
        <v>80.28</v>
      </c>
      <c r="K15" s="166">
        <v>8.8105726872246704E-3</v>
      </c>
      <c r="L15" s="154">
        <f t="shared" si="0"/>
        <v>0.7073127753303966</v>
      </c>
      <c r="M15" s="154">
        <f t="shared" si="1"/>
        <v>0.7073127753303966</v>
      </c>
      <c r="N15" s="154">
        <f t="shared" si="2"/>
        <v>0.7073127753303966</v>
      </c>
      <c r="O15" s="154">
        <f t="shared" si="3"/>
        <v>0.7073127753303966</v>
      </c>
      <c r="P15" s="151">
        <v>2749208.76</v>
      </c>
      <c r="Q15" s="160">
        <v>1290.6666666666665</v>
      </c>
      <c r="R15" s="187">
        <f t="shared" si="8"/>
        <v>912.90502202643177</v>
      </c>
      <c r="S15" s="187">
        <f t="shared" si="4"/>
        <v>178.24281938325996</v>
      </c>
      <c r="T15" s="187">
        <f t="shared" si="5"/>
        <v>614.41903083700447</v>
      </c>
      <c r="U15" s="187">
        <f t="shared" si="6"/>
        <v>120.24317180616742</v>
      </c>
      <c r="V15" s="187">
        <f t="shared" si="7"/>
        <v>0</v>
      </c>
      <c r="W15" s="113">
        <f t="shared" si="9"/>
        <v>3.3206100435473362E-4</v>
      </c>
    </row>
    <row r="16" spans="1:23" s="70" customFormat="1" ht="14" x14ac:dyDescent="0.15">
      <c r="A16" s="68">
        <v>2019</v>
      </c>
      <c r="B16" s="69" t="s">
        <v>104</v>
      </c>
      <c r="C16" s="160">
        <v>515.57142857142856</v>
      </c>
      <c r="D16" s="160">
        <v>346.14285714285717</v>
      </c>
      <c r="E16" s="160">
        <v>68.857142857142861</v>
      </c>
      <c r="F16" s="160">
        <v>8.5714285714285712</v>
      </c>
      <c r="G16" s="160">
        <v>939.14285714285722</v>
      </c>
      <c r="H16" s="169"/>
      <c r="I16" s="69" t="s">
        <v>104</v>
      </c>
      <c r="J16" s="157">
        <v>61798.149999999994</v>
      </c>
      <c r="K16" s="154">
        <v>0</v>
      </c>
      <c r="L16" s="154">
        <f t="shared" si="0"/>
        <v>0</v>
      </c>
      <c r="M16" s="154">
        <f t="shared" si="1"/>
        <v>0</v>
      </c>
      <c r="N16" s="154">
        <f t="shared" si="2"/>
        <v>0</v>
      </c>
      <c r="O16" s="154">
        <f t="shared" si="3"/>
        <v>0</v>
      </c>
      <c r="P16" s="151">
        <v>951033605.79999995</v>
      </c>
      <c r="Q16" s="160">
        <v>939.14285714285722</v>
      </c>
      <c r="R16" s="187">
        <f t="shared" si="8"/>
        <v>0</v>
      </c>
      <c r="S16" s="187">
        <f t="shared" si="4"/>
        <v>0</v>
      </c>
      <c r="T16" s="187">
        <f t="shared" si="5"/>
        <v>0</v>
      </c>
      <c r="U16" s="187">
        <f t="shared" si="6"/>
        <v>0</v>
      </c>
      <c r="V16" s="187">
        <f t="shared" si="7"/>
        <v>0</v>
      </c>
      <c r="W16" s="113">
        <f t="shared" si="9"/>
        <v>0</v>
      </c>
    </row>
    <row r="17" spans="1:23" s="70" customFormat="1" ht="14" x14ac:dyDescent="0.15">
      <c r="A17" s="68">
        <v>2019</v>
      </c>
      <c r="B17" s="69" t="s">
        <v>120</v>
      </c>
      <c r="C17" s="160">
        <v>375</v>
      </c>
      <c r="D17" s="160">
        <v>665</v>
      </c>
      <c r="E17" s="160">
        <v>865</v>
      </c>
      <c r="F17" s="160">
        <v>250</v>
      </c>
      <c r="G17" s="160">
        <v>2155</v>
      </c>
      <c r="H17" s="169"/>
      <c r="I17" s="69" t="s">
        <v>120</v>
      </c>
      <c r="J17" s="157">
        <v>3.5</v>
      </c>
      <c r="K17" s="154">
        <v>0</v>
      </c>
      <c r="L17" s="154">
        <f t="shared" si="0"/>
        <v>0</v>
      </c>
      <c r="M17" s="154">
        <f t="shared" si="1"/>
        <v>0</v>
      </c>
      <c r="N17" s="154">
        <f t="shared" si="2"/>
        <v>0</v>
      </c>
      <c r="O17" s="154">
        <f t="shared" si="3"/>
        <v>0</v>
      </c>
      <c r="P17" s="151">
        <v>239284.23</v>
      </c>
      <c r="Q17" s="160">
        <v>2155</v>
      </c>
      <c r="R17" s="187">
        <f t="shared" si="8"/>
        <v>0</v>
      </c>
      <c r="S17" s="187">
        <f t="shared" si="4"/>
        <v>0</v>
      </c>
      <c r="T17" s="187">
        <f t="shared" si="5"/>
        <v>0</v>
      </c>
      <c r="U17" s="187">
        <f t="shared" si="6"/>
        <v>0</v>
      </c>
      <c r="V17" s="187">
        <f t="shared" si="7"/>
        <v>0</v>
      </c>
      <c r="W17" s="113">
        <f t="shared" si="9"/>
        <v>0</v>
      </c>
    </row>
    <row r="18" spans="1:23" s="70" customFormat="1" ht="14" x14ac:dyDescent="0.15">
      <c r="A18" s="68">
        <v>2019</v>
      </c>
      <c r="B18" s="69" t="s">
        <v>119</v>
      </c>
      <c r="C18" s="160">
        <v>978.4</v>
      </c>
      <c r="D18" s="160">
        <v>4110.6000000000004</v>
      </c>
      <c r="E18" s="160">
        <v>3803.6</v>
      </c>
      <c r="F18" s="160">
        <v>392.6</v>
      </c>
      <c r="G18" s="160">
        <v>9285.2000000000007</v>
      </c>
      <c r="H18" s="169"/>
      <c r="I18" s="69" t="s">
        <v>119</v>
      </c>
      <c r="J18" s="157">
        <v>2850.81</v>
      </c>
      <c r="K18" s="154">
        <v>0.47758037225042299</v>
      </c>
      <c r="L18" s="154">
        <f t="shared" si="0"/>
        <v>1361.4909010152282</v>
      </c>
      <c r="M18" s="154">
        <f t="shared" si="1"/>
        <v>1361.4909010152282</v>
      </c>
      <c r="N18" s="154">
        <f t="shared" si="2"/>
        <v>1361.4909010152282</v>
      </c>
      <c r="O18" s="154">
        <f t="shared" si="3"/>
        <v>1361.4909010152282</v>
      </c>
      <c r="P18" s="151">
        <v>119114731.39000002</v>
      </c>
      <c r="Q18" s="160">
        <v>9285.2000000000007</v>
      </c>
      <c r="R18" s="187">
        <f t="shared" si="8"/>
        <v>12641715.314106598</v>
      </c>
      <c r="S18" s="187">
        <f t="shared" si="4"/>
        <v>1332082.6975532994</v>
      </c>
      <c r="T18" s="187">
        <f t="shared" si="5"/>
        <v>5596544.497713198</v>
      </c>
      <c r="U18" s="187">
        <f t="shared" si="6"/>
        <v>5178566.7911015218</v>
      </c>
      <c r="V18" s="187">
        <f t="shared" si="7"/>
        <v>534521.32773857866</v>
      </c>
      <c r="W18" s="113">
        <f t="shared" si="9"/>
        <v>0.10613057819620708</v>
      </c>
    </row>
    <row r="19" spans="1:23" s="70" customFormat="1" ht="14" x14ac:dyDescent="0.15">
      <c r="A19" s="68">
        <v>2019</v>
      </c>
      <c r="B19" s="69" t="s">
        <v>151</v>
      </c>
      <c r="C19" s="160">
        <v>988</v>
      </c>
      <c r="D19" s="160">
        <v>1000</v>
      </c>
      <c r="E19" s="160">
        <v>152</v>
      </c>
      <c r="F19" s="160">
        <v>19</v>
      </c>
      <c r="G19" s="160">
        <v>2159</v>
      </c>
      <c r="H19" s="169"/>
      <c r="I19" s="69" t="s">
        <v>151</v>
      </c>
      <c r="J19" s="157">
        <v>26003</v>
      </c>
      <c r="K19" s="166">
        <v>5.4294711695080899E-5</v>
      </c>
      <c r="L19" s="154">
        <f t="shared" si="0"/>
        <v>1.4118253882071885</v>
      </c>
      <c r="M19" s="154">
        <f t="shared" si="1"/>
        <v>1.4118253882071885</v>
      </c>
      <c r="N19" s="154">
        <f t="shared" si="2"/>
        <v>1.4118253882071885</v>
      </c>
      <c r="O19" s="154">
        <f t="shared" si="3"/>
        <v>1.4118253882071885</v>
      </c>
      <c r="P19" s="151">
        <v>533706822.22000003</v>
      </c>
      <c r="Q19" s="160">
        <v>2159</v>
      </c>
      <c r="R19" s="187">
        <f t="shared" si="8"/>
        <v>3048.1310131393202</v>
      </c>
      <c r="S19" s="187">
        <f t="shared" si="4"/>
        <v>1394.8834835487023</v>
      </c>
      <c r="T19" s="187">
        <f t="shared" si="5"/>
        <v>1411.8253882071886</v>
      </c>
      <c r="U19" s="187">
        <f t="shared" si="6"/>
        <v>214.59745900749266</v>
      </c>
      <c r="V19" s="187">
        <f t="shared" si="7"/>
        <v>26.824682375936582</v>
      </c>
      <c r="W19" s="113">
        <f t="shared" si="9"/>
        <v>5.7112461116017844E-6</v>
      </c>
    </row>
    <row r="20" spans="1:23" s="70" customFormat="1" ht="14" x14ac:dyDescent="0.15">
      <c r="A20" s="68">
        <v>2019</v>
      </c>
      <c r="B20" s="69" t="s">
        <v>121</v>
      </c>
      <c r="C20" s="160">
        <v>73.5</v>
      </c>
      <c r="D20" s="160">
        <v>582.75</v>
      </c>
      <c r="E20" s="160">
        <v>2772</v>
      </c>
      <c r="F20" s="160">
        <v>560</v>
      </c>
      <c r="G20" s="160">
        <v>3988.2499999999995</v>
      </c>
      <c r="H20" s="169"/>
      <c r="I20" s="69" t="s">
        <v>121</v>
      </c>
      <c r="J20" s="157">
        <v>27086.149999999998</v>
      </c>
      <c r="K20" s="154">
        <v>0.82472575866762754</v>
      </c>
      <c r="L20" s="154">
        <f t="shared" si="0"/>
        <v>22338.645608135157</v>
      </c>
      <c r="M20" s="154">
        <f t="shared" si="1"/>
        <v>22338.645608135157</v>
      </c>
      <c r="N20" s="154">
        <f t="shared" si="2"/>
        <v>22338.645608135157</v>
      </c>
      <c r="O20" s="154">
        <f t="shared" si="3"/>
        <v>22338.645608135157</v>
      </c>
      <c r="P20" s="151">
        <v>1124271374.72</v>
      </c>
      <c r="Q20" s="160">
        <v>3988.2499999999995</v>
      </c>
      <c r="R20" s="187">
        <f t="shared" si="8"/>
        <v>89092103.346645027</v>
      </c>
      <c r="S20" s="187">
        <f t="shared" si="4"/>
        <v>1641890.452197934</v>
      </c>
      <c r="T20" s="187">
        <f t="shared" si="5"/>
        <v>13017845.728140762</v>
      </c>
      <c r="U20" s="187">
        <f t="shared" si="6"/>
        <v>61922725.625750653</v>
      </c>
      <c r="V20" s="187">
        <f t="shared" si="7"/>
        <v>12509641.540555688</v>
      </c>
      <c r="W20" s="113">
        <f t="shared" si="9"/>
        <v>7.9244304666952342E-2</v>
      </c>
    </row>
    <row r="21" spans="1:23" s="70" customFormat="1" ht="14" x14ac:dyDescent="0.15">
      <c r="A21" s="68">
        <v>2019</v>
      </c>
      <c r="B21" s="69" t="s">
        <v>122</v>
      </c>
      <c r="C21" s="160">
        <v>0</v>
      </c>
      <c r="D21" s="160">
        <v>1130</v>
      </c>
      <c r="E21" s="160">
        <v>1650</v>
      </c>
      <c r="F21" s="160">
        <v>0</v>
      </c>
      <c r="G21" s="160">
        <v>2780</v>
      </c>
      <c r="H21" s="169"/>
      <c r="I21" s="69" t="s">
        <v>122</v>
      </c>
      <c r="J21" s="157">
        <v>371</v>
      </c>
      <c r="K21" s="154">
        <v>0</v>
      </c>
      <c r="L21" s="154">
        <f t="shared" si="0"/>
        <v>0</v>
      </c>
      <c r="M21" s="154">
        <f t="shared" si="1"/>
        <v>0</v>
      </c>
      <c r="N21" s="154">
        <f t="shared" si="2"/>
        <v>0</v>
      </c>
      <c r="O21" s="154">
        <f t="shared" si="3"/>
        <v>0</v>
      </c>
      <c r="P21" s="151">
        <v>19221143.369999997</v>
      </c>
      <c r="Q21" s="160">
        <v>2780</v>
      </c>
      <c r="R21" s="187">
        <f t="shared" si="8"/>
        <v>0</v>
      </c>
      <c r="S21" s="187">
        <f t="shared" si="4"/>
        <v>0</v>
      </c>
      <c r="T21" s="187">
        <f t="shared" si="5"/>
        <v>0</v>
      </c>
      <c r="U21" s="187">
        <f t="shared" si="6"/>
        <v>0</v>
      </c>
      <c r="V21" s="187">
        <f t="shared" si="7"/>
        <v>0</v>
      </c>
      <c r="W21" s="113">
        <f t="shared" si="9"/>
        <v>0</v>
      </c>
    </row>
    <row r="22" spans="1:23" s="70" customFormat="1" ht="14" x14ac:dyDescent="0.15">
      <c r="A22" s="68">
        <v>2019</v>
      </c>
      <c r="B22" s="69" t="s">
        <v>125</v>
      </c>
      <c r="C22" s="160">
        <v>212</v>
      </c>
      <c r="D22" s="160">
        <v>436</v>
      </c>
      <c r="E22" s="160">
        <v>331</v>
      </c>
      <c r="F22" s="160">
        <v>70</v>
      </c>
      <c r="G22" s="160">
        <v>1049</v>
      </c>
      <c r="H22" s="169"/>
      <c r="I22" s="69" t="s">
        <v>125</v>
      </c>
      <c r="J22" s="157">
        <v>77.66</v>
      </c>
      <c r="K22" s="154">
        <v>0.12087912087912088</v>
      </c>
      <c r="L22" s="154">
        <f t="shared" si="0"/>
        <v>9.3874725274725268</v>
      </c>
      <c r="M22" s="154">
        <f t="shared" si="1"/>
        <v>9.3874725274725268</v>
      </c>
      <c r="N22" s="154">
        <f t="shared" si="2"/>
        <v>9.3874725274725268</v>
      </c>
      <c r="O22" s="154">
        <f t="shared" si="3"/>
        <v>9.3874725274725268</v>
      </c>
      <c r="P22" s="151">
        <v>1981729.5799999998</v>
      </c>
      <c r="Q22" s="160">
        <v>1049</v>
      </c>
      <c r="R22" s="187">
        <f t="shared" si="8"/>
        <v>9847.4586813186797</v>
      </c>
      <c r="S22" s="187">
        <f t="shared" si="4"/>
        <v>1990.1441758241756</v>
      </c>
      <c r="T22" s="187">
        <f t="shared" si="5"/>
        <v>4092.9380219780219</v>
      </c>
      <c r="U22" s="187">
        <f t="shared" si="6"/>
        <v>3107.2534065934065</v>
      </c>
      <c r="V22" s="187">
        <f t="shared" si="7"/>
        <v>657.12307692307684</v>
      </c>
      <c r="W22" s="113">
        <f t="shared" si="9"/>
        <v>4.96912332575602E-3</v>
      </c>
    </row>
    <row r="23" spans="1:23" s="70" customFormat="1" ht="14" x14ac:dyDescent="0.15">
      <c r="A23" s="68">
        <v>2019</v>
      </c>
      <c r="B23" s="69" t="s">
        <v>126</v>
      </c>
      <c r="C23" s="160">
        <v>5498</v>
      </c>
      <c r="D23" s="160">
        <v>18950</v>
      </c>
      <c r="E23" s="160">
        <v>7536</v>
      </c>
      <c r="F23" s="160">
        <v>5460</v>
      </c>
      <c r="G23" s="160">
        <v>37444</v>
      </c>
      <c r="H23" s="169"/>
      <c r="I23" s="69" t="s">
        <v>126</v>
      </c>
      <c r="J23" s="157">
        <v>235</v>
      </c>
      <c r="K23" s="154">
        <v>8.7689713322091065E-2</v>
      </c>
      <c r="L23" s="154">
        <f t="shared" si="0"/>
        <v>20.607082630691401</v>
      </c>
      <c r="M23" s="154">
        <f t="shared" si="1"/>
        <v>20.607082630691401</v>
      </c>
      <c r="N23" s="154">
        <f t="shared" si="2"/>
        <v>20.607082630691401</v>
      </c>
      <c r="O23" s="154">
        <f t="shared" si="3"/>
        <v>20.607082630691401</v>
      </c>
      <c r="P23" s="151">
        <v>24458929.960000001</v>
      </c>
      <c r="Q23" s="160">
        <v>37444</v>
      </c>
      <c r="R23" s="187">
        <f t="shared" si="8"/>
        <v>771611.60202360887</v>
      </c>
      <c r="S23" s="187">
        <f t="shared" si="4"/>
        <v>113297.74030354133</v>
      </c>
      <c r="T23" s="187">
        <f t="shared" si="5"/>
        <v>390504.21585160209</v>
      </c>
      <c r="U23" s="187">
        <f t="shared" si="6"/>
        <v>155294.9747048904</v>
      </c>
      <c r="V23" s="187">
        <f t="shared" si="7"/>
        <v>112514.67116357505</v>
      </c>
      <c r="W23" s="113">
        <f t="shared" si="9"/>
        <v>3.1547234620872548E-2</v>
      </c>
    </row>
    <row r="24" spans="1:23" s="70" customFormat="1" ht="14" x14ac:dyDescent="0.15">
      <c r="A24" s="68">
        <v>2019</v>
      </c>
      <c r="B24" s="69" t="s">
        <v>154</v>
      </c>
      <c r="C24" s="160">
        <v>442.06</v>
      </c>
      <c r="D24" s="160">
        <v>541.88</v>
      </c>
      <c r="E24" s="160">
        <v>285.2</v>
      </c>
      <c r="F24" s="160">
        <v>156.85999999999999</v>
      </c>
      <c r="G24" s="160">
        <v>1426</v>
      </c>
      <c r="H24" s="169"/>
      <c r="I24" s="69" t="s">
        <v>154</v>
      </c>
      <c r="J24" s="157">
        <v>76387.899999999994</v>
      </c>
      <c r="K24" s="154">
        <v>3.0845700990587654E-2</v>
      </c>
      <c r="L24" s="154">
        <f t="shared" si="0"/>
        <v>2356.2383226989105</v>
      </c>
      <c r="M24" s="154">
        <f t="shared" si="1"/>
        <v>2356.2383226989105</v>
      </c>
      <c r="N24" s="154">
        <f t="shared" si="2"/>
        <v>2356.2383226989105</v>
      </c>
      <c r="O24" s="154">
        <f t="shared" si="3"/>
        <v>2356.2383226989105</v>
      </c>
      <c r="P24" s="151">
        <v>464098582.03000003</v>
      </c>
      <c r="Q24" s="160">
        <v>1426</v>
      </c>
      <c r="R24" s="187">
        <f t="shared" si="8"/>
        <v>3359995.8481686465</v>
      </c>
      <c r="S24" s="187">
        <f t="shared" si="4"/>
        <v>1041598.7129322804</v>
      </c>
      <c r="T24" s="187">
        <f t="shared" si="5"/>
        <v>1276798.4223040857</v>
      </c>
      <c r="U24" s="187">
        <f t="shared" si="6"/>
        <v>671999.16963372927</v>
      </c>
      <c r="V24" s="187">
        <f t="shared" si="7"/>
        <v>369599.54329855106</v>
      </c>
      <c r="W24" s="113">
        <f t="shared" si="9"/>
        <v>7.2398321784819661E-3</v>
      </c>
    </row>
    <row r="25" spans="1:23" s="70" customFormat="1" ht="14" x14ac:dyDescent="0.15">
      <c r="A25" s="68">
        <v>2019</v>
      </c>
      <c r="B25" s="69" t="s">
        <v>114</v>
      </c>
      <c r="C25" s="160">
        <v>300</v>
      </c>
      <c r="D25" s="160">
        <v>3950</v>
      </c>
      <c r="E25" s="160">
        <v>9640</v>
      </c>
      <c r="F25" s="160">
        <v>900</v>
      </c>
      <c r="G25" s="160">
        <v>14790</v>
      </c>
      <c r="H25" s="169"/>
      <c r="I25" s="69" t="s">
        <v>114</v>
      </c>
      <c r="J25" s="157">
        <v>256.75</v>
      </c>
      <c r="K25" s="154">
        <v>0</v>
      </c>
      <c r="L25" s="154">
        <f t="shared" si="0"/>
        <v>0</v>
      </c>
      <c r="M25" s="154">
        <f t="shared" si="1"/>
        <v>0</v>
      </c>
      <c r="N25" s="154">
        <f t="shared" si="2"/>
        <v>0</v>
      </c>
      <c r="O25" s="154">
        <f t="shared" si="3"/>
        <v>0</v>
      </c>
      <c r="P25" s="151">
        <v>18182290.59</v>
      </c>
      <c r="Q25" s="160">
        <v>14790</v>
      </c>
      <c r="R25" s="187">
        <f t="shared" si="8"/>
        <v>0</v>
      </c>
      <c r="S25" s="187">
        <f t="shared" si="4"/>
        <v>0</v>
      </c>
      <c r="T25" s="187">
        <f t="shared" si="5"/>
        <v>0</v>
      </c>
      <c r="U25" s="187">
        <f t="shared" si="6"/>
        <v>0</v>
      </c>
      <c r="V25" s="187">
        <f t="shared" si="7"/>
        <v>0</v>
      </c>
      <c r="W25" s="113">
        <f t="shared" si="9"/>
        <v>0</v>
      </c>
    </row>
    <row r="26" spans="1:23" s="70" customFormat="1" ht="14" x14ac:dyDescent="0.15">
      <c r="A26" s="68">
        <v>2019</v>
      </c>
      <c r="B26" s="69" t="s">
        <v>149</v>
      </c>
      <c r="C26" s="160">
        <v>647</v>
      </c>
      <c r="D26" s="160">
        <v>7854</v>
      </c>
      <c r="E26" s="160">
        <v>840</v>
      </c>
      <c r="F26" s="160">
        <v>0</v>
      </c>
      <c r="G26" s="160">
        <v>9341</v>
      </c>
      <c r="H26" s="169"/>
      <c r="I26" s="69" t="s">
        <v>149</v>
      </c>
      <c r="J26" s="157">
        <v>2074.58</v>
      </c>
      <c r="K26" s="154">
        <v>2.768166089965398E-2</v>
      </c>
      <c r="L26" s="154">
        <f t="shared" si="0"/>
        <v>57.427820069204152</v>
      </c>
      <c r="M26" s="154">
        <f t="shared" si="1"/>
        <v>57.427820069204152</v>
      </c>
      <c r="N26" s="154">
        <f t="shared" si="2"/>
        <v>57.427820069204152</v>
      </c>
      <c r="O26" s="154">
        <f t="shared" si="3"/>
        <v>57.427820069204152</v>
      </c>
      <c r="P26" s="151">
        <v>209853567.56000003</v>
      </c>
      <c r="Q26" s="160">
        <v>9341</v>
      </c>
      <c r="R26" s="187">
        <f t="shared" si="8"/>
        <v>536433.26726643601</v>
      </c>
      <c r="S26" s="187">
        <f t="shared" si="4"/>
        <v>37155.799584775086</v>
      </c>
      <c r="T26" s="187">
        <f t="shared" si="5"/>
        <v>451038.09882352944</v>
      </c>
      <c r="U26" s="187">
        <f t="shared" si="6"/>
        <v>48239.368858131485</v>
      </c>
      <c r="V26" s="187">
        <f t="shared" si="7"/>
        <v>0</v>
      </c>
      <c r="W26" s="113">
        <f t="shared" si="9"/>
        <v>2.5562265798176739E-3</v>
      </c>
    </row>
    <row r="27" spans="1:23" s="70" customFormat="1" ht="14" x14ac:dyDescent="0.15">
      <c r="A27" s="68">
        <v>2019</v>
      </c>
      <c r="B27" s="69" t="s">
        <v>103</v>
      </c>
      <c r="C27" s="160">
        <v>600.29</v>
      </c>
      <c r="D27" s="160">
        <v>2375.16</v>
      </c>
      <c r="E27" s="160">
        <v>4352.13</v>
      </c>
      <c r="F27" s="160">
        <v>1858.41</v>
      </c>
      <c r="G27" s="160">
        <v>9185.99</v>
      </c>
      <c r="H27" s="169"/>
      <c r="I27" s="69" t="s">
        <v>103</v>
      </c>
      <c r="J27" s="157">
        <v>2496</v>
      </c>
      <c r="K27" s="154">
        <v>0.189103690685413</v>
      </c>
      <c r="L27" s="154">
        <f t="shared" si="0"/>
        <v>472.00281195079083</v>
      </c>
      <c r="M27" s="154">
        <f t="shared" si="1"/>
        <v>472.00281195079083</v>
      </c>
      <c r="N27" s="154">
        <f t="shared" si="2"/>
        <v>472.00281195079083</v>
      </c>
      <c r="O27" s="154">
        <f t="shared" si="3"/>
        <v>472.00281195079083</v>
      </c>
      <c r="P27" s="151">
        <v>97598313.75</v>
      </c>
      <c r="Q27" s="160">
        <v>9185.99</v>
      </c>
      <c r="R27" s="187">
        <f t="shared" si="8"/>
        <v>4335813.1105518453</v>
      </c>
      <c r="S27" s="187">
        <f t="shared" si="4"/>
        <v>283338.5679859402</v>
      </c>
      <c r="T27" s="187">
        <f t="shared" si="5"/>
        <v>1121082.1988330402</v>
      </c>
      <c r="U27" s="187">
        <f t="shared" si="6"/>
        <v>2054217.5979753954</v>
      </c>
      <c r="V27" s="187">
        <f t="shared" si="7"/>
        <v>877174.74575746921</v>
      </c>
      <c r="W27" s="113">
        <f t="shared" si="9"/>
        <v>4.4425082196175192E-2</v>
      </c>
    </row>
    <row r="28" spans="1:23" s="70" customFormat="1" ht="14" x14ac:dyDescent="0.15">
      <c r="A28" s="68">
        <v>2019</v>
      </c>
      <c r="B28" s="69" t="s">
        <v>137</v>
      </c>
      <c r="C28" s="160">
        <v>0</v>
      </c>
      <c r="D28" s="160">
        <v>808</v>
      </c>
      <c r="E28" s="160">
        <v>2315</v>
      </c>
      <c r="F28" s="160">
        <v>0</v>
      </c>
      <c r="G28" s="160">
        <v>3123</v>
      </c>
      <c r="H28" s="169"/>
      <c r="I28" s="69" t="s">
        <v>137</v>
      </c>
      <c r="J28" s="157">
        <v>2650</v>
      </c>
      <c r="K28" s="154">
        <v>0</v>
      </c>
      <c r="L28" s="154">
        <f t="shared" si="0"/>
        <v>0</v>
      </c>
      <c r="M28" s="154">
        <f t="shared" si="1"/>
        <v>0</v>
      </c>
      <c r="N28" s="154">
        <f t="shared" si="2"/>
        <v>0</v>
      </c>
      <c r="O28" s="154">
        <f t="shared" si="3"/>
        <v>0</v>
      </c>
      <c r="P28" s="151">
        <v>186758412.81</v>
      </c>
      <c r="Q28" s="160">
        <v>3123</v>
      </c>
      <c r="R28" s="187">
        <f t="shared" si="8"/>
        <v>0</v>
      </c>
      <c r="S28" s="187">
        <f t="shared" si="4"/>
        <v>0</v>
      </c>
      <c r="T28" s="187">
        <f t="shared" si="5"/>
        <v>0</v>
      </c>
      <c r="U28" s="187">
        <f t="shared" si="6"/>
        <v>0</v>
      </c>
      <c r="V28" s="187">
        <f t="shared" si="7"/>
        <v>0</v>
      </c>
      <c r="W28" s="113">
        <f t="shared" si="9"/>
        <v>0</v>
      </c>
    </row>
    <row r="29" spans="1:23" s="70" customFormat="1" ht="14" x14ac:dyDescent="0.15">
      <c r="A29" s="68">
        <v>2019</v>
      </c>
      <c r="B29" s="69" t="s">
        <v>152</v>
      </c>
      <c r="C29" s="160">
        <v>471.83333333333331</v>
      </c>
      <c r="D29" s="160">
        <v>679.41666666666663</v>
      </c>
      <c r="E29" s="160">
        <v>0</v>
      </c>
      <c r="F29" s="160">
        <v>28.333333333333332</v>
      </c>
      <c r="G29" s="160">
        <v>1179.5833333333333</v>
      </c>
      <c r="H29" s="169"/>
      <c r="I29" s="69" t="s">
        <v>152</v>
      </c>
      <c r="J29" s="157">
        <v>50517</v>
      </c>
      <c r="K29" s="154">
        <v>0.24792013311148087</v>
      </c>
      <c r="L29" s="154">
        <f t="shared" si="0"/>
        <v>12524.18136439268</v>
      </c>
      <c r="M29" s="154">
        <f t="shared" si="1"/>
        <v>12524.18136439268</v>
      </c>
      <c r="N29" s="154">
        <f t="shared" si="2"/>
        <v>12524.18136439268</v>
      </c>
      <c r="O29" s="154">
        <f t="shared" si="3"/>
        <v>12524.18136439268</v>
      </c>
      <c r="P29" s="151">
        <v>937756689.38</v>
      </c>
      <c r="Q29" s="160">
        <v>1179.5833333333333</v>
      </c>
      <c r="R29" s="187">
        <f t="shared" si="8"/>
        <v>14773315.601081531</v>
      </c>
      <c r="S29" s="187">
        <f t="shared" si="4"/>
        <v>5909326.2404326126</v>
      </c>
      <c r="T29" s="187">
        <f t="shared" si="5"/>
        <v>8509137.5553244594</v>
      </c>
      <c r="U29" s="187">
        <f t="shared" si="6"/>
        <v>0</v>
      </c>
      <c r="V29" s="187">
        <f t="shared" si="7"/>
        <v>354851.80532445927</v>
      </c>
      <c r="W29" s="113">
        <f t="shared" si="9"/>
        <v>1.5753889861184509E-2</v>
      </c>
    </row>
    <row r="30" spans="1:23" s="70" customFormat="1" ht="14" x14ac:dyDescent="0.15">
      <c r="A30" s="68">
        <v>2019</v>
      </c>
      <c r="B30" s="69" t="s">
        <v>135</v>
      </c>
      <c r="C30" s="160">
        <v>392</v>
      </c>
      <c r="D30" s="160">
        <v>1100</v>
      </c>
      <c r="E30" s="160">
        <v>2200</v>
      </c>
      <c r="F30" s="160">
        <v>850</v>
      </c>
      <c r="G30" s="160">
        <v>4542</v>
      </c>
      <c r="H30" s="169"/>
      <c r="I30" s="69" t="s">
        <v>135</v>
      </c>
      <c r="J30" s="157">
        <v>5508.75</v>
      </c>
      <c r="K30" s="154">
        <v>0</v>
      </c>
      <c r="L30" s="154">
        <f t="shared" si="0"/>
        <v>0</v>
      </c>
      <c r="M30" s="154">
        <f t="shared" si="1"/>
        <v>0</v>
      </c>
      <c r="N30" s="154">
        <f t="shared" si="2"/>
        <v>0</v>
      </c>
      <c r="O30" s="154">
        <f t="shared" si="3"/>
        <v>0</v>
      </c>
      <c r="P30" s="151">
        <v>563416190.41999996</v>
      </c>
      <c r="Q30" s="160">
        <v>4542</v>
      </c>
      <c r="R30" s="187">
        <f t="shared" si="8"/>
        <v>0</v>
      </c>
      <c r="S30" s="187">
        <f t="shared" si="4"/>
        <v>0</v>
      </c>
      <c r="T30" s="187">
        <f t="shared" si="5"/>
        <v>0</v>
      </c>
      <c r="U30" s="187">
        <f t="shared" si="6"/>
        <v>0</v>
      </c>
      <c r="V30" s="187">
        <f t="shared" si="7"/>
        <v>0</v>
      </c>
      <c r="W30" s="113">
        <f t="shared" si="9"/>
        <v>0</v>
      </c>
    </row>
    <row r="31" spans="1:23" s="70" customFormat="1" ht="14" x14ac:dyDescent="0.15">
      <c r="A31" s="68">
        <v>2019</v>
      </c>
      <c r="B31" s="69" t="s">
        <v>136</v>
      </c>
      <c r="C31" s="160">
        <v>0</v>
      </c>
      <c r="D31" s="160">
        <v>7900</v>
      </c>
      <c r="E31" s="160">
        <v>19280</v>
      </c>
      <c r="F31" s="160">
        <v>1800</v>
      </c>
      <c r="G31" s="160">
        <v>28980</v>
      </c>
      <c r="H31" s="169"/>
      <c r="I31" s="69" t="s">
        <v>136</v>
      </c>
      <c r="J31" s="157">
        <v>233</v>
      </c>
      <c r="K31" s="154">
        <v>0</v>
      </c>
      <c r="L31" s="154">
        <f t="shared" si="0"/>
        <v>0</v>
      </c>
      <c r="M31" s="154">
        <f t="shared" si="1"/>
        <v>0</v>
      </c>
      <c r="N31" s="154">
        <f t="shared" si="2"/>
        <v>0</v>
      </c>
      <c r="O31" s="154">
        <f t="shared" si="3"/>
        <v>0</v>
      </c>
      <c r="P31" s="151">
        <v>31016159.329999998</v>
      </c>
      <c r="Q31" s="160">
        <v>28980</v>
      </c>
      <c r="R31" s="187">
        <f t="shared" si="8"/>
        <v>0</v>
      </c>
      <c r="S31" s="187">
        <f t="shared" si="4"/>
        <v>0</v>
      </c>
      <c r="T31" s="187">
        <f t="shared" si="5"/>
        <v>0</v>
      </c>
      <c r="U31" s="187">
        <f t="shared" si="6"/>
        <v>0</v>
      </c>
      <c r="V31" s="187">
        <f t="shared" si="7"/>
        <v>0</v>
      </c>
      <c r="W31" s="113">
        <f t="shared" si="9"/>
        <v>0</v>
      </c>
    </row>
    <row r="32" spans="1:23" s="70" customFormat="1" ht="14" x14ac:dyDescent="0.15">
      <c r="A32" s="68">
        <v>2019</v>
      </c>
      <c r="B32" s="69" t="s">
        <v>150</v>
      </c>
      <c r="C32" s="160">
        <v>0</v>
      </c>
      <c r="D32" s="160">
        <v>3950</v>
      </c>
      <c r="E32" s="160">
        <v>9640</v>
      </c>
      <c r="F32" s="160">
        <v>900</v>
      </c>
      <c r="G32" s="160">
        <v>14490</v>
      </c>
      <c r="H32" s="169"/>
      <c r="I32" s="69" t="s">
        <v>150</v>
      </c>
      <c r="J32" s="157">
        <v>2237</v>
      </c>
      <c r="K32" s="166">
        <v>1.092896174863388E-3</v>
      </c>
      <c r="L32" s="154">
        <f t="shared" si="0"/>
        <v>2.444808743169399</v>
      </c>
      <c r="M32" s="154">
        <f t="shared" si="1"/>
        <v>2.444808743169399</v>
      </c>
      <c r="N32" s="154">
        <f t="shared" si="2"/>
        <v>2.444808743169399</v>
      </c>
      <c r="O32" s="154">
        <f t="shared" si="3"/>
        <v>2.444808743169399</v>
      </c>
      <c r="P32" s="151">
        <v>164641143.37</v>
      </c>
      <c r="Q32" s="160">
        <v>14490</v>
      </c>
      <c r="R32" s="187">
        <f t="shared" si="8"/>
        <v>35425.278688524595</v>
      </c>
      <c r="S32" s="187">
        <f t="shared" si="4"/>
        <v>0</v>
      </c>
      <c r="T32" s="187">
        <f t="shared" si="5"/>
        <v>9656.9945355191267</v>
      </c>
      <c r="U32" s="187">
        <f t="shared" si="6"/>
        <v>23567.956284153006</v>
      </c>
      <c r="V32" s="187">
        <f t="shared" si="7"/>
        <v>2200.3278688524592</v>
      </c>
      <c r="W32" s="113">
        <f t="shared" si="9"/>
        <v>2.1516662216632536E-4</v>
      </c>
    </row>
    <row r="33" spans="1:23" ht="14" x14ac:dyDescent="0.15">
      <c r="A33" s="70"/>
      <c r="B33" s="70"/>
      <c r="C33" s="70"/>
      <c r="D33" s="70"/>
      <c r="E33" s="70"/>
      <c r="F33" s="70"/>
      <c r="G33" s="70"/>
      <c r="H33" s="170"/>
      <c r="I33" s="70"/>
      <c r="J33" s="162"/>
      <c r="K33" s="70"/>
      <c r="L33" s="70"/>
      <c r="M33" s="70"/>
      <c r="N33" s="70"/>
      <c r="O33" s="70"/>
      <c r="P33" s="70"/>
      <c r="Q33" s="70"/>
      <c r="R33" s="117">
        <f>SUM(R3:R32)</f>
        <v>256407615.76248088</v>
      </c>
      <c r="S33" s="117">
        <f>SUM(S3:S32)</f>
        <v>25798861.038198847</v>
      </c>
      <c r="T33" s="117">
        <f>SUM(T3:T32)</f>
        <v>64749823.432393484</v>
      </c>
      <c r="U33" s="117">
        <f>SUM(U3:U32)</f>
        <v>131242834.49428724</v>
      </c>
      <c r="V33" s="117">
        <f>SUM(V3:V32)</f>
        <v>34616096.797601409</v>
      </c>
      <c r="W33" s="70"/>
    </row>
  </sheetData>
  <mergeCells count="1">
    <mergeCell ref="A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C042-1C77-442C-89A0-459657AE615A}">
  <dimension ref="A1:W33"/>
  <sheetViews>
    <sheetView topLeftCell="H11" zoomScaleNormal="100" workbookViewId="0">
      <selection activeCell="A2" sqref="A2"/>
    </sheetView>
  </sheetViews>
  <sheetFormatPr baseColWidth="10" defaultColWidth="11.5" defaultRowHeight="13" x14ac:dyDescent="0.15"/>
  <cols>
    <col min="1" max="1" width="6" style="94" bestFit="1" customWidth="1"/>
    <col min="2" max="2" width="18.5" style="94" bestFit="1" customWidth="1"/>
    <col min="3" max="3" width="11.5" style="99" bestFit="1" customWidth="1"/>
    <col min="4" max="4" width="11.5" style="94" bestFit="1" customWidth="1"/>
    <col min="5" max="5" width="12.6640625" style="94" bestFit="1" customWidth="1"/>
    <col min="6" max="6" width="11.5" style="94" bestFit="1" customWidth="1"/>
    <col min="7" max="7" width="14.5" style="94" bestFit="1" customWidth="1"/>
    <col min="8" max="8" width="3.5" style="171" customWidth="1"/>
    <col min="9" max="9" width="18.5" style="94" bestFit="1" customWidth="1"/>
    <col min="10" max="10" width="16.6640625" style="94" bestFit="1" customWidth="1"/>
    <col min="11" max="11" width="7.6640625" style="94" bestFit="1" customWidth="1"/>
    <col min="12" max="15" width="10.5" style="94" bestFit="1" customWidth="1"/>
    <col min="16" max="16" width="20" style="94" bestFit="1" customWidth="1"/>
    <col min="17" max="17" width="13.6640625" style="94" bestFit="1" customWidth="1"/>
    <col min="18" max="18" width="20.83203125" style="94" customWidth="1"/>
    <col min="19" max="22" width="16.83203125" style="94" bestFit="1" customWidth="1"/>
    <col min="23" max="23" width="13.6640625" style="94" bestFit="1" customWidth="1"/>
    <col min="24" max="16384" width="11.5" style="94"/>
  </cols>
  <sheetData>
    <row r="1" spans="1:23" ht="20.25" customHeight="1" x14ac:dyDescent="0.2">
      <c r="A1" s="271" t="s">
        <v>177</v>
      </c>
      <c r="B1" s="271"/>
      <c r="C1" s="271"/>
      <c r="D1" s="271"/>
      <c r="E1" s="271"/>
      <c r="F1" s="271"/>
      <c r="G1" s="271"/>
      <c r="H1" s="167"/>
      <c r="I1" s="144"/>
      <c r="J1" s="144"/>
      <c r="K1" s="144"/>
      <c r="L1" s="144"/>
      <c r="M1" s="144"/>
      <c r="N1" s="144"/>
      <c r="O1" s="144"/>
    </row>
    <row r="2" spans="1:23" s="70" customFormat="1" ht="43.5" customHeight="1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5" t="s">
        <v>144</v>
      </c>
      <c r="G2" s="175" t="s">
        <v>210</v>
      </c>
      <c r="H2" s="168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25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3" s="70" customFormat="1" ht="14" x14ac:dyDescent="0.15">
      <c r="A3" s="68">
        <v>2019</v>
      </c>
      <c r="B3" s="69" t="s">
        <v>96</v>
      </c>
      <c r="C3" s="160">
        <v>860</v>
      </c>
      <c r="D3" s="160">
        <v>460</v>
      </c>
      <c r="E3" s="160">
        <v>374.99999999999994</v>
      </c>
      <c r="F3" s="160">
        <v>0</v>
      </c>
      <c r="G3" s="160">
        <v>1695</v>
      </c>
      <c r="H3" s="174"/>
      <c r="I3" s="69" t="s">
        <v>102</v>
      </c>
      <c r="J3" s="75">
        <v>689.5</v>
      </c>
      <c r="K3" s="81">
        <v>0.618978102189781</v>
      </c>
      <c r="L3" s="71">
        <f t="shared" ref="L3:L29" si="0">+J3*K3</f>
        <v>426.78540145985397</v>
      </c>
      <c r="M3" s="71">
        <f t="shared" ref="M3:M29" si="1">+J3*K3</f>
        <v>426.78540145985397</v>
      </c>
      <c r="N3" s="71">
        <f t="shared" ref="N3:N29" si="2">+K3*J3</f>
        <v>426.78540145985397</v>
      </c>
      <c r="O3" s="71">
        <f t="shared" ref="O3:O29" si="3">+K3*J3</f>
        <v>426.78540145985397</v>
      </c>
      <c r="P3" s="172">
        <v>32504352.009999998</v>
      </c>
      <c r="Q3" s="111">
        <f>G3</f>
        <v>1695</v>
      </c>
      <c r="R3" s="187">
        <f>+Q3*L3</f>
        <v>723401.25547445251</v>
      </c>
      <c r="S3" s="187">
        <f>+L3*C3</f>
        <v>367035.44525547442</v>
      </c>
      <c r="T3" s="187">
        <f t="shared" ref="T3:V3" si="4">+M3*D3</f>
        <v>196321.28467153283</v>
      </c>
      <c r="U3" s="187">
        <f t="shared" si="4"/>
        <v>160044.52554744523</v>
      </c>
      <c r="V3" s="187">
        <f t="shared" si="4"/>
        <v>0</v>
      </c>
      <c r="W3" s="113">
        <f>+R3/P3</f>
        <v>2.2255519976275711E-2</v>
      </c>
    </row>
    <row r="4" spans="1:23" s="70" customFormat="1" ht="14" x14ac:dyDescent="0.15">
      <c r="A4" s="68">
        <v>2019</v>
      </c>
      <c r="B4" s="69" t="s">
        <v>115</v>
      </c>
      <c r="C4" s="160">
        <v>1650</v>
      </c>
      <c r="D4" s="160">
        <v>952</v>
      </c>
      <c r="E4" s="160">
        <v>3675</v>
      </c>
      <c r="F4" s="160">
        <v>2180</v>
      </c>
      <c r="G4" s="160">
        <v>8457</v>
      </c>
      <c r="H4" s="174"/>
      <c r="I4" s="69" t="s">
        <v>115</v>
      </c>
      <c r="J4" s="76">
        <v>340</v>
      </c>
      <c r="K4" s="71">
        <v>0.82278481012658233</v>
      </c>
      <c r="L4" s="71">
        <f t="shared" si="0"/>
        <v>279.74683544303798</v>
      </c>
      <c r="M4" s="71">
        <f t="shared" si="1"/>
        <v>279.74683544303798</v>
      </c>
      <c r="N4" s="71">
        <f t="shared" si="2"/>
        <v>279.74683544303798</v>
      </c>
      <c r="O4" s="71">
        <f t="shared" si="3"/>
        <v>279.74683544303798</v>
      </c>
      <c r="P4" s="172">
        <v>87071760</v>
      </c>
      <c r="Q4" s="111">
        <f t="shared" ref="Q4:Q29" si="5">G4</f>
        <v>8457</v>
      </c>
      <c r="R4" s="187">
        <f t="shared" ref="R4:R29" si="6">+Q4*L4</f>
        <v>2365818.9873417723</v>
      </c>
      <c r="S4" s="187">
        <f t="shared" ref="S4:S29" si="7">+L4*C4</f>
        <v>461582.27848101268</v>
      </c>
      <c r="T4" s="187">
        <f t="shared" ref="T4:T29" si="8">+M4*D4</f>
        <v>266318.98734177218</v>
      </c>
      <c r="U4" s="187">
        <f t="shared" ref="U4:U29" si="9">+N4*E4</f>
        <v>1028069.6202531646</v>
      </c>
      <c r="V4" s="187">
        <f t="shared" ref="V4:V29" si="10">+O4*F4</f>
        <v>609848.10126582277</v>
      </c>
      <c r="W4" s="113">
        <f t="shared" ref="W4:W29" si="11">+R4/P4</f>
        <v>2.7170910377162152E-2</v>
      </c>
    </row>
    <row r="5" spans="1:23" s="70" customFormat="1" ht="14" x14ac:dyDescent="0.15">
      <c r="A5" s="68">
        <v>2019</v>
      </c>
      <c r="B5" s="69" t="s">
        <v>157</v>
      </c>
      <c r="C5" s="160">
        <v>909</v>
      </c>
      <c r="D5" s="160">
        <v>158</v>
      </c>
      <c r="E5" s="160">
        <v>0</v>
      </c>
      <c r="F5" s="160">
        <v>0</v>
      </c>
      <c r="G5" s="160">
        <v>1067</v>
      </c>
      <c r="H5" s="174"/>
      <c r="I5" s="69" t="s">
        <v>160</v>
      </c>
      <c r="J5" s="76">
        <v>2482.6999999999998</v>
      </c>
      <c r="K5" s="71">
        <v>0</v>
      </c>
      <c r="L5" s="71">
        <f t="shared" si="0"/>
        <v>0</v>
      </c>
      <c r="M5" s="71">
        <f t="shared" si="1"/>
        <v>0</v>
      </c>
      <c r="N5" s="71">
        <f t="shared" si="2"/>
        <v>0</v>
      </c>
      <c r="O5" s="71">
        <f t="shared" si="3"/>
        <v>0</v>
      </c>
      <c r="P5" s="172">
        <v>103347409.19</v>
      </c>
      <c r="Q5" s="111">
        <f t="shared" si="5"/>
        <v>1067</v>
      </c>
      <c r="R5" s="187">
        <f t="shared" si="6"/>
        <v>0</v>
      </c>
      <c r="S5" s="187">
        <f t="shared" si="7"/>
        <v>0</v>
      </c>
      <c r="T5" s="187">
        <f t="shared" si="8"/>
        <v>0</v>
      </c>
      <c r="U5" s="187">
        <f t="shared" si="9"/>
        <v>0</v>
      </c>
      <c r="V5" s="187">
        <f t="shared" si="10"/>
        <v>0</v>
      </c>
      <c r="W5" s="113">
        <f t="shared" si="11"/>
        <v>0</v>
      </c>
    </row>
    <row r="6" spans="1:23" s="70" customFormat="1" ht="14" x14ac:dyDescent="0.15">
      <c r="A6" s="68">
        <v>2019</v>
      </c>
      <c r="B6" s="69" t="s">
        <v>158</v>
      </c>
      <c r="C6" s="160">
        <v>171</v>
      </c>
      <c r="D6" s="160">
        <v>0</v>
      </c>
      <c r="E6" s="160">
        <v>609</v>
      </c>
      <c r="F6" s="160">
        <v>0</v>
      </c>
      <c r="G6" s="160">
        <v>780</v>
      </c>
      <c r="H6" s="174"/>
      <c r="I6" s="69" t="s">
        <v>158</v>
      </c>
      <c r="J6" s="76">
        <v>574</v>
      </c>
      <c r="K6" s="71">
        <v>0</v>
      </c>
      <c r="L6" s="71">
        <f t="shared" si="0"/>
        <v>0</v>
      </c>
      <c r="M6" s="71">
        <f t="shared" si="1"/>
        <v>0</v>
      </c>
      <c r="N6" s="71">
        <f t="shared" si="2"/>
        <v>0</v>
      </c>
      <c r="O6" s="71">
        <f t="shared" si="3"/>
        <v>0</v>
      </c>
      <c r="P6" s="172">
        <v>4250149.16</v>
      </c>
      <c r="Q6" s="111">
        <f t="shared" si="5"/>
        <v>780</v>
      </c>
      <c r="R6" s="187">
        <f t="shared" si="6"/>
        <v>0</v>
      </c>
      <c r="S6" s="187">
        <f t="shared" si="7"/>
        <v>0</v>
      </c>
      <c r="T6" s="187">
        <f t="shared" si="8"/>
        <v>0</v>
      </c>
      <c r="U6" s="187">
        <f t="shared" si="9"/>
        <v>0</v>
      </c>
      <c r="V6" s="187">
        <f t="shared" si="10"/>
        <v>0</v>
      </c>
      <c r="W6" s="113">
        <f t="shared" si="11"/>
        <v>0</v>
      </c>
    </row>
    <row r="7" spans="1:23" s="70" customFormat="1" ht="14" x14ac:dyDescent="0.15">
      <c r="A7" s="68">
        <v>2019</v>
      </c>
      <c r="B7" s="186" t="s">
        <v>196</v>
      </c>
      <c r="C7" s="160">
        <v>795</v>
      </c>
      <c r="D7" s="160">
        <v>6321</v>
      </c>
      <c r="E7" s="160">
        <v>0</v>
      </c>
      <c r="F7" s="160">
        <v>330</v>
      </c>
      <c r="G7" s="160">
        <v>7446</v>
      </c>
      <c r="H7" s="174"/>
      <c r="I7" s="69" t="s">
        <v>196</v>
      </c>
      <c r="J7" s="76">
        <v>6</v>
      </c>
      <c r="K7" s="71">
        <v>0</v>
      </c>
      <c r="L7" s="71">
        <f t="shared" si="0"/>
        <v>0</v>
      </c>
      <c r="M7" s="71">
        <f t="shared" si="1"/>
        <v>0</v>
      </c>
      <c r="N7" s="71">
        <f t="shared" si="2"/>
        <v>0</v>
      </c>
      <c r="O7" s="71">
        <f t="shared" si="3"/>
        <v>0</v>
      </c>
      <c r="P7" s="172">
        <v>982800</v>
      </c>
      <c r="Q7" s="111">
        <f t="shared" si="5"/>
        <v>7446</v>
      </c>
      <c r="R7" s="187">
        <f t="shared" si="6"/>
        <v>0</v>
      </c>
      <c r="S7" s="187">
        <f t="shared" si="7"/>
        <v>0</v>
      </c>
      <c r="T7" s="187">
        <f t="shared" si="8"/>
        <v>0</v>
      </c>
      <c r="U7" s="187">
        <f t="shared" si="9"/>
        <v>0</v>
      </c>
      <c r="V7" s="187">
        <f t="shared" si="10"/>
        <v>0</v>
      </c>
      <c r="W7" s="113">
        <f t="shared" si="11"/>
        <v>0</v>
      </c>
    </row>
    <row r="8" spans="1:23" s="70" customFormat="1" ht="14" x14ac:dyDescent="0.15">
      <c r="A8" s="68">
        <v>2019</v>
      </c>
      <c r="B8" s="69" t="s">
        <v>148</v>
      </c>
      <c r="C8" s="160">
        <v>200</v>
      </c>
      <c r="D8" s="160">
        <v>1975</v>
      </c>
      <c r="E8" s="160">
        <v>4820</v>
      </c>
      <c r="F8" s="160">
        <v>450</v>
      </c>
      <c r="G8" s="160">
        <v>7445</v>
      </c>
      <c r="H8" s="174"/>
      <c r="I8" s="69" t="s">
        <v>148</v>
      </c>
      <c r="J8" s="76">
        <v>323</v>
      </c>
      <c r="K8" s="71">
        <v>1</v>
      </c>
      <c r="L8" s="71">
        <f t="shared" si="0"/>
        <v>323</v>
      </c>
      <c r="M8" s="71">
        <f t="shared" si="1"/>
        <v>323</v>
      </c>
      <c r="N8" s="71">
        <f t="shared" si="2"/>
        <v>323</v>
      </c>
      <c r="O8" s="71">
        <f t="shared" si="3"/>
        <v>323</v>
      </c>
      <c r="P8" s="172">
        <v>37896669.82</v>
      </c>
      <c r="Q8" s="111">
        <f t="shared" si="5"/>
        <v>7445</v>
      </c>
      <c r="R8" s="187">
        <f t="shared" si="6"/>
        <v>2404735</v>
      </c>
      <c r="S8" s="187">
        <f t="shared" si="7"/>
        <v>64600</v>
      </c>
      <c r="T8" s="187">
        <f t="shared" si="8"/>
        <v>637925</v>
      </c>
      <c r="U8" s="187">
        <f t="shared" si="9"/>
        <v>1556860</v>
      </c>
      <c r="V8" s="187">
        <f t="shared" si="10"/>
        <v>145350</v>
      </c>
      <c r="W8" s="113">
        <f t="shared" si="11"/>
        <v>6.3455047934868905E-2</v>
      </c>
    </row>
    <row r="9" spans="1:23" s="70" customFormat="1" ht="14" x14ac:dyDescent="0.15">
      <c r="A9" s="68">
        <v>2019</v>
      </c>
      <c r="B9" s="69" t="s">
        <v>124</v>
      </c>
      <c r="C9" s="160">
        <v>2357</v>
      </c>
      <c r="D9" s="160">
        <v>1360</v>
      </c>
      <c r="E9" s="160">
        <v>5250</v>
      </c>
      <c r="F9" s="160">
        <v>3114</v>
      </c>
      <c r="G9" s="160">
        <v>12081</v>
      </c>
      <c r="H9" s="174"/>
      <c r="I9" s="69" t="s">
        <v>124</v>
      </c>
      <c r="J9" s="76">
        <v>6</v>
      </c>
      <c r="K9" s="71">
        <v>1</v>
      </c>
      <c r="L9" s="71">
        <f t="shared" si="0"/>
        <v>6</v>
      </c>
      <c r="M9" s="71">
        <f t="shared" si="1"/>
        <v>6</v>
      </c>
      <c r="N9" s="71">
        <f t="shared" si="2"/>
        <v>6</v>
      </c>
      <c r="O9" s="71">
        <f t="shared" si="3"/>
        <v>6</v>
      </c>
      <c r="P9" s="172">
        <v>591600</v>
      </c>
      <c r="Q9" s="111">
        <f t="shared" si="5"/>
        <v>12081</v>
      </c>
      <c r="R9" s="187">
        <f t="shared" si="6"/>
        <v>72486</v>
      </c>
      <c r="S9" s="187">
        <f t="shared" si="7"/>
        <v>14142</v>
      </c>
      <c r="T9" s="187">
        <f t="shared" si="8"/>
        <v>8160</v>
      </c>
      <c r="U9" s="187">
        <f t="shared" si="9"/>
        <v>31500</v>
      </c>
      <c r="V9" s="187">
        <f t="shared" si="10"/>
        <v>18684</v>
      </c>
      <c r="W9" s="113">
        <f t="shared" si="11"/>
        <v>0.12252535496957404</v>
      </c>
    </row>
    <row r="10" spans="1:23" s="70" customFormat="1" ht="14" x14ac:dyDescent="0.15">
      <c r="A10" s="68">
        <v>2019</v>
      </c>
      <c r="B10" s="69" t="s">
        <v>128</v>
      </c>
      <c r="C10" s="160">
        <v>0</v>
      </c>
      <c r="D10" s="160">
        <v>9322</v>
      </c>
      <c r="E10" s="160">
        <v>4145</v>
      </c>
      <c r="F10" s="160">
        <v>105</v>
      </c>
      <c r="G10" s="160">
        <v>13572</v>
      </c>
      <c r="H10" s="174"/>
      <c r="I10" s="69" t="s">
        <v>128</v>
      </c>
      <c r="J10" s="76">
        <v>560.5</v>
      </c>
      <c r="K10" s="71">
        <v>0.97425334706488154</v>
      </c>
      <c r="L10" s="71">
        <f t="shared" si="0"/>
        <v>546.06900102986606</v>
      </c>
      <c r="M10" s="71">
        <f t="shared" si="1"/>
        <v>546.06900102986606</v>
      </c>
      <c r="N10" s="71">
        <f t="shared" si="2"/>
        <v>546.06900102986606</v>
      </c>
      <c r="O10" s="71">
        <f t="shared" si="3"/>
        <v>546.06900102986606</v>
      </c>
      <c r="P10" s="172">
        <v>155753563.31</v>
      </c>
      <c r="Q10" s="111">
        <f t="shared" si="5"/>
        <v>13572</v>
      </c>
      <c r="R10" s="187">
        <f t="shared" si="6"/>
        <v>7411248.4819773417</v>
      </c>
      <c r="S10" s="187">
        <f t="shared" si="7"/>
        <v>0</v>
      </c>
      <c r="T10" s="187">
        <f t="shared" si="8"/>
        <v>5090455.2276004115</v>
      </c>
      <c r="U10" s="187">
        <f t="shared" si="9"/>
        <v>2263456.0092687947</v>
      </c>
      <c r="V10" s="187">
        <f t="shared" si="10"/>
        <v>57337.24510813594</v>
      </c>
      <c r="W10" s="113">
        <f t="shared" si="11"/>
        <v>4.7583171289805798E-2</v>
      </c>
    </row>
    <row r="11" spans="1:23" s="70" customFormat="1" ht="14" x14ac:dyDescent="0.15">
      <c r="A11" s="68">
        <v>2019</v>
      </c>
      <c r="B11" s="78" t="s">
        <v>182</v>
      </c>
      <c r="C11" s="160">
        <v>397.5</v>
      </c>
      <c r="D11" s="160">
        <v>3160.5</v>
      </c>
      <c r="E11" s="160">
        <v>0</v>
      </c>
      <c r="F11" s="160">
        <v>165</v>
      </c>
      <c r="G11" s="160">
        <v>3723</v>
      </c>
      <c r="H11" s="174"/>
      <c r="I11" s="78" t="s">
        <v>182</v>
      </c>
      <c r="J11" s="71">
        <v>494</v>
      </c>
      <c r="K11" s="173">
        <f>432/502</f>
        <v>0.8605577689243028</v>
      </c>
      <c r="L11" s="71">
        <f t="shared" si="0"/>
        <v>425.11553784860558</v>
      </c>
      <c r="M11" s="71">
        <f t="shared" si="1"/>
        <v>425.11553784860558</v>
      </c>
      <c r="N11" s="71">
        <f t="shared" si="2"/>
        <v>425.11553784860558</v>
      </c>
      <c r="O11" s="71">
        <f t="shared" si="3"/>
        <v>425.11553784860558</v>
      </c>
      <c r="P11" s="172">
        <v>42335765.409999996</v>
      </c>
      <c r="Q11" s="111">
        <f t="shared" si="5"/>
        <v>3723</v>
      </c>
      <c r="R11" s="187">
        <f t="shared" si="6"/>
        <v>1582705.1474103585</v>
      </c>
      <c r="S11" s="187">
        <f t="shared" si="7"/>
        <v>168983.42629482073</v>
      </c>
      <c r="T11" s="187">
        <f t="shared" si="8"/>
        <v>1343577.657370518</v>
      </c>
      <c r="U11" s="187">
        <f t="shared" si="9"/>
        <v>0</v>
      </c>
      <c r="V11" s="187">
        <f t="shared" si="10"/>
        <v>70144.063745019928</v>
      </c>
      <c r="W11" s="113">
        <f t="shared" si="11"/>
        <v>3.7384587997469222E-2</v>
      </c>
    </row>
    <row r="12" spans="1:23" s="70" customFormat="1" ht="14" x14ac:dyDescent="0.15">
      <c r="A12" s="68">
        <v>2019</v>
      </c>
      <c r="B12" s="69" t="s">
        <v>127</v>
      </c>
      <c r="C12" s="160">
        <v>252</v>
      </c>
      <c r="D12" s="160">
        <v>868.66666666666663</v>
      </c>
      <c r="E12" s="160">
        <v>170</v>
      </c>
      <c r="F12" s="160">
        <v>0</v>
      </c>
      <c r="G12" s="160">
        <v>1290.6666666666665</v>
      </c>
      <c r="H12" s="174"/>
      <c r="I12" s="69" t="s">
        <v>127</v>
      </c>
      <c r="J12" s="76">
        <v>489.4</v>
      </c>
      <c r="K12" s="71">
        <v>0.96336996336996339</v>
      </c>
      <c r="L12" s="71">
        <f t="shared" si="0"/>
        <v>471.47326007326006</v>
      </c>
      <c r="M12" s="71">
        <f t="shared" si="1"/>
        <v>471.47326007326006</v>
      </c>
      <c r="N12" s="71">
        <f t="shared" si="2"/>
        <v>471.47326007326006</v>
      </c>
      <c r="O12" s="71">
        <f t="shared" si="3"/>
        <v>471.47326007326006</v>
      </c>
      <c r="P12" s="172">
        <v>4786201.0599999996</v>
      </c>
      <c r="Q12" s="111">
        <f t="shared" si="5"/>
        <v>1290.6666666666665</v>
      </c>
      <c r="R12" s="187">
        <f t="shared" si="6"/>
        <v>608514.82100122096</v>
      </c>
      <c r="S12" s="187">
        <f t="shared" si="7"/>
        <v>118811.26153846153</v>
      </c>
      <c r="T12" s="187">
        <f t="shared" si="8"/>
        <v>409553.10525030521</v>
      </c>
      <c r="U12" s="187">
        <f t="shared" si="9"/>
        <v>80150.454212454206</v>
      </c>
      <c r="V12" s="187">
        <f t="shared" si="10"/>
        <v>0</v>
      </c>
      <c r="W12" s="113">
        <f t="shared" si="11"/>
        <v>0.1271394187943331</v>
      </c>
    </row>
    <row r="13" spans="1:23" s="70" customFormat="1" ht="14" x14ac:dyDescent="0.15">
      <c r="A13" s="68">
        <v>2019</v>
      </c>
      <c r="B13" s="69" t="s">
        <v>104</v>
      </c>
      <c r="C13" s="160">
        <v>515.57142857142856</v>
      </c>
      <c r="D13" s="160">
        <v>346.14285714285717</v>
      </c>
      <c r="E13" s="160">
        <v>68.857142857142861</v>
      </c>
      <c r="F13" s="160">
        <v>8.5714285714285712</v>
      </c>
      <c r="G13" s="160">
        <v>939.14285714285722</v>
      </c>
      <c r="H13" s="174"/>
      <c r="I13" s="69" t="s">
        <v>104</v>
      </c>
      <c r="J13" s="76">
        <v>3190</v>
      </c>
      <c r="K13" s="71">
        <v>0</v>
      </c>
      <c r="L13" s="71">
        <f t="shared" si="0"/>
        <v>0</v>
      </c>
      <c r="M13" s="71">
        <f t="shared" si="1"/>
        <v>0</v>
      </c>
      <c r="N13" s="71">
        <f t="shared" si="2"/>
        <v>0</v>
      </c>
      <c r="O13" s="71">
        <f t="shared" si="3"/>
        <v>0</v>
      </c>
      <c r="P13" s="172">
        <v>20027042.349999998</v>
      </c>
      <c r="Q13" s="111">
        <f t="shared" si="5"/>
        <v>939.14285714285722</v>
      </c>
      <c r="R13" s="187">
        <f t="shared" si="6"/>
        <v>0</v>
      </c>
      <c r="S13" s="187">
        <f t="shared" si="7"/>
        <v>0</v>
      </c>
      <c r="T13" s="187">
        <f t="shared" si="8"/>
        <v>0</v>
      </c>
      <c r="U13" s="187">
        <f t="shared" si="9"/>
        <v>0</v>
      </c>
      <c r="V13" s="187">
        <f t="shared" si="10"/>
        <v>0</v>
      </c>
      <c r="W13" s="113">
        <f t="shared" si="11"/>
        <v>0</v>
      </c>
    </row>
    <row r="14" spans="1:23" s="70" customFormat="1" ht="14" x14ac:dyDescent="0.15">
      <c r="A14" s="68">
        <v>2019</v>
      </c>
      <c r="B14" s="69" t="s">
        <v>119</v>
      </c>
      <c r="C14" s="160">
        <v>978.4</v>
      </c>
      <c r="D14" s="160">
        <v>4110.6000000000004</v>
      </c>
      <c r="E14" s="160">
        <v>3803.6</v>
      </c>
      <c r="F14" s="160">
        <v>392.6</v>
      </c>
      <c r="G14" s="160">
        <v>9285.2000000000007</v>
      </c>
      <c r="H14" s="174"/>
      <c r="I14" s="69" t="s">
        <v>119</v>
      </c>
      <c r="J14" s="76">
        <v>630</v>
      </c>
      <c r="K14" s="71">
        <v>1</v>
      </c>
      <c r="L14" s="71">
        <f t="shared" si="0"/>
        <v>630</v>
      </c>
      <c r="M14" s="71">
        <f t="shared" si="1"/>
        <v>630</v>
      </c>
      <c r="N14" s="71">
        <f t="shared" si="2"/>
        <v>630</v>
      </c>
      <c r="O14" s="71">
        <f t="shared" si="3"/>
        <v>630</v>
      </c>
      <c r="P14" s="172">
        <v>58368150.939999998</v>
      </c>
      <c r="Q14" s="111">
        <f t="shared" si="5"/>
        <v>9285.2000000000007</v>
      </c>
      <c r="R14" s="187">
        <f t="shared" si="6"/>
        <v>5849676</v>
      </c>
      <c r="S14" s="187">
        <f t="shared" si="7"/>
        <v>616392</v>
      </c>
      <c r="T14" s="187">
        <f t="shared" si="8"/>
        <v>2589678</v>
      </c>
      <c r="U14" s="187">
        <f t="shared" si="9"/>
        <v>2396268</v>
      </c>
      <c r="V14" s="187">
        <f t="shared" si="10"/>
        <v>247338</v>
      </c>
      <c r="W14" s="113">
        <f t="shared" si="11"/>
        <v>0.10022034115854074</v>
      </c>
    </row>
    <row r="15" spans="1:23" s="70" customFormat="1" ht="14" x14ac:dyDescent="0.15">
      <c r="A15" s="68">
        <v>2019</v>
      </c>
      <c r="B15" s="69" t="s">
        <v>151</v>
      </c>
      <c r="C15" s="160">
        <v>988</v>
      </c>
      <c r="D15" s="160">
        <v>1000</v>
      </c>
      <c r="E15" s="160">
        <v>152</v>
      </c>
      <c r="F15" s="160">
        <v>19</v>
      </c>
      <c r="G15" s="160">
        <v>2159</v>
      </c>
      <c r="H15" s="174"/>
      <c r="I15" s="69" t="s">
        <v>151</v>
      </c>
      <c r="J15" s="76">
        <v>63332.84</v>
      </c>
      <c r="K15" s="85">
        <f>197/47424</f>
        <v>4.1540148448043187E-3</v>
      </c>
      <c r="L15" s="71">
        <f t="shared" si="0"/>
        <v>263.08555752361673</v>
      </c>
      <c r="M15" s="71">
        <f t="shared" si="1"/>
        <v>263.08555752361673</v>
      </c>
      <c r="N15" s="71">
        <f t="shared" si="2"/>
        <v>263.08555752361673</v>
      </c>
      <c r="O15" s="71">
        <f t="shared" si="3"/>
        <v>263.08555752361673</v>
      </c>
      <c r="P15" s="172">
        <v>304680764.19999999</v>
      </c>
      <c r="Q15" s="111">
        <f t="shared" si="5"/>
        <v>2159</v>
      </c>
      <c r="R15" s="187">
        <f t="shared" si="6"/>
        <v>568001.71869348851</v>
      </c>
      <c r="S15" s="187">
        <f t="shared" si="7"/>
        <v>259928.53083333332</v>
      </c>
      <c r="T15" s="187">
        <f t="shared" si="8"/>
        <v>263085.55752361671</v>
      </c>
      <c r="U15" s="187">
        <f t="shared" si="9"/>
        <v>39989.004743589743</v>
      </c>
      <c r="V15" s="187">
        <f t="shared" si="10"/>
        <v>4998.6255929487179</v>
      </c>
      <c r="W15" s="113">
        <f t="shared" si="11"/>
        <v>1.8642519825132057E-3</v>
      </c>
    </row>
    <row r="16" spans="1:23" s="70" customFormat="1" ht="14" x14ac:dyDescent="0.15">
      <c r="A16" s="68">
        <v>2019</v>
      </c>
      <c r="B16" s="69" t="s">
        <v>100</v>
      </c>
      <c r="C16" s="160">
        <v>1561.8</v>
      </c>
      <c r="D16" s="160">
        <v>5141.833333333333</v>
      </c>
      <c r="E16" s="160">
        <v>820.57142857142856</v>
      </c>
      <c r="F16" s="160">
        <v>2186.4</v>
      </c>
      <c r="G16" s="160">
        <v>9710.6047619047622</v>
      </c>
      <c r="H16" s="174"/>
      <c r="I16" s="69" t="s">
        <v>100</v>
      </c>
      <c r="J16" s="76">
        <v>1289</v>
      </c>
      <c r="K16" s="71">
        <v>0.48838845883180859</v>
      </c>
      <c r="L16" s="71">
        <f t="shared" si="0"/>
        <v>629.53272343420133</v>
      </c>
      <c r="M16" s="71">
        <f t="shared" si="1"/>
        <v>629.53272343420133</v>
      </c>
      <c r="N16" s="71">
        <f t="shared" si="2"/>
        <v>629.53272343420133</v>
      </c>
      <c r="O16" s="71">
        <f t="shared" si="3"/>
        <v>629.53272343420133</v>
      </c>
      <c r="P16" s="172">
        <v>33002639.440000001</v>
      </c>
      <c r="Q16" s="111">
        <f t="shared" si="5"/>
        <v>9710.6047619047622</v>
      </c>
      <c r="R16" s="187">
        <f t="shared" si="6"/>
        <v>6113143.4619550295</v>
      </c>
      <c r="S16" s="187">
        <f t="shared" si="7"/>
        <v>983204.20745953557</v>
      </c>
      <c r="T16" s="187">
        <f t="shared" si="8"/>
        <v>3236952.3417780907</v>
      </c>
      <c r="U16" s="187">
        <f t="shared" si="9"/>
        <v>516576.56620086462</v>
      </c>
      <c r="V16" s="187">
        <f t="shared" si="10"/>
        <v>1376410.3465165379</v>
      </c>
      <c r="W16" s="113">
        <f t="shared" si="11"/>
        <v>0.18523195616123209</v>
      </c>
    </row>
    <row r="17" spans="1:23" s="70" customFormat="1" ht="14" x14ac:dyDescent="0.15">
      <c r="A17" s="68">
        <v>2019</v>
      </c>
      <c r="B17" s="69" t="s">
        <v>122</v>
      </c>
      <c r="C17" s="160">
        <v>0</v>
      </c>
      <c r="D17" s="160">
        <v>1130</v>
      </c>
      <c r="E17" s="160">
        <v>1650</v>
      </c>
      <c r="F17" s="160">
        <v>0</v>
      </c>
      <c r="G17" s="160">
        <v>2780</v>
      </c>
      <c r="H17" s="174"/>
      <c r="I17" s="69" t="s">
        <v>122</v>
      </c>
      <c r="J17" s="76">
        <v>45</v>
      </c>
      <c r="K17" s="71">
        <v>0</v>
      </c>
      <c r="L17" s="71">
        <f t="shared" si="0"/>
        <v>0</v>
      </c>
      <c r="M17" s="71">
        <f t="shared" si="1"/>
        <v>0</v>
      </c>
      <c r="N17" s="71">
        <f t="shared" si="2"/>
        <v>0</v>
      </c>
      <c r="O17" s="71">
        <f t="shared" si="3"/>
        <v>0</v>
      </c>
      <c r="P17" s="172">
        <v>3378300</v>
      </c>
      <c r="Q17" s="111">
        <f t="shared" si="5"/>
        <v>2780</v>
      </c>
      <c r="R17" s="187">
        <f t="shared" si="6"/>
        <v>0</v>
      </c>
      <c r="S17" s="187">
        <f t="shared" si="7"/>
        <v>0</v>
      </c>
      <c r="T17" s="187">
        <f t="shared" si="8"/>
        <v>0</v>
      </c>
      <c r="U17" s="187">
        <f t="shared" si="9"/>
        <v>0</v>
      </c>
      <c r="V17" s="187">
        <f t="shared" si="10"/>
        <v>0</v>
      </c>
      <c r="W17" s="113">
        <f t="shared" si="11"/>
        <v>0</v>
      </c>
    </row>
    <row r="18" spans="1:23" s="70" customFormat="1" ht="14" x14ac:dyDescent="0.15">
      <c r="A18" s="68">
        <v>2019</v>
      </c>
      <c r="B18" s="69" t="s">
        <v>125</v>
      </c>
      <c r="C18" s="160">
        <v>212</v>
      </c>
      <c r="D18" s="160">
        <v>436</v>
      </c>
      <c r="E18" s="160">
        <v>331</v>
      </c>
      <c r="F18" s="160">
        <v>70</v>
      </c>
      <c r="G18" s="160">
        <v>1049</v>
      </c>
      <c r="H18" s="174"/>
      <c r="I18" s="69" t="s">
        <v>125</v>
      </c>
      <c r="J18" s="76">
        <v>25576.5</v>
      </c>
      <c r="K18" s="71">
        <v>0.8478202830008772</v>
      </c>
      <c r="L18" s="71">
        <f t="shared" si="0"/>
        <v>21684.275468171934</v>
      </c>
      <c r="M18" s="71">
        <f t="shared" si="1"/>
        <v>21684.275468171934</v>
      </c>
      <c r="N18" s="71">
        <f t="shared" si="2"/>
        <v>21684.275468171934</v>
      </c>
      <c r="O18" s="71">
        <f t="shared" si="3"/>
        <v>21684.275468171934</v>
      </c>
      <c r="P18" s="172">
        <v>1019660117.79</v>
      </c>
      <c r="Q18" s="111">
        <f t="shared" si="5"/>
        <v>1049</v>
      </c>
      <c r="R18" s="187">
        <f t="shared" si="6"/>
        <v>22746804.96611236</v>
      </c>
      <c r="S18" s="187">
        <f t="shared" si="7"/>
        <v>4597066.3992524501</v>
      </c>
      <c r="T18" s="187">
        <f t="shared" si="8"/>
        <v>9454344.1041229628</v>
      </c>
      <c r="U18" s="187">
        <f t="shared" si="9"/>
        <v>7177495.1799649103</v>
      </c>
      <c r="V18" s="187">
        <f t="shared" si="10"/>
        <v>1517899.2827720353</v>
      </c>
      <c r="W18" s="113">
        <f t="shared" si="11"/>
        <v>2.2308222680527637E-2</v>
      </c>
    </row>
    <row r="19" spans="1:23" s="70" customFormat="1" ht="14" x14ac:dyDescent="0.15">
      <c r="A19" s="68">
        <v>2019</v>
      </c>
      <c r="B19" s="69" t="s">
        <v>153</v>
      </c>
      <c r="C19" s="160">
        <v>1164</v>
      </c>
      <c r="D19" s="160">
        <v>1806.3333333333333</v>
      </c>
      <c r="E19" s="160">
        <v>153.33333333333334</v>
      </c>
      <c r="F19" s="160">
        <v>1866</v>
      </c>
      <c r="G19" s="160">
        <v>4989.6666666666661</v>
      </c>
      <c r="H19" s="174"/>
      <c r="I19" s="69" t="s">
        <v>153</v>
      </c>
      <c r="J19" s="76">
        <v>4217.8</v>
      </c>
      <c r="K19" s="71">
        <v>0.32033357861172429</v>
      </c>
      <c r="L19" s="71">
        <f t="shared" si="0"/>
        <v>1351.1029678685309</v>
      </c>
      <c r="M19" s="71">
        <f t="shared" si="1"/>
        <v>1351.1029678685309</v>
      </c>
      <c r="N19" s="71">
        <f t="shared" si="2"/>
        <v>1351.1029678685309</v>
      </c>
      <c r="O19" s="71">
        <f t="shared" si="3"/>
        <v>1351.1029678685309</v>
      </c>
      <c r="P19" s="172">
        <v>204588965.37000003</v>
      </c>
      <c r="Q19" s="111">
        <f t="shared" si="5"/>
        <v>4989.6666666666661</v>
      </c>
      <c r="R19" s="187">
        <f t="shared" si="6"/>
        <v>6741553.442008012</v>
      </c>
      <c r="S19" s="187">
        <f t="shared" si="7"/>
        <v>1572683.8545989699</v>
      </c>
      <c r="T19" s="187">
        <f t="shared" si="8"/>
        <v>2440542.3276265226</v>
      </c>
      <c r="U19" s="187">
        <f t="shared" si="9"/>
        <v>207169.12173984142</v>
      </c>
      <c r="V19" s="187">
        <f t="shared" si="10"/>
        <v>2521158.1380426786</v>
      </c>
      <c r="W19" s="113">
        <f t="shared" si="11"/>
        <v>3.2951696245278349E-2</v>
      </c>
    </row>
    <row r="20" spans="1:23" s="70" customFormat="1" ht="14" x14ac:dyDescent="0.15">
      <c r="A20" s="68">
        <v>2019</v>
      </c>
      <c r="B20" s="69" t="s">
        <v>129</v>
      </c>
      <c r="C20" s="160">
        <v>620.98974790748355</v>
      </c>
      <c r="D20" s="160">
        <v>5937.4019777788781</v>
      </c>
      <c r="E20" s="160">
        <v>22635.37630627507</v>
      </c>
      <c r="F20" s="160">
        <v>1092.2319680385651</v>
      </c>
      <c r="G20" s="160">
        <v>30285.999999999996</v>
      </c>
      <c r="H20" s="174"/>
      <c r="I20" s="69" t="s">
        <v>129</v>
      </c>
      <c r="J20" s="76">
        <v>3069</v>
      </c>
      <c r="K20" s="71">
        <v>1</v>
      </c>
      <c r="L20" s="71">
        <f t="shared" si="0"/>
        <v>3069</v>
      </c>
      <c r="M20" s="71">
        <f t="shared" si="1"/>
        <v>3069</v>
      </c>
      <c r="N20" s="71">
        <f t="shared" si="2"/>
        <v>3069</v>
      </c>
      <c r="O20" s="71">
        <f t="shared" si="3"/>
        <v>3069</v>
      </c>
      <c r="P20" s="172">
        <v>1458853505.49</v>
      </c>
      <c r="Q20" s="111">
        <f t="shared" si="5"/>
        <v>30285.999999999996</v>
      </c>
      <c r="R20" s="187">
        <f t="shared" si="6"/>
        <v>92947733.999999985</v>
      </c>
      <c r="S20" s="187">
        <f t="shared" si="7"/>
        <v>1905817.5363280671</v>
      </c>
      <c r="T20" s="187">
        <f t="shared" si="8"/>
        <v>18221886.669803377</v>
      </c>
      <c r="U20" s="187">
        <f t="shared" si="9"/>
        <v>69467969.883958191</v>
      </c>
      <c r="V20" s="187">
        <f t="shared" si="10"/>
        <v>3352059.9099103562</v>
      </c>
      <c r="W20" s="113">
        <f t="shared" si="11"/>
        <v>6.3712863320557117E-2</v>
      </c>
    </row>
    <row r="21" spans="1:23" s="70" customFormat="1" ht="14" x14ac:dyDescent="0.15">
      <c r="A21" s="68">
        <v>2019</v>
      </c>
      <c r="B21" s="69" t="s">
        <v>154</v>
      </c>
      <c r="C21" s="160">
        <v>442.06</v>
      </c>
      <c r="D21" s="160">
        <v>541.88</v>
      </c>
      <c r="E21" s="160">
        <v>285.2</v>
      </c>
      <c r="F21" s="160">
        <v>156.85999999999999</v>
      </c>
      <c r="G21" s="160">
        <v>1426</v>
      </c>
      <c r="H21" s="174"/>
      <c r="I21" s="69" t="s">
        <v>154</v>
      </c>
      <c r="J21" s="76">
        <v>183452.55</v>
      </c>
      <c r="K21" s="71">
        <v>0</v>
      </c>
      <c r="L21" s="71">
        <f t="shared" si="0"/>
        <v>0</v>
      </c>
      <c r="M21" s="71">
        <f t="shared" si="1"/>
        <v>0</v>
      </c>
      <c r="N21" s="71">
        <f t="shared" si="2"/>
        <v>0</v>
      </c>
      <c r="O21" s="71">
        <f t="shared" si="3"/>
        <v>0</v>
      </c>
      <c r="P21" s="172">
        <v>804709297.99000001</v>
      </c>
      <c r="Q21" s="111">
        <f t="shared" si="5"/>
        <v>1426</v>
      </c>
      <c r="R21" s="187">
        <f t="shared" si="6"/>
        <v>0</v>
      </c>
      <c r="S21" s="187">
        <f t="shared" si="7"/>
        <v>0</v>
      </c>
      <c r="T21" s="187">
        <f t="shared" si="8"/>
        <v>0</v>
      </c>
      <c r="U21" s="187">
        <f t="shared" si="9"/>
        <v>0</v>
      </c>
      <c r="V21" s="187">
        <f t="shared" si="10"/>
        <v>0</v>
      </c>
      <c r="W21" s="113">
        <f t="shared" si="11"/>
        <v>0</v>
      </c>
    </row>
    <row r="22" spans="1:23" s="70" customFormat="1" ht="14" x14ac:dyDescent="0.15">
      <c r="A22" s="68">
        <v>2019</v>
      </c>
      <c r="B22" s="69" t="s">
        <v>137</v>
      </c>
      <c r="C22" s="160">
        <v>0</v>
      </c>
      <c r="D22" s="160">
        <v>808</v>
      </c>
      <c r="E22" s="160">
        <v>2315</v>
      </c>
      <c r="F22" s="160">
        <v>0</v>
      </c>
      <c r="G22" s="160">
        <v>3123</v>
      </c>
      <c r="H22" s="174"/>
      <c r="I22" s="69" t="s">
        <v>137</v>
      </c>
      <c r="J22" s="76">
        <v>149</v>
      </c>
      <c r="K22" s="71">
        <v>0.91891891891891897</v>
      </c>
      <c r="L22" s="71">
        <f t="shared" si="0"/>
        <v>136.91891891891893</v>
      </c>
      <c r="M22" s="71">
        <f t="shared" si="1"/>
        <v>136.91891891891893</v>
      </c>
      <c r="N22" s="71">
        <f t="shared" si="2"/>
        <v>136.91891891891893</v>
      </c>
      <c r="O22" s="71">
        <f t="shared" si="3"/>
        <v>136.91891891891893</v>
      </c>
      <c r="P22" s="172">
        <v>16511158.119999999</v>
      </c>
      <c r="Q22" s="111">
        <f t="shared" si="5"/>
        <v>3123</v>
      </c>
      <c r="R22" s="187">
        <f t="shared" si="6"/>
        <v>427597.78378378385</v>
      </c>
      <c r="S22" s="187">
        <f t="shared" si="7"/>
        <v>0</v>
      </c>
      <c r="T22" s="187">
        <f t="shared" si="8"/>
        <v>110630.48648648649</v>
      </c>
      <c r="U22" s="187">
        <f t="shared" si="9"/>
        <v>316967.29729729734</v>
      </c>
      <c r="V22" s="187">
        <f t="shared" si="10"/>
        <v>0</v>
      </c>
      <c r="W22" s="113">
        <f t="shared" si="11"/>
        <v>2.5897504019771561E-2</v>
      </c>
    </row>
    <row r="23" spans="1:23" s="70" customFormat="1" ht="14" x14ac:dyDescent="0.15">
      <c r="A23" s="68">
        <v>2019</v>
      </c>
      <c r="B23" s="69" t="s">
        <v>152</v>
      </c>
      <c r="C23" s="160">
        <v>471.83333333333331</v>
      </c>
      <c r="D23" s="160">
        <v>679.41666666666663</v>
      </c>
      <c r="E23" s="160">
        <v>0</v>
      </c>
      <c r="F23" s="160">
        <v>28.333333333333332</v>
      </c>
      <c r="G23" s="160">
        <v>1179.5833333333333</v>
      </c>
      <c r="H23" s="174"/>
      <c r="I23" s="69" t="s">
        <v>152</v>
      </c>
      <c r="J23" s="76">
        <v>5606.8</v>
      </c>
      <c r="K23" s="85">
        <v>2.1608879284942539E-3</v>
      </c>
      <c r="L23" s="71">
        <f t="shared" si="0"/>
        <v>12.115666437481583</v>
      </c>
      <c r="M23" s="71">
        <f t="shared" si="1"/>
        <v>12.115666437481583</v>
      </c>
      <c r="N23" s="71">
        <f t="shared" si="2"/>
        <v>12.115666437481583</v>
      </c>
      <c r="O23" s="71">
        <f t="shared" si="3"/>
        <v>12.115666437481583</v>
      </c>
      <c r="P23" s="172">
        <v>63945841.469999999</v>
      </c>
      <c r="Q23" s="111">
        <f t="shared" si="5"/>
        <v>1179.5833333333333</v>
      </c>
      <c r="R23" s="187">
        <f t="shared" si="6"/>
        <v>14291.438201879317</v>
      </c>
      <c r="S23" s="187">
        <f t="shared" si="7"/>
        <v>5716.5752807517265</v>
      </c>
      <c r="T23" s="187">
        <f t="shared" si="8"/>
        <v>8231.5857053989439</v>
      </c>
      <c r="U23" s="187">
        <f t="shared" si="9"/>
        <v>0</v>
      </c>
      <c r="V23" s="187">
        <f t="shared" si="10"/>
        <v>343.27721572864482</v>
      </c>
      <c r="W23" s="113">
        <f t="shared" si="11"/>
        <v>2.2349284759328882E-4</v>
      </c>
    </row>
    <row r="24" spans="1:23" s="70" customFormat="1" ht="14" x14ac:dyDescent="0.15">
      <c r="A24" s="68">
        <v>2019</v>
      </c>
      <c r="B24" s="69" t="s">
        <v>132</v>
      </c>
      <c r="C24" s="160">
        <v>890.6</v>
      </c>
      <c r="D24" s="160">
        <v>439.2</v>
      </c>
      <c r="E24" s="160">
        <v>401.6</v>
      </c>
      <c r="F24" s="160">
        <v>109.8</v>
      </c>
      <c r="G24" s="160">
        <v>1841.2</v>
      </c>
      <c r="H24" s="174"/>
      <c r="I24" s="69" t="s">
        <v>132</v>
      </c>
      <c r="J24" s="76">
        <v>235</v>
      </c>
      <c r="K24" s="71">
        <v>0.18166089965397925</v>
      </c>
      <c r="L24" s="71">
        <f t="shared" si="0"/>
        <v>42.69031141868512</v>
      </c>
      <c r="M24" s="71">
        <f t="shared" si="1"/>
        <v>42.69031141868512</v>
      </c>
      <c r="N24" s="71">
        <f t="shared" si="2"/>
        <v>42.69031141868512</v>
      </c>
      <c r="O24" s="71">
        <f t="shared" si="3"/>
        <v>42.69031141868512</v>
      </c>
      <c r="P24" s="172">
        <v>3345637.76</v>
      </c>
      <c r="Q24" s="111">
        <f t="shared" si="5"/>
        <v>1841.2</v>
      </c>
      <c r="R24" s="187">
        <f t="shared" si="6"/>
        <v>78601.401384083045</v>
      </c>
      <c r="S24" s="187">
        <f t="shared" si="7"/>
        <v>38019.991349480966</v>
      </c>
      <c r="T24" s="187">
        <f t="shared" si="8"/>
        <v>18749.584775086503</v>
      </c>
      <c r="U24" s="187">
        <f t="shared" si="9"/>
        <v>17144.429065743945</v>
      </c>
      <c r="V24" s="187">
        <f t="shared" si="10"/>
        <v>4687.3961937716258</v>
      </c>
      <c r="W24" s="113">
        <f t="shared" si="11"/>
        <v>2.3493697471923276E-2</v>
      </c>
    </row>
    <row r="25" spans="1:23" s="70" customFormat="1" ht="14" x14ac:dyDescent="0.15">
      <c r="A25" s="68">
        <v>2019</v>
      </c>
      <c r="B25" s="69" t="s">
        <v>136</v>
      </c>
      <c r="C25" s="160">
        <v>0</v>
      </c>
      <c r="D25" s="160">
        <v>7900</v>
      </c>
      <c r="E25" s="160">
        <v>19280</v>
      </c>
      <c r="F25" s="160">
        <v>1800</v>
      </c>
      <c r="G25" s="160">
        <v>28980</v>
      </c>
      <c r="H25" s="174"/>
      <c r="I25" s="69" t="s">
        <v>136</v>
      </c>
      <c r="J25" s="76">
        <v>252.1</v>
      </c>
      <c r="K25" s="71">
        <v>1</v>
      </c>
      <c r="L25" s="71">
        <f t="shared" si="0"/>
        <v>252.1</v>
      </c>
      <c r="M25" s="71">
        <f t="shared" si="1"/>
        <v>252.1</v>
      </c>
      <c r="N25" s="71">
        <f t="shared" si="2"/>
        <v>252.1</v>
      </c>
      <c r="O25" s="71">
        <f t="shared" si="3"/>
        <v>252.1</v>
      </c>
      <c r="P25" s="172">
        <v>387653187.28999996</v>
      </c>
      <c r="Q25" s="111">
        <f t="shared" si="5"/>
        <v>28980</v>
      </c>
      <c r="R25" s="187">
        <f t="shared" si="6"/>
        <v>7305858</v>
      </c>
      <c r="S25" s="187">
        <f t="shared" si="7"/>
        <v>0</v>
      </c>
      <c r="T25" s="187">
        <f t="shared" si="8"/>
        <v>1991590</v>
      </c>
      <c r="U25" s="187">
        <f t="shared" si="9"/>
        <v>4860488</v>
      </c>
      <c r="V25" s="187">
        <f t="shared" si="10"/>
        <v>453780</v>
      </c>
      <c r="W25" s="113">
        <f t="shared" si="11"/>
        <v>1.8846376708711417E-2</v>
      </c>
    </row>
    <row r="26" spans="1:23" s="70" customFormat="1" ht="14" x14ac:dyDescent="0.15">
      <c r="A26" s="68">
        <v>2019</v>
      </c>
      <c r="B26" s="69" t="s">
        <v>150</v>
      </c>
      <c r="C26" s="160">
        <v>0</v>
      </c>
      <c r="D26" s="160">
        <v>3950</v>
      </c>
      <c r="E26" s="160">
        <v>9640</v>
      </c>
      <c r="F26" s="160">
        <v>900</v>
      </c>
      <c r="G26" s="160">
        <v>14490</v>
      </c>
      <c r="H26" s="174"/>
      <c r="I26" s="69" t="s">
        <v>150</v>
      </c>
      <c r="J26" s="76">
        <v>478</v>
      </c>
      <c r="K26" s="71">
        <v>1</v>
      </c>
      <c r="L26" s="71">
        <f t="shared" si="0"/>
        <v>478</v>
      </c>
      <c r="M26" s="71">
        <f t="shared" si="1"/>
        <v>478</v>
      </c>
      <c r="N26" s="71">
        <f t="shared" si="2"/>
        <v>478</v>
      </c>
      <c r="O26" s="71">
        <f t="shared" si="3"/>
        <v>478</v>
      </c>
      <c r="P26" s="172">
        <v>77180465.280000001</v>
      </c>
      <c r="Q26" s="111">
        <f t="shared" si="5"/>
        <v>14490</v>
      </c>
      <c r="R26" s="187">
        <f t="shared" si="6"/>
        <v>6926220</v>
      </c>
      <c r="S26" s="187">
        <f t="shared" si="7"/>
        <v>0</v>
      </c>
      <c r="T26" s="187">
        <f t="shared" si="8"/>
        <v>1888100</v>
      </c>
      <c r="U26" s="187">
        <f t="shared" si="9"/>
        <v>4607920</v>
      </c>
      <c r="V26" s="187">
        <f t="shared" si="10"/>
        <v>430200</v>
      </c>
      <c r="W26" s="113">
        <f t="shared" si="11"/>
        <v>8.9740583642151373E-2</v>
      </c>
    </row>
    <row r="27" spans="1:23" s="70" customFormat="1" ht="14" x14ac:dyDescent="0.15">
      <c r="A27" s="68">
        <v>2019</v>
      </c>
      <c r="B27" s="78" t="s">
        <v>181</v>
      </c>
      <c r="C27" s="160">
        <v>200</v>
      </c>
      <c r="D27" s="160">
        <v>345</v>
      </c>
      <c r="E27" s="160">
        <v>350</v>
      </c>
      <c r="F27" s="160">
        <v>90</v>
      </c>
      <c r="G27" s="160">
        <v>985</v>
      </c>
      <c r="H27" s="174"/>
      <c r="I27" s="78" t="s">
        <v>181</v>
      </c>
      <c r="J27" s="71">
        <v>1840.8</v>
      </c>
      <c r="K27" s="173">
        <f>1801/1869</f>
        <v>0.96361690743713213</v>
      </c>
      <c r="L27" s="71">
        <f t="shared" si="0"/>
        <v>1773.8260032102728</v>
      </c>
      <c r="M27" s="71">
        <f t="shared" si="1"/>
        <v>1773.8260032102728</v>
      </c>
      <c r="N27" s="71">
        <f t="shared" si="2"/>
        <v>1773.8260032102728</v>
      </c>
      <c r="O27" s="71">
        <f t="shared" si="3"/>
        <v>1773.8260032102728</v>
      </c>
      <c r="P27" s="172">
        <v>141181913.42000002</v>
      </c>
      <c r="Q27" s="111">
        <f t="shared" si="5"/>
        <v>985</v>
      </c>
      <c r="R27" s="187">
        <f t="shared" si="6"/>
        <v>1747218.6131621187</v>
      </c>
      <c r="S27" s="187">
        <f t="shared" si="7"/>
        <v>354765.20064205455</v>
      </c>
      <c r="T27" s="187">
        <f t="shared" si="8"/>
        <v>611969.97110754414</v>
      </c>
      <c r="U27" s="187">
        <f t="shared" si="9"/>
        <v>620839.10112359549</v>
      </c>
      <c r="V27" s="187">
        <f t="shared" si="10"/>
        <v>159644.34028892455</v>
      </c>
      <c r="W27" s="113">
        <f t="shared" si="11"/>
        <v>1.237565471976813E-2</v>
      </c>
    </row>
    <row r="28" spans="1:23" s="70" customFormat="1" ht="14" x14ac:dyDescent="0.15">
      <c r="A28" s="68">
        <v>2019</v>
      </c>
      <c r="B28" s="69" t="s">
        <v>159</v>
      </c>
      <c r="C28" s="160">
        <v>1387.6</v>
      </c>
      <c r="D28" s="160">
        <v>218</v>
      </c>
      <c r="E28" s="160">
        <v>189.6</v>
      </c>
      <c r="F28" s="160">
        <v>8</v>
      </c>
      <c r="G28" s="160">
        <v>1803.1999999999998</v>
      </c>
      <c r="H28" s="174"/>
      <c r="I28" s="69" t="s">
        <v>159</v>
      </c>
      <c r="J28" s="76">
        <v>23462</v>
      </c>
      <c r="K28" s="85">
        <v>8.9150546677880579E-3</v>
      </c>
      <c r="L28" s="71">
        <f t="shared" si="0"/>
        <v>209.16501261564341</v>
      </c>
      <c r="M28" s="71">
        <f t="shared" si="1"/>
        <v>209.16501261564341</v>
      </c>
      <c r="N28" s="71">
        <f t="shared" si="2"/>
        <v>209.16501261564341</v>
      </c>
      <c r="O28" s="71">
        <f t="shared" si="3"/>
        <v>209.16501261564341</v>
      </c>
      <c r="P28" s="172">
        <v>198221851.63999999</v>
      </c>
      <c r="Q28" s="111">
        <f t="shared" si="5"/>
        <v>1803.1999999999998</v>
      </c>
      <c r="R28" s="187">
        <f t="shared" si="6"/>
        <v>377166.35074852814</v>
      </c>
      <c r="S28" s="187">
        <f t="shared" si="7"/>
        <v>290237.37150546676</v>
      </c>
      <c r="T28" s="187">
        <f t="shared" si="8"/>
        <v>45597.972750210261</v>
      </c>
      <c r="U28" s="187">
        <f t="shared" si="9"/>
        <v>39657.686391925985</v>
      </c>
      <c r="V28" s="187">
        <f t="shared" si="10"/>
        <v>1673.3201009251472</v>
      </c>
      <c r="W28" s="113">
        <f t="shared" si="11"/>
        <v>1.9027486002578448E-3</v>
      </c>
    </row>
    <row r="29" spans="1:23" s="70" customFormat="1" ht="14" x14ac:dyDescent="0.15">
      <c r="A29" s="68">
        <v>2019</v>
      </c>
      <c r="B29" s="69" t="s">
        <v>117</v>
      </c>
      <c r="C29" s="160">
        <v>364.42857142857144</v>
      </c>
      <c r="D29" s="160">
        <v>1897.2857142857142</v>
      </c>
      <c r="E29" s="160">
        <v>2754.8571428571427</v>
      </c>
      <c r="F29" s="160">
        <v>1345.1428571428571</v>
      </c>
      <c r="G29" s="160">
        <v>6361.7142857142853</v>
      </c>
      <c r="H29" s="174"/>
      <c r="I29" s="69" t="s">
        <v>117</v>
      </c>
      <c r="J29" s="76">
        <v>7.5</v>
      </c>
      <c r="K29" s="71">
        <v>0</v>
      </c>
      <c r="L29" s="71">
        <f t="shared" si="0"/>
        <v>0</v>
      </c>
      <c r="M29" s="71">
        <f t="shared" si="1"/>
        <v>0</v>
      </c>
      <c r="N29" s="71">
        <f t="shared" si="2"/>
        <v>0</v>
      </c>
      <c r="O29" s="71">
        <f t="shared" si="3"/>
        <v>0</v>
      </c>
      <c r="P29" s="172">
        <v>650176.29</v>
      </c>
      <c r="Q29" s="111">
        <f t="shared" si="5"/>
        <v>6361.7142857142853</v>
      </c>
      <c r="R29" s="187">
        <f t="shared" si="6"/>
        <v>0</v>
      </c>
      <c r="S29" s="187">
        <f t="shared" si="7"/>
        <v>0</v>
      </c>
      <c r="T29" s="187">
        <f t="shared" si="8"/>
        <v>0</v>
      </c>
      <c r="U29" s="187">
        <f t="shared" si="9"/>
        <v>0</v>
      </c>
      <c r="V29" s="187">
        <f t="shared" si="10"/>
        <v>0</v>
      </c>
      <c r="W29" s="113">
        <f t="shared" si="11"/>
        <v>0</v>
      </c>
    </row>
    <row r="30" spans="1:23" s="70" customFormat="1" ht="14" x14ac:dyDescent="0.15">
      <c r="H30" s="170"/>
      <c r="J30" s="162"/>
      <c r="R30" s="117">
        <f>SUM(R3:R29)</f>
        <v>167012776.86925444</v>
      </c>
      <c r="S30" s="117">
        <f>SUM(S3:S29)</f>
        <v>11818986.078819878</v>
      </c>
      <c r="T30" s="117">
        <f>SUM(T3:T29)</f>
        <v>48833669.863913834</v>
      </c>
      <c r="U30" s="117">
        <f>SUM(U3:U29)</f>
        <v>95388564.87976782</v>
      </c>
      <c r="V30" s="117">
        <f>SUM(V3:V29)</f>
        <v>10971556.046752887</v>
      </c>
    </row>
    <row r="32" spans="1:23" s="70" customFormat="1" ht="14" x14ac:dyDescent="0.15">
      <c r="H32" s="170"/>
    </row>
    <row r="33" spans="8:8" s="70" customFormat="1" ht="14" x14ac:dyDescent="0.15">
      <c r="H33" s="170"/>
    </row>
  </sheetData>
  <mergeCells count="1">
    <mergeCell ref="A1:G1"/>
  </mergeCells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D183-50D1-4F1F-A106-A5B148349395}">
  <dimension ref="A1:W38"/>
  <sheetViews>
    <sheetView topLeftCell="M33" zoomScaleNormal="100" workbookViewId="0">
      <selection activeCell="A2" sqref="A2"/>
    </sheetView>
  </sheetViews>
  <sheetFormatPr baseColWidth="10" defaultColWidth="11.5" defaultRowHeight="13" x14ac:dyDescent="0.15"/>
  <cols>
    <col min="1" max="1" width="6.33203125" style="94" bestFit="1" customWidth="1"/>
    <col min="2" max="2" width="18.5" style="94" bestFit="1" customWidth="1"/>
    <col min="3" max="3" width="12.5" style="99" customWidth="1"/>
    <col min="4" max="5" width="13.6640625" style="94" bestFit="1" customWidth="1"/>
    <col min="6" max="6" width="12.5" style="94" bestFit="1" customWidth="1"/>
    <col min="7" max="7" width="13.6640625" style="94" bestFit="1" customWidth="1"/>
    <col min="8" max="8" width="2.6640625" style="171" customWidth="1"/>
    <col min="9" max="9" width="18.5" style="94" bestFit="1" customWidth="1"/>
    <col min="10" max="10" width="20" style="94" bestFit="1" customWidth="1"/>
    <col min="11" max="11" width="7.5" style="94" bestFit="1" customWidth="1"/>
    <col min="12" max="15" width="10.1640625" style="94" bestFit="1" customWidth="1"/>
    <col min="16" max="16" width="19.6640625" style="94" bestFit="1" customWidth="1"/>
    <col min="17" max="17" width="13.5" style="94" bestFit="1" customWidth="1"/>
    <col min="18" max="21" width="16.83203125" style="94" bestFit="1" customWidth="1"/>
    <col min="22" max="22" width="15.5" style="94" bestFit="1" customWidth="1"/>
    <col min="23" max="23" width="13.6640625" style="94" bestFit="1" customWidth="1"/>
    <col min="24" max="16384" width="11.5" style="94"/>
  </cols>
  <sheetData>
    <row r="1" spans="1:23" ht="20.25" customHeight="1" x14ac:dyDescent="0.2">
      <c r="A1" s="271" t="s">
        <v>178</v>
      </c>
      <c r="B1" s="271"/>
      <c r="C1" s="271"/>
      <c r="D1" s="271"/>
      <c r="E1" s="271"/>
      <c r="F1" s="271"/>
      <c r="G1" s="271"/>
      <c r="H1" s="167"/>
      <c r="I1" s="144"/>
      <c r="J1" s="144"/>
      <c r="K1" s="144"/>
      <c r="L1" s="144"/>
      <c r="M1" s="144"/>
      <c r="N1" s="144"/>
      <c r="O1" s="144"/>
    </row>
    <row r="2" spans="1:23" s="70" customFormat="1" ht="43.5" customHeight="1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5" t="s">
        <v>144</v>
      </c>
      <c r="G2" s="175" t="s">
        <v>210</v>
      </c>
      <c r="H2" s="168"/>
      <c r="I2" s="101" t="s">
        <v>139</v>
      </c>
      <c r="J2" s="102" t="s">
        <v>199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25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3" s="70" customFormat="1" ht="14" x14ac:dyDescent="0.15">
      <c r="A3" s="68">
        <v>2019</v>
      </c>
      <c r="B3" s="69" t="s">
        <v>96</v>
      </c>
      <c r="C3" s="160">
        <v>860</v>
      </c>
      <c r="D3" s="160">
        <v>460</v>
      </c>
      <c r="E3" s="160">
        <v>374.99999999999994</v>
      </c>
      <c r="F3" s="160">
        <v>0</v>
      </c>
      <c r="G3" s="160">
        <v>1695</v>
      </c>
      <c r="H3" s="174"/>
      <c r="I3" s="69" t="s">
        <v>96</v>
      </c>
      <c r="J3" s="75">
        <v>9843.2199999999975</v>
      </c>
      <c r="K3" s="71">
        <v>0</v>
      </c>
      <c r="L3" s="71">
        <f t="shared" ref="L3:L37" si="0">+J3*K3</f>
        <v>0</v>
      </c>
      <c r="M3" s="71">
        <f t="shared" ref="M3:M37" si="1">+J3*K3</f>
        <v>0</v>
      </c>
      <c r="N3" s="71">
        <f t="shared" ref="N3:N37" si="2">+K3*J3</f>
        <v>0</v>
      </c>
      <c r="O3" s="71">
        <f t="shared" ref="O3:O37" si="3">+K3*J3</f>
        <v>0</v>
      </c>
      <c r="P3" s="172">
        <v>479500891.32000011</v>
      </c>
      <c r="Q3" s="111">
        <f>G3</f>
        <v>1695</v>
      </c>
      <c r="R3" s="187">
        <f>+Q3*L3</f>
        <v>0</v>
      </c>
      <c r="S3" s="187">
        <f>+L3*C3</f>
        <v>0</v>
      </c>
      <c r="T3" s="187">
        <f t="shared" ref="T3:V3" si="4">+M3*D3</f>
        <v>0</v>
      </c>
      <c r="U3" s="187">
        <f t="shared" si="4"/>
        <v>0</v>
      </c>
      <c r="V3" s="187">
        <f t="shared" si="4"/>
        <v>0</v>
      </c>
      <c r="W3" s="113">
        <f>+R3/P3</f>
        <v>0</v>
      </c>
    </row>
    <row r="4" spans="1:23" s="70" customFormat="1" ht="14" x14ac:dyDescent="0.15">
      <c r="A4" s="68">
        <v>2019</v>
      </c>
      <c r="B4" s="69" t="s">
        <v>102</v>
      </c>
      <c r="C4" s="160">
        <v>950</v>
      </c>
      <c r="D4" s="160">
        <v>4534</v>
      </c>
      <c r="E4" s="160">
        <v>9291</v>
      </c>
      <c r="F4" s="160">
        <v>3248</v>
      </c>
      <c r="G4" s="160">
        <v>18023</v>
      </c>
      <c r="H4" s="174"/>
      <c r="I4" s="69" t="s">
        <v>102</v>
      </c>
      <c r="J4" s="75">
        <v>3402.45</v>
      </c>
      <c r="K4" s="81">
        <v>0</v>
      </c>
      <c r="L4" s="71">
        <f t="shared" si="0"/>
        <v>0</v>
      </c>
      <c r="M4" s="71">
        <f t="shared" si="1"/>
        <v>0</v>
      </c>
      <c r="N4" s="71">
        <f t="shared" si="2"/>
        <v>0</v>
      </c>
      <c r="O4" s="71">
        <f t="shared" si="3"/>
        <v>0</v>
      </c>
      <c r="P4" s="172">
        <v>210955575.38999993</v>
      </c>
      <c r="Q4" s="111">
        <f t="shared" ref="Q4:Q37" si="5">G4</f>
        <v>18023</v>
      </c>
      <c r="R4" s="187">
        <f t="shared" ref="R4:R37" si="6">+Q4*L4</f>
        <v>0</v>
      </c>
      <c r="S4" s="187">
        <f t="shared" ref="S4:S37" si="7">+L4*C4</f>
        <v>0</v>
      </c>
      <c r="T4" s="187">
        <f t="shared" ref="T4:T37" si="8">+M4*D4</f>
        <v>0</v>
      </c>
      <c r="U4" s="187">
        <f t="shared" ref="U4:U37" si="9">+N4*E4</f>
        <v>0</v>
      </c>
      <c r="V4" s="187">
        <f t="shared" ref="V4:V37" si="10">+O4*F4</f>
        <v>0</v>
      </c>
      <c r="W4" s="113">
        <f t="shared" ref="W4:W37" si="11">+R4/P4</f>
        <v>0</v>
      </c>
    </row>
    <row r="5" spans="1:23" s="70" customFormat="1" ht="14" x14ac:dyDescent="0.15">
      <c r="A5" s="68">
        <v>2019</v>
      </c>
      <c r="B5" s="69" t="s">
        <v>115</v>
      </c>
      <c r="C5" s="160">
        <v>1650</v>
      </c>
      <c r="D5" s="160">
        <v>952</v>
      </c>
      <c r="E5" s="160">
        <v>3675</v>
      </c>
      <c r="F5" s="160">
        <v>2180</v>
      </c>
      <c r="G5" s="160">
        <v>8457</v>
      </c>
      <c r="H5" s="174"/>
      <c r="I5" s="69" t="s">
        <v>115</v>
      </c>
      <c r="J5" s="76">
        <v>196.55</v>
      </c>
      <c r="K5" s="71">
        <v>0</v>
      </c>
      <c r="L5" s="71">
        <f t="shared" si="0"/>
        <v>0</v>
      </c>
      <c r="M5" s="71">
        <f t="shared" si="1"/>
        <v>0</v>
      </c>
      <c r="N5" s="71">
        <f t="shared" si="2"/>
        <v>0</v>
      </c>
      <c r="O5" s="71">
        <f t="shared" si="3"/>
        <v>0</v>
      </c>
      <c r="P5" s="172">
        <v>29148594.729999993</v>
      </c>
      <c r="Q5" s="111">
        <f t="shared" si="5"/>
        <v>8457</v>
      </c>
      <c r="R5" s="187">
        <f t="shared" si="6"/>
        <v>0</v>
      </c>
      <c r="S5" s="187">
        <f t="shared" si="7"/>
        <v>0</v>
      </c>
      <c r="T5" s="187">
        <f t="shared" si="8"/>
        <v>0</v>
      </c>
      <c r="U5" s="187">
        <f t="shared" si="9"/>
        <v>0</v>
      </c>
      <c r="V5" s="187">
        <f t="shared" si="10"/>
        <v>0</v>
      </c>
      <c r="W5" s="113">
        <f t="shared" si="11"/>
        <v>0</v>
      </c>
    </row>
    <row r="6" spans="1:23" s="70" customFormat="1" ht="14" x14ac:dyDescent="0.15">
      <c r="A6" s="68">
        <v>2019</v>
      </c>
      <c r="B6" s="69" t="s">
        <v>157</v>
      </c>
      <c r="C6" s="160">
        <v>909</v>
      </c>
      <c r="D6" s="160">
        <v>158</v>
      </c>
      <c r="E6" s="160">
        <v>0</v>
      </c>
      <c r="F6" s="160">
        <v>0</v>
      </c>
      <c r="G6" s="160">
        <v>1067</v>
      </c>
      <c r="H6" s="174"/>
      <c r="I6" s="69" t="s">
        <v>160</v>
      </c>
      <c r="J6" s="76">
        <v>3060.8500000000008</v>
      </c>
      <c r="K6" s="71">
        <v>4.1559186013184292E-2</v>
      </c>
      <c r="L6" s="71">
        <f t="shared" si="0"/>
        <v>127.20643450845517</v>
      </c>
      <c r="M6" s="71">
        <f t="shared" si="1"/>
        <v>127.20643450845517</v>
      </c>
      <c r="N6" s="71">
        <f t="shared" si="2"/>
        <v>127.20643450845517</v>
      </c>
      <c r="O6" s="71">
        <f t="shared" si="3"/>
        <v>127.20643450845517</v>
      </c>
      <c r="P6" s="172">
        <v>101281934.77999999</v>
      </c>
      <c r="Q6" s="111">
        <f t="shared" si="5"/>
        <v>1067</v>
      </c>
      <c r="R6" s="187">
        <f t="shared" si="6"/>
        <v>135729.26562052168</v>
      </c>
      <c r="S6" s="187">
        <f t="shared" si="7"/>
        <v>115630.64896818575</v>
      </c>
      <c r="T6" s="187">
        <f t="shared" si="8"/>
        <v>20098.616652335917</v>
      </c>
      <c r="U6" s="187">
        <f t="shared" si="9"/>
        <v>0</v>
      </c>
      <c r="V6" s="187">
        <f t="shared" si="10"/>
        <v>0</v>
      </c>
      <c r="W6" s="113">
        <f t="shared" si="11"/>
        <v>1.3401132780030971E-3</v>
      </c>
    </row>
    <row r="7" spans="1:23" s="70" customFormat="1" ht="14" x14ac:dyDescent="0.15">
      <c r="A7" s="68">
        <v>2019</v>
      </c>
      <c r="B7" s="69" t="s">
        <v>118</v>
      </c>
      <c r="C7" s="160">
        <v>545</v>
      </c>
      <c r="D7" s="160">
        <v>0</v>
      </c>
      <c r="E7" s="160">
        <v>0</v>
      </c>
      <c r="F7" s="160">
        <v>0</v>
      </c>
      <c r="G7" s="160">
        <v>545</v>
      </c>
      <c r="H7" s="174"/>
      <c r="I7" s="69" t="s">
        <v>118</v>
      </c>
      <c r="J7" s="76">
        <v>3286.91</v>
      </c>
      <c r="K7" s="71">
        <v>0</v>
      </c>
      <c r="L7" s="71">
        <f t="shared" si="0"/>
        <v>0</v>
      </c>
      <c r="M7" s="71">
        <f t="shared" si="1"/>
        <v>0</v>
      </c>
      <c r="N7" s="71">
        <f t="shared" si="2"/>
        <v>0</v>
      </c>
      <c r="O7" s="71">
        <f t="shared" si="3"/>
        <v>0</v>
      </c>
      <c r="P7" s="172">
        <v>61580148.279999994</v>
      </c>
      <c r="Q7" s="111">
        <f t="shared" si="5"/>
        <v>545</v>
      </c>
      <c r="R7" s="187">
        <f t="shared" si="6"/>
        <v>0</v>
      </c>
      <c r="S7" s="187">
        <f t="shared" si="7"/>
        <v>0</v>
      </c>
      <c r="T7" s="187">
        <f t="shared" si="8"/>
        <v>0</v>
      </c>
      <c r="U7" s="187">
        <f t="shared" si="9"/>
        <v>0</v>
      </c>
      <c r="V7" s="187">
        <f t="shared" si="10"/>
        <v>0</v>
      </c>
      <c r="W7" s="113">
        <f t="shared" si="11"/>
        <v>0</v>
      </c>
    </row>
    <row r="8" spans="1:23" s="70" customFormat="1" ht="14" x14ac:dyDescent="0.15">
      <c r="A8" s="68">
        <v>2019</v>
      </c>
      <c r="B8" s="69" t="s">
        <v>112</v>
      </c>
      <c r="C8" s="160">
        <v>202.125</v>
      </c>
      <c r="D8" s="160">
        <v>76.25</v>
      </c>
      <c r="E8" s="160">
        <v>1377.875</v>
      </c>
      <c r="F8" s="160">
        <v>89.625</v>
      </c>
      <c r="G8" s="160">
        <v>1745.875</v>
      </c>
      <c r="H8" s="174"/>
      <c r="I8" s="69" t="s">
        <v>112</v>
      </c>
      <c r="J8" s="76">
        <v>136196.93</v>
      </c>
      <c r="K8" s="71">
        <v>0.20148593212309071</v>
      </c>
      <c r="L8" s="71">
        <f t="shared" si="0"/>
        <v>27441.765393353337</v>
      </c>
      <c r="M8" s="71">
        <f t="shared" si="1"/>
        <v>27441.765393353337</v>
      </c>
      <c r="N8" s="71">
        <f t="shared" si="2"/>
        <v>27441.765393353337</v>
      </c>
      <c r="O8" s="71">
        <f t="shared" si="3"/>
        <v>27441.765393353337</v>
      </c>
      <c r="P8" s="172">
        <v>355969528.36000001</v>
      </c>
      <c r="Q8" s="111">
        <f t="shared" si="5"/>
        <v>1745.875</v>
      </c>
      <c r="R8" s="187">
        <f t="shared" si="6"/>
        <v>47909892.156120755</v>
      </c>
      <c r="S8" s="187">
        <f t="shared" si="7"/>
        <v>5546666.8301315429</v>
      </c>
      <c r="T8" s="187">
        <f t="shared" si="8"/>
        <v>2092434.6112431919</v>
      </c>
      <c r="U8" s="187">
        <f t="shared" si="9"/>
        <v>37811322.491366729</v>
      </c>
      <c r="V8" s="187">
        <f t="shared" si="10"/>
        <v>2459468.223379293</v>
      </c>
      <c r="W8" s="113">
        <f t="shared" si="11"/>
        <v>0.13458986890492605</v>
      </c>
    </row>
    <row r="9" spans="1:23" s="70" customFormat="1" ht="14" x14ac:dyDescent="0.15">
      <c r="A9" s="68">
        <v>2019</v>
      </c>
      <c r="B9" s="69" t="s">
        <v>148</v>
      </c>
      <c r="C9" s="160">
        <v>200</v>
      </c>
      <c r="D9" s="160">
        <v>1975</v>
      </c>
      <c r="E9" s="160">
        <v>4820</v>
      </c>
      <c r="F9" s="160">
        <v>450</v>
      </c>
      <c r="G9" s="160">
        <v>7445</v>
      </c>
      <c r="H9" s="174"/>
      <c r="I9" s="69" t="s">
        <v>148</v>
      </c>
      <c r="J9" s="76">
        <v>497.8900000000001</v>
      </c>
      <c r="K9" s="71">
        <v>0.35051546391752575</v>
      </c>
      <c r="L9" s="71">
        <f t="shared" si="0"/>
        <v>174.51814432989693</v>
      </c>
      <c r="M9" s="71">
        <f t="shared" si="1"/>
        <v>174.51814432989693</v>
      </c>
      <c r="N9" s="71">
        <f t="shared" si="2"/>
        <v>174.51814432989693</v>
      </c>
      <c r="O9" s="71">
        <f t="shared" si="3"/>
        <v>174.51814432989693</v>
      </c>
      <c r="P9" s="172">
        <v>70509190.480000004</v>
      </c>
      <c r="Q9" s="111">
        <f t="shared" si="5"/>
        <v>7445</v>
      </c>
      <c r="R9" s="187">
        <f t="shared" si="6"/>
        <v>1299287.5845360826</v>
      </c>
      <c r="S9" s="187">
        <f t="shared" si="7"/>
        <v>34903.628865979386</v>
      </c>
      <c r="T9" s="187">
        <f t="shared" si="8"/>
        <v>344673.33505154646</v>
      </c>
      <c r="U9" s="187">
        <f t="shared" si="9"/>
        <v>841177.4556701032</v>
      </c>
      <c r="V9" s="187">
        <f t="shared" si="10"/>
        <v>78533.164948453617</v>
      </c>
      <c r="W9" s="113">
        <f t="shared" si="11"/>
        <v>1.8427208931077244E-2</v>
      </c>
    </row>
    <row r="10" spans="1:23" s="70" customFormat="1" ht="14" x14ac:dyDescent="0.15">
      <c r="A10" s="68">
        <v>2019</v>
      </c>
      <c r="B10" s="69" t="s">
        <v>134</v>
      </c>
      <c r="C10" s="160">
        <v>1610</v>
      </c>
      <c r="D10" s="160">
        <v>1900</v>
      </c>
      <c r="E10" s="160"/>
      <c r="F10" s="160">
        <v>420</v>
      </c>
      <c r="G10" s="160">
        <v>3930</v>
      </c>
      <c r="H10" s="174"/>
      <c r="I10" s="69" t="s">
        <v>134</v>
      </c>
      <c r="J10" s="76">
        <v>64148</v>
      </c>
      <c r="K10" s="71">
        <v>0</v>
      </c>
      <c r="L10" s="71">
        <f t="shared" si="0"/>
        <v>0</v>
      </c>
      <c r="M10" s="71">
        <f t="shared" si="1"/>
        <v>0</v>
      </c>
      <c r="N10" s="71">
        <f t="shared" si="2"/>
        <v>0</v>
      </c>
      <c r="O10" s="71">
        <f t="shared" si="3"/>
        <v>0</v>
      </c>
      <c r="P10" s="172">
        <v>2726495762.0999999</v>
      </c>
      <c r="Q10" s="111">
        <f t="shared" si="5"/>
        <v>3930</v>
      </c>
      <c r="R10" s="187">
        <f t="shared" si="6"/>
        <v>0</v>
      </c>
      <c r="S10" s="187">
        <f t="shared" si="7"/>
        <v>0</v>
      </c>
      <c r="T10" s="187">
        <f t="shared" si="8"/>
        <v>0</v>
      </c>
      <c r="U10" s="187">
        <f t="shared" si="9"/>
        <v>0</v>
      </c>
      <c r="V10" s="187">
        <f t="shared" si="10"/>
        <v>0</v>
      </c>
      <c r="W10" s="113">
        <f t="shared" si="11"/>
        <v>0</v>
      </c>
    </row>
    <row r="11" spans="1:23" s="70" customFormat="1" ht="14" x14ac:dyDescent="0.15">
      <c r="A11" s="68">
        <v>2019</v>
      </c>
      <c r="B11" s="69" t="s">
        <v>124</v>
      </c>
      <c r="C11" s="160">
        <v>2357</v>
      </c>
      <c r="D11" s="160">
        <v>1360</v>
      </c>
      <c r="E11" s="160">
        <v>5250</v>
      </c>
      <c r="F11" s="160">
        <v>3114</v>
      </c>
      <c r="G11" s="160">
        <v>12081</v>
      </c>
      <c r="H11" s="174"/>
      <c r="I11" s="69" t="s">
        <v>124</v>
      </c>
      <c r="J11" s="76">
        <v>69.429999999999993</v>
      </c>
      <c r="K11" s="71">
        <v>0</v>
      </c>
      <c r="L11" s="71">
        <f t="shared" si="0"/>
        <v>0</v>
      </c>
      <c r="M11" s="71">
        <f t="shared" si="1"/>
        <v>0</v>
      </c>
      <c r="N11" s="71">
        <f t="shared" si="2"/>
        <v>0</v>
      </c>
      <c r="O11" s="71">
        <f t="shared" si="3"/>
        <v>0</v>
      </c>
      <c r="P11" s="172">
        <v>10059322.080000002</v>
      </c>
      <c r="Q11" s="111">
        <f t="shared" si="5"/>
        <v>12081</v>
      </c>
      <c r="R11" s="187">
        <f t="shared" si="6"/>
        <v>0</v>
      </c>
      <c r="S11" s="187">
        <f t="shared" si="7"/>
        <v>0</v>
      </c>
      <c r="T11" s="187">
        <f t="shared" si="8"/>
        <v>0</v>
      </c>
      <c r="U11" s="187">
        <f t="shared" si="9"/>
        <v>0</v>
      </c>
      <c r="V11" s="187">
        <f t="shared" si="10"/>
        <v>0</v>
      </c>
      <c r="W11" s="113">
        <f t="shared" si="11"/>
        <v>0</v>
      </c>
    </row>
    <row r="12" spans="1:23" s="70" customFormat="1" ht="14" x14ac:dyDescent="0.15">
      <c r="A12" s="68">
        <v>2019</v>
      </c>
      <c r="B12" s="69" t="s">
        <v>109</v>
      </c>
      <c r="C12" s="160">
        <v>515.57142857142856</v>
      </c>
      <c r="D12" s="160">
        <v>692.28571428571433</v>
      </c>
      <c r="E12" s="160">
        <v>285</v>
      </c>
      <c r="F12" s="160">
        <v>17.142857142857142</v>
      </c>
      <c r="G12" s="160">
        <v>1510</v>
      </c>
      <c r="H12" s="174"/>
      <c r="I12" s="69" t="s">
        <v>109</v>
      </c>
      <c r="J12" s="76">
        <v>455.23</v>
      </c>
      <c r="K12" s="71">
        <v>0</v>
      </c>
      <c r="L12" s="71">
        <f t="shared" si="0"/>
        <v>0</v>
      </c>
      <c r="M12" s="71">
        <f t="shared" si="1"/>
        <v>0</v>
      </c>
      <c r="N12" s="71">
        <f t="shared" si="2"/>
        <v>0</v>
      </c>
      <c r="O12" s="71">
        <f t="shared" si="3"/>
        <v>0</v>
      </c>
      <c r="P12" s="172">
        <v>2332747.6</v>
      </c>
      <c r="Q12" s="111">
        <f t="shared" si="5"/>
        <v>1510</v>
      </c>
      <c r="R12" s="187">
        <f t="shared" si="6"/>
        <v>0</v>
      </c>
      <c r="S12" s="187">
        <f t="shared" si="7"/>
        <v>0</v>
      </c>
      <c r="T12" s="187">
        <f t="shared" si="8"/>
        <v>0</v>
      </c>
      <c r="U12" s="187">
        <f t="shared" si="9"/>
        <v>0</v>
      </c>
      <c r="V12" s="187">
        <f t="shared" si="10"/>
        <v>0</v>
      </c>
      <c r="W12" s="113">
        <f t="shared" si="11"/>
        <v>0</v>
      </c>
    </row>
    <row r="13" spans="1:23" s="70" customFormat="1" ht="14" x14ac:dyDescent="0.15">
      <c r="A13" s="68">
        <v>2019</v>
      </c>
      <c r="B13" s="69" t="s">
        <v>128</v>
      </c>
      <c r="C13" s="160">
        <v>0</v>
      </c>
      <c r="D13" s="160">
        <v>9322</v>
      </c>
      <c r="E13" s="160">
        <v>4145</v>
      </c>
      <c r="F13" s="160">
        <v>105</v>
      </c>
      <c r="G13" s="160">
        <v>13572</v>
      </c>
      <c r="H13" s="174"/>
      <c r="I13" s="69" t="s">
        <v>128</v>
      </c>
      <c r="J13" s="76">
        <v>842.43999999999994</v>
      </c>
      <c r="K13" s="71">
        <v>9.39622641509434E-2</v>
      </c>
      <c r="L13" s="71">
        <f t="shared" si="0"/>
        <v>79.157569811320755</v>
      </c>
      <c r="M13" s="71">
        <f t="shared" si="1"/>
        <v>79.157569811320755</v>
      </c>
      <c r="N13" s="71">
        <f t="shared" si="2"/>
        <v>79.157569811320755</v>
      </c>
      <c r="O13" s="71">
        <f t="shared" si="3"/>
        <v>79.157569811320755</v>
      </c>
      <c r="P13" s="172">
        <v>68470761.379999995</v>
      </c>
      <c r="Q13" s="111">
        <f t="shared" si="5"/>
        <v>13572</v>
      </c>
      <c r="R13" s="187">
        <f t="shared" si="6"/>
        <v>1074326.5374792453</v>
      </c>
      <c r="S13" s="187">
        <f t="shared" si="7"/>
        <v>0</v>
      </c>
      <c r="T13" s="187">
        <f t="shared" si="8"/>
        <v>737906.86578113213</v>
      </c>
      <c r="U13" s="187">
        <f t="shared" si="9"/>
        <v>328108.12686792453</v>
      </c>
      <c r="V13" s="187">
        <f t="shared" si="10"/>
        <v>8311.544830188679</v>
      </c>
      <c r="W13" s="113">
        <f t="shared" si="11"/>
        <v>1.5690296351707451E-2</v>
      </c>
    </row>
    <row r="14" spans="1:23" s="70" customFormat="1" ht="14" x14ac:dyDescent="0.15">
      <c r="A14" s="68">
        <v>2019</v>
      </c>
      <c r="B14" s="78" t="s">
        <v>182</v>
      </c>
      <c r="C14" s="160">
        <v>397.5</v>
      </c>
      <c r="D14" s="160">
        <v>3160.5</v>
      </c>
      <c r="E14" s="160">
        <v>0</v>
      </c>
      <c r="F14" s="160">
        <v>165</v>
      </c>
      <c r="G14" s="160">
        <v>3723</v>
      </c>
      <c r="H14" s="174"/>
      <c r="I14" s="78" t="s">
        <v>182</v>
      </c>
      <c r="J14" s="71">
        <v>14.899999999999999</v>
      </c>
      <c r="K14" s="173">
        <v>0</v>
      </c>
      <c r="L14" s="71">
        <f t="shared" si="0"/>
        <v>0</v>
      </c>
      <c r="M14" s="71">
        <f t="shared" si="1"/>
        <v>0</v>
      </c>
      <c r="N14" s="71">
        <f t="shared" si="2"/>
        <v>0</v>
      </c>
      <c r="O14" s="71">
        <f t="shared" si="3"/>
        <v>0</v>
      </c>
      <c r="P14" s="172">
        <v>523053.29000000004</v>
      </c>
      <c r="Q14" s="111">
        <f t="shared" si="5"/>
        <v>3723</v>
      </c>
      <c r="R14" s="187">
        <f t="shared" si="6"/>
        <v>0</v>
      </c>
      <c r="S14" s="187">
        <f t="shared" si="7"/>
        <v>0</v>
      </c>
      <c r="T14" s="187">
        <f t="shared" si="8"/>
        <v>0</v>
      </c>
      <c r="U14" s="187">
        <f t="shared" si="9"/>
        <v>0</v>
      </c>
      <c r="V14" s="187">
        <f t="shared" si="10"/>
        <v>0</v>
      </c>
      <c r="W14" s="113">
        <f t="shared" si="11"/>
        <v>0</v>
      </c>
    </row>
    <row r="15" spans="1:23" s="70" customFormat="1" ht="14" x14ac:dyDescent="0.15">
      <c r="A15" s="68">
        <v>2019</v>
      </c>
      <c r="B15" s="69" t="s">
        <v>127</v>
      </c>
      <c r="C15" s="160">
        <v>252</v>
      </c>
      <c r="D15" s="160">
        <v>868.66666666666663</v>
      </c>
      <c r="E15" s="160">
        <v>170</v>
      </c>
      <c r="F15" s="160">
        <v>0</v>
      </c>
      <c r="G15" s="160">
        <v>1290.6666666666665</v>
      </c>
      <c r="H15" s="174"/>
      <c r="I15" s="69" t="s">
        <v>127</v>
      </c>
      <c r="J15" s="76">
        <v>1229.9000000000001</v>
      </c>
      <c r="K15" s="85">
        <v>8.2101806239737272E-4</v>
      </c>
      <c r="L15" s="71">
        <f t="shared" si="0"/>
        <v>1.0097701149425289</v>
      </c>
      <c r="M15" s="71">
        <f t="shared" si="1"/>
        <v>1.0097701149425289</v>
      </c>
      <c r="N15" s="71">
        <f t="shared" si="2"/>
        <v>1.0097701149425289</v>
      </c>
      <c r="O15" s="71">
        <f t="shared" si="3"/>
        <v>1.0097701149425289</v>
      </c>
      <c r="P15" s="172">
        <v>27050432.049999993</v>
      </c>
      <c r="Q15" s="111">
        <f t="shared" si="5"/>
        <v>1290.6666666666665</v>
      </c>
      <c r="R15" s="187">
        <f t="shared" si="6"/>
        <v>1303.2766283524904</v>
      </c>
      <c r="S15" s="187">
        <f t="shared" si="7"/>
        <v>254.46206896551729</v>
      </c>
      <c r="T15" s="187">
        <f t="shared" si="8"/>
        <v>877.15363984674343</v>
      </c>
      <c r="U15" s="187">
        <f t="shared" si="9"/>
        <v>171.66091954022991</v>
      </c>
      <c r="V15" s="187">
        <f t="shared" si="10"/>
        <v>0</v>
      </c>
      <c r="W15" s="113">
        <f t="shared" si="11"/>
        <v>4.8179512472980658E-5</v>
      </c>
    </row>
    <row r="16" spans="1:23" s="70" customFormat="1" ht="14" x14ac:dyDescent="0.15">
      <c r="A16" s="68">
        <v>2019</v>
      </c>
      <c r="B16" s="69" t="s">
        <v>133</v>
      </c>
      <c r="C16" s="160">
        <v>187.5</v>
      </c>
      <c r="D16" s="160">
        <v>4380</v>
      </c>
      <c r="E16" s="160">
        <v>15226</v>
      </c>
      <c r="F16" s="160">
        <v>50</v>
      </c>
      <c r="G16" s="160">
        <v>19843.5</v>
      </c>
      <c r="H16" s="174"/>
      <c r="I16" s="69" t="s">
        <v>133</v>
      </c>
      <c r="J16" s="76">
        <v>6.65</v>
      </c>
      <c r="K16" s="71">
        <v>0</v>
      </c>
      <c r="L16" s="71">
        <f t="shared" si="0"/>
        <v>0</v>
      </c>
      <c r="M16" s="71">
        <f t="shared" si="1"/>
        <v>0</v>
      </c>
      <c r="N16" s="71">
        <f t="shared" si="2"/>
        <v>0</v>
      </c>
      <c r="O16" s="71">
        <f t="shared" si="3"/>
        <v>0</v>
      </c>
      <c r="P16" s="172">
        <v>4336382.6000000006</v>
      </c>
      <c r="Q16" s="111">
        <f t="shared" si="5"/>
        <v>19843.5</v>
      </c>
      <c r="R16" s="187">
        <f t="shared" si="6"/>
        <v>0</v>
      </c>
      <c r="S16" s="187">
        <f t="shared" si="7"/>
        <v>0</v>
      </c>
      <c r="T16" s="187">
        <f t="shared" si="8"/>
        <v>0</v>
      </c>
      <c r="U16" s="187">
        <f t="shared" si="9"/>
        <v>0</v>
      </c>
      <c r="V16" s="187">
        <f t="shared" si="10"/>
        <v>0</v>
      </c>
      <c r="W16" s="113">
        <f t="shared" si="11"/>
        <v>0</v>
      </c>
    </row>
    <row r="17" spans="1:23" s="70" customFormat="1" ht="14" x14ac:dyDescent="0.15">
      <c r="A17" s="68">
        <v>2019</v>
      </c>
      <c r="B17" s="69" t="s">
        <v>104</v>
      </c>
      <c r="C17" s="160">
        <v>515.57142857142856</v>
      </c>
      <c r="D17" s="160">
        <v>346.14285714285717</v>
      </c>
      <c r="E17" s="160">
        <v>68.857142857142861</v>
      </c>
      <c r="F17" s="160">
        <v>8.5714285714285712</v>
      </c>
      <c r="G17" s="160">
        <v>939.14285714285722</v>
      </c>
      <c r="H17" s="174"/>
      <c r="I17" s="69" t="s">
        <v>104</v>
      </c>
      <c r="J17" s="76">
        <v>34355.799999999996</v>
      </c>
      <c r="K17" s="71">
        <v>2.2982595953623487E-2</v>
      </c>
      <c r="L17" s="71">
        <f t="shared" si="0"/>
        <v>789.58547006349772</v>
      </c>
      <c r="M17" s="71">
        <f t="shared" si="1"/>
        <v>789.58547006349772</v>
      </c>
      <c r="N17" s="71">
        <f t="shared" si="2"/>
        <v>789.58547006349772</v>
      </c>
      <c r="O17" s="71">
        <f t="shared" si="3"/>
        <v>789.58547006349772</v>
      </c>
      <c r="P17" s="172">
        <v>285649377.0999999</v>
      </c>
      <c r="Q17" s="111">
        <f t="shared" si="5"/>
        <v>939.14285714285722</v>
      </c>
      <c r="R17" s="187">
        <f t="shared" si="6"/>
        <v>741533.55431391916</v>
      </c>
      <c r="S17" s="187">
        <f t="shared" si="7"/>
        <v>407087.70877988043</v>
      </c>
      <c r="T17" s="187">
        <f t="shared" si="8"/>
        <v>273309.37056626502</v>
      </c>
      <c r="U17" s="187">
        <f t="shared" si="9"/>
        <v>54368.599510086562</v>
      </c>
      <c r="V17" s="187">
        <f t="shared" si="10"/>
        <v>6767.8754576871233</v>
      </c>
      <c r="W17" s="113">
        <f t="shared" si="11"/>
        <v>2.5959571900425454E-3</v>
      </c>
    </row>
    <row r="18" spans="1:23" s="70" customFormat="1" ht="14" x14ac:dyDescent="0.15">
      <c r="A18" s="68">
        <v>2019</v>
      </c>
      <c r="B18" s="69" t="s">
        <v>119</v>
      </c>
      <c r="C18" s="160">
        <v>978.4</v>
      </c>
      <c r="D18" s="160">
        <v>4110.6000000000004</v>
      </c>
      <c r="E18" s="160">
        <v>3803.6</v>
      </c>
      <c r="F18" s="160">
        <v>392.6</v>
      </c>
      <c r="G18" s="160">
        <v>9285.2000000000007</v>
      </c>
      <c r="H18" s="174"/>
      <c r="I18" s="69" t="s">
        <v>119</v>
      </c>
      <c r="J18" s="76">
        <v>21500.9</v>
      </c>
      <c r="K18" s="71">
        <v>0.29131330554357721</v>
      </c>
      <c r="L18" s="71">
        <f t="shared" si="0"/>
        <v>6263.4982511618991</v>
      </c>
      <c r="M18" s="71">
        <f t="shared" si="1"/>
        <v>6263.4982511618991</v>
      </c>
      <c r="N18" s="71">
        <f t="shared" si="2"/>
        <v>6263.4982511618991</v>
      </c>
      <c r="O18" s="71">
        <f t="shared" si="3"/>
        <v>6263.4982511618991</v>
      </c>
      <c r="P18" s="172">
        <v>1487125262.8600001</v>
      </c>
      <c r="Q18" s="111">
        <f t="shared" si="5"/>
        <v>9285.2000000000007</v>
      </c>
      <c r="R18" s="187">
        <f t="shared" si="6"/>
        <v>58157833.961688474</v>
      </c>
      <c r="S18" s="187">
        <f t="shared" si="7"/>
        <v>6128206.6889368016</v>
      </c>
      <c r="T18" s="187">
        <f t="shared" si="8"/>
        <v>25746735.911226105</v>
      </c>
      <c r="U18" s="187">
        <f t="shared" si="9"/>
        <v>23823841.948119398</v>
      </c>
      <c r="V18" s="187">
        <f t="shared" si="10"/>
        <v>2459049.4134061616</v>
      </c>
      <c r="W18" s="113">
        <f t="shared" si="11"/>
        <v>3.9107555640498538E-2</v>
      </c>
    </row>
    <row r="19" spans="1:23" s="70" customFormat="1" ht="14" x14ac:dyDescent="0.15">
      <c r="A19" s="68">
        <v>2019</v>
      </c>
      <c r="B19" s="69" t="s">
        <v>151</v>
      </c>
      <c r="C19" s="160">
        <v>988</v>
      </c>
      <c r="D19" s="160">
        <v>1000</v>
      </c>
      <c r="E19" s="160">
        <v>152</v>
      </c>
      <c r="F19" s="160">
        <v>19</v>
      </c>
      <c r="G19" s="160">
        <v>2159</v>
      </c>
      <c r="H19" s="174"/>
      <c r="I19" s="69" t="s">
        <v>151</v>
      </c>
      <c r="J19" s="76">
        <v>497732.20999999979</v>
      </c>
      <c r="K19" s="71">
        <v>4.9277928020881982E-2</v>
      </c>
      <c r="L19" s="71">
        <f t="shared" si="0"/>
        <v>24527.212018054506</v>
      </c>
      <c r="M19" s="71">
        <f t="shared" si="1"/>
        <v>24527.212018054506</v>
      </c>
      <c r="N19" s="71">
        <f t="shared" si="2"/>
        <v>24527.212018054506</v>
      </c>
      <c r="O19" s="71">
        <f t="shared" si="3"/>
        <v>24527.212018054506</v>
      </c>
      <c r="P19" s="172">
        <v>2612869268.7099977</v>
      </c>
      <c r="Q19" s="111">
        <f t="shared" si="5"/>
        <v>2159</v>
      </c>
      <c r="R19" s="187">
        <f t="shared" si="6"/>
        <v>52954250.746979676</v>
      </c>
      <c r="S19" s="187">
        <f t="shared" si="7"/>
        <v>24232885.473837852</v>
      </c>
      <c r="T19" s="187">
        <f t="shared" si="8"/>
        <v>24527212.018054508</v>
      </c>
      <c r="U19" s="187">
        <f t="shared" si="9"/>
        <v>3728136.2267442849</v>
      </c>
      <c r="V19" s="187">
        <f t="shared" si="10"/>
        <v>466017.02834303561</v>
      </c>
      <c r="W19" s="113">
        <f t="shared" si="11"/>
        <v>2.0266705028500632E-2</v>
      </c>
    </row>
    <row r="20" spans="1:23" s="70" customFormat="1" ht="14" x14ac:dyDescent="0.15">
      <c r="A20" s="68">
        <v>2019</v>
      </c>
      <c r="B20" s="69" t="s">
        <v>121</v>
      </c>
      <c r="C20" s="160">
        <v>73.5</v>
      </c>
      <c r="D20" s="160">
        <v>582.75</v>
      </c>
      <c r="E20" s="160">
        <v>2772</v>
      </c>
      <c r="F20" s="160">
        <v>560</v>
      </c>
      <c r="G20" s="160">
        <v>3988.2499999999995</v>
      </c>
      <c r="H20" s="174"/>
      <c r="I20" s="69" t="s">
        <v>121</v>
      </c>
      <c r="J20" s="76">
        <v>19154</v>
      </c>
      <c r="K20" s="71">
        <v>0.80693304792484244</v>
      </c>
      <c r="L20" s="71">
        <f t="shared" si="0"/>
        <v>15455.995599952432</v>
      </c>
      <c r="M20" s="71">
        <f t="shared" si="1"/>
        <v>15455.995599952432</v>
      </c>
      <c r="N20" s="71">
        <f t="shared" si="2"/>
        <v>15455.995599952432</v>
      </c>
      <c r="O20" s="71">
        <f t="shared" si="3"/>
        <v>15455.995599952432</v>
      </c>
      <c r="P20" s="172">
        <v>711541849.22999978</v>
      </c>
      <c r="Q20" s="111">
        <f t="shared" si="5"/>
        <v>3988.2499999999995</v>
      </c>
      <c r="R20" s="187">
        <f t="shared" si="6"/>
        <v>61642374.45151028</v>
      </c>
      <c r="S20" s="187">
        <f t="shared" si="7"/>
        <v>1136015.6765965037</v>
      </c>
      <c r="T20" s="187">
        <f t="shared" si="8"/>
        <v>9006981.4358722791</v>
      </c>
      <c r="U20" s="187">
        <f t="shared" si="9"/>
        <v>42844019.803068139</v>
      </c>
      <c r="V20" s="187">
        <f t="shared" si="10"/>
        <v>8655357.5359733626</v>
      </c>
      <c r="W20" s="113">
        <f t="shared" si="11"/>
        <v>8.6632113793752297E-2</v>
      </c>
    </row>
    <row r="21" spans="1:23" s="70" customFormat="1" ht="14" x14ac:dyDescent="0.15">
      <c r="A21" s="68">
        <v>2019</v>
      </c>
      <c r="B21" s="69" t="s">
        <v>100</v>
      </c>
      <c r="C21" s="160">
        <v>1561.8</v>
      </c>
      <c r="D21" s="160">
        <v>5141.833333333333</v>
      </c>
      <c r="E21" s="160">
        <v>820.57142857142856</v>
      </c>
      <c r="F21" s="160">
        <v>2186.4</v>
      </c>
      <c r="G21" s="160">
        <v>9710.6047619047622</v>
      </c>
      <c r="H21" s="174"/>
      <c r="I21" s="69" t="s">
        <v>100</v>
      </c>
      <c r="J21" s="76">
        <v>772.64</v>
      </c>
      <c r="K21" s="85">
        <v>1.364256480218281E-3</v>
      </c>
      <c r="L21" s="71">
        <f t="shared" si="0"/>
        <v>1.0540791268758527</v>
      </c>
      <c r="M21" s="71">
        <f t="shared" si="1"/>
        <v>1.0540791268758527</v>
      </c>
      <c r="N21" s="71">
        <f t="shared" si="2"/>
        <v>1.0540791268758527</v>
      </c>
      <c r="O21" s="71">
        <f t="shared" si="3"/>
        <v>1.0540791268758527</v>
      </c>
      <c r="P21" s="172">
        <v>17939804.140000012</v>
      </c>
      <c r="Q21" s="111">
        <f t="shared" si="5"/>
        <v>9710.6047619047622</v>
      </c>
      <c r="R21" s="187">
        <f t="shared" si="6"/>
        <v>10235.74578886507</v>
      </c>
      <c r="S21" s="187">
        <f t="shared" si="7"/>
        <v>1646.2607803547066</v>
      </c>
      <c r="T21" s="187">
        <f t="shared" si="8"/>
        <v>5419.8991905411549</v>
      </c>
      <c r="U21" s="187">
        <f t="shared" si="9"/>
        <v>864.94721496784257</v>
      </c>
      <c r="V21" s="187">
        <f t="shared" si="10"/>
        <v>2304.6386030013646</v>
      </c>
      <c r="W21" s="113">
        <f t="shared" si="11"/>
        <v>5.7056062089566736E-4</v>
      </c>
    </row>
    <row r="22" spans="1:23" s="70" customFormat="1" ht="14" x14ac:dyDescent="0.15">
      <c r="A22" s="68">
        <v>2019</v>
      </c>
      <c r="B22" s="69" t="s">
        <v>122</v>
      </c>
      <c r="C22" s="160">
        <v>0</v>
      </c>
      <c r="D22" s="160">
        <v>1130</v>
      </c>
      <c r="E22" s="160">
        <v>1650</v>
      </c>
      <c r="F22" s="160">
        <v>0</v>
      </c>
      <c r="G22" s="160">
        <v>2780</v>
      </c>
      <c r="H22" s="174"/>
      <c r="I22" s="69" t="s">
        <v>122</v>
      </c>
      <c r="J22" s="76">
        <v>1161.75</v>
      </c>
      <c r="K22" s="71">
        <v>7.407407407407407E-2</v>
      </c>
      <c r="L22" s="71">
        <f t="shared" si="0"/>
        <v>86.055555555555557</v>
      </c>
      <c r="M22" s="71">
        <f t="shared" si="1"/>
        <v>86.055555555555557</v>
      </c>
      <c r="N22" s="71">
        <f t="shared" si="2"/>
        <v>86.055555555555557</v>
      </c>
      <c r="O22" s="71">
        <f t="shared" si="3"/>
        <v>86.055555555555557</v>
      </c>
      <c r="P22" s="172">
        <v>84900867.819999993</v>
      </c>
      <c r="Q22" s="111">
        <f t="shared" si="5"/>
        <v>2780</v>
      </c>
      <c r="R22" s="187">
        <f t="shared" si="6"/>
        <v>239234.44444444444</v>
      </c>
      <c r="S22" s="187">
        <f t="shared" si="7"/>
        <v>0</v>
      </c>
      <c r="T22" s="187">
        <f t="shared" si="8"/>
        <v>97242.777777777781</v>
      </c>
      <c r="U22" s="187">
        <f t="shared" si="9"/>
        <v>141991.66666666666</v>
      </c>
      <c r="V22" s="187">
        <f t="shared" si="10"/>
        <v>0</v>
      </c>
      <c r="W22" s="113">
        <f t="shared" si="11"/>
        <v>2.8178091765993503E-3</v>
      </c>
    </row>
    <row r="23" spans="1:23" s="70" customFormat="1" ht="14" x14ac:dyDescent="0.15">
      <c r="A23" s="68">
        <v>2019</v>
      </c>
      <c r="B23" s="69" t="s">
        <v>125</v>
      </c>
      <c r="C23" s="160">
        <v>212</v>
      </c>
      <c r="D23" s="160">
        <v>436</v>
      </c>
      <c r="E23" s="160">
        <v>331</v>
      </c>
      <c r="F23" s="160">
        <v>70</v>
      </c>
      <c r="G23" s="160">
        <v>1049</v>
      </c>
      <c r="H23" s="174"/>
      <c r="I23" s="69" t="s">
        <v>125</v>
      </c>
      <c r="J23" s="76">
        <v>4528.5</v>
      </c>
      <c r="K23" s="71">
        <v>0</v>
      </c>
      <c r="L23" s="71">
        <f t="shared" si="0"/>
        <v>0</v>
      </c>
      <c r="M23" s="71">
        <f t="shared" si="1"/>
        <v>0</v>
      </c>
      <c r="N23" s="71">
        <f t="shared" si="2"/>
        <v>0</v>
      </c>
      <c r="O23" s="71">
        <f t="shared" si="3"/>
        <v>0</v>
      </c>
      <c r="P23" s="172">
        <v>166688130.79000002</v>
      </c>
      <c r="Q23" s="111">
        <f t="shared" si="5"/>
        <v>1049</v>
      </c>
      <c r="R23" s="187">
        <f t="shared" si="6"/>
        <v>0</v>
      </c>
      <c r="S23" s="187">
        <f t="shared" si="7"/>
        <v>0</v>
      </c>
      <c r="T23" s="187">
        <f t="shared" si="8"/>
        <v>0</v>
      </c>
      <c r="U23" s="187">
        <f t="shared" si="9"/>
        <v>0</v>
      </c>
      <c r="V23" s="187">
        <f t="shared" si="10"/>
        <v>0</v>
      </c>
      <c r="W23" s="113">
        <f t="shared" si="11"/>
        <v>0</v>
      </c>
    </row>
    <row r="24" spans="1:23" s="70" customFormat="1" ht="14" x14ac:dyDescent="0.15">
      <c r="A24" s="68">
        <v>2019</v>
      </c>
      <c r="B24" s="69" t="s">
        <v>153</v>
      </c>
      <c r="C24" s="160">
        <v>1164</v>
      </c>
      <c r="D24" s="160">
        <v>1806.3333333333333</v>
      </c>
      <c r="E24" s="160">
        <v>153.33333333333334</v>
      </c>
      <c r="F24" s="160">
        <v>1866</v>
      </c>
      <c r="G24" s="160">
        <v>4989.6666666666661</v>
      </c>
      <c r="H24" s="174"/>
      <c r="I24" s="69" t="s">
        <v>153</v>
      </c>
      <c r="J24" s="76">
        <v>144.75</v>
      </c>
      <c r="K24" s="71">
        <v>0</v>
      </c>
      <c r="L24" s="71">
        <f t="shared" si="0"/>
        <v>0</v>
      </c>
      <c r="M24" s="71">
        <f t="shared" si="1"/>
        <v>0</v>
      </c>
      <c r="N24" s="71">
        <f t="shared" si="2"/>
        <v>0</v>
      </c>
      <c r="O24" s="71">
        <f t="shared" si="3"/>
        <v>0</v>
      </c>
      <c r="P24" s="172">
        <v>7229711.54</v>
      </c>
      <c r="Q24" s="111">
        <f t="shared" si="5"/>
        <v>4989.6666666666661</v>
      </c>
      <c r="R24" s="187">
        <f t="shared" si="6"/>
        <v>0</v>
      </c>
      <c r="S24" s="187">
        <f t="shared" si="7"/>
        <v>0</v>
      </c>
      <c r="T24" s="187">
        <f t="shared" si="8"/>
        <v>0</v>
      </c>
      <c r="U24" s="187">
        <f t="shared" si="9"/>
        <v>0</v>
      </c>
      <c r="V24" s="187">
        <f t="shared" si="10"/>
        <v>0</v>
      </c>
      <c r="W24" s="113">
        <f t="shared" si="11"/>
        <v>0</v>
      </c>
    </row>
    <row r="25" spans="1:23" s="70" customFormat="1" ht="14" x14ac:dyDescent="0.15">
      <c r="A25" s="68">
        <v>2019</v>
      </c>
      <c r="B25" s="69" t="s">
        <v>129</v>
      </c>
      <c r="C25" s="160">
        <v>620.98974790748355</v>
      </c>
      <c r="D25" s="160">
        <v>5937.4019777788781</v>
      </c>
      <c r="E25" s="160">
        <v>22635.37630627507</v>
      </c>
      <c r="F25" s="160">
        <v>1092.2319680385651</v>
      </c>
      <c r="G25" s="160">
        <v>30285.999999999996</v>
      </c>
      <c r="H25" s="174"/>
      <c r="I25" s="69" t="s">
        <v>129</v>
      </c>
      <c r="J25" s="76">
        <v>96.75</v>
      </c>
      <c r="K25" s="71">
        <v>0</v>
      </c>
      <c r="L25" s="71">
        <f t="shared" si="0"/>
        <v>0</v>
      </c>
      <c r="M25" s="71">
        <f t="shared" si="1"/>
        <v>0</v>
      </c>
      <c r="N25" s="71">
        <f t="shared" si="2"/>
        <v>0</v>
      </c>
      <c r="O25" s="71">
        <f t="shared" si="3"/>
        <v>0</v>
      </c>
      <c r="P25" s="172">
        <v>4603809.33</v>
      </c>
      <c r="Q25" s="111">
        <f t="shared" si="5"/>
        <v>30285.999999999996</v>
      </c>
      <c r="R25" s="187">
        <f t="shared" si="6"/>
        <v>0</v>
      </c>
      <c r="S25" s="187">
        <f t="shared" si="7"/>
        <v>0</v>
      </c>
      <c r="T25" s="187">
        <f t="shared" si="8"/>
        <v>0</v>
      </c>
      <c r="U25" s="187">
        <f t="shared" si="9"/>
        <v>0</v>
      </c>
      <c r="V25" s="187">
        <f t="shared" si="10"/>
        <v>0</v>
      </c>
      <c r="W25" s="113">
        <f t="shared" si="11"/>
        <v>0</v>
      </c>
    </row>
    <row r="26" spans="1:23" s="70" customFormat="1" ht="14" x14ac:dyDescent="0.15">
      <c r="A26" s="68">
        <v>2019</v>
      </c>
      <c r="B26" s="69" t="s">
        <v>126</v>
      </c>
      <c r="C26" s="160">
        <v>5498</v>
      </c>
      <c r="D26" s="160">
        <v>18950</v>
      </c>
      <c r="E26" s="160">
        <v>7536</v>
      </c>
      <c r="F26" s="160">
        <v>5460</v>
      </c>
      <c r="G26" s="160">
        <v>37444</v>
      </c>
      <c r="H26" s="174"/>
      <c r="I26" s="69" t="s">
        <v>126</v>
      </c>
      <c r="J26" s="76">
        <v>3070.25</v>
      </c>
      <c r="K26" s="71">
        <v>0.43627619374785298</v>
      </c>
      <c r="L26" s="71">
        <f t="shared" si="0"/>
        <v>1339.4769838543457</v>
      </c>
      <c r="M26" s="71">
        <f t="shared" si="1"/>
        <v>1339.4769838543457</v>
      </c>
      <c r="N26" s="71">
        <f t="shared" si="2"/>
        <v>1339.4769838543457</v>
      </c>
      <c r="O26" s="71">
        <f t="shared" si="3"/>
        <v>1339.4769838543457</v>
      </c>
      <c r="P26" s="172">
        <v>2018133453.71</v>
      </c>
      <c r="Q26" s="111">
        <f t="shared" si="5"/>
        <v>37444</v>
      </c>
      <c r="R26" s="187">
        <f t="shared" si="6"/>
        <v>50155376.183442123</v>
      </c>
      <c r="S26" s="187">
        <f t="shared" si="7"/>
        <v>7364444.4572311928</v>
      </c>
      <c r="T26" s="187">
        <f t="shared" si="8"/>
        <v>25383088.84403985</v>
      </c>
      <c r="U26" s="187">
        <f t="shared" si="9"/>
        <v>10094298.550326349</v>
      </c>
      <c r="V26" s="187">
        <f t="shared" si="10"/>
        <v>7313544.3318447275</v>
      </c>
      <c r="W26" s="113">
        <f t="shared" si="11"/>
        <v>2.4852358545090204E-2</v>
      </c>
    </row>
    <row r="27" spans="1:23" s="70" customFormat="1" ht="14" x14ac:dyDescent="0.15">
      <c r="A27" s="68">
        <v>2019</v>
      </c>
      <c r="B27" s="69" t="s">
        <v>154</v>
      </c>
      <c r="C27" s="160">
        <v>442.06</v>
      </c>
      <c r="D27" s="160">
        <v>541.88</v>
      </c>
      <c r="E27" s="160">
        <v>285.2</v>
      </c>
      <c r="F27" s="160">
        <v>156.85999999999999</v>
      </c>
      <c r="G27" s="160">
        <v>1426</v>
      </c>
      <c r="H27" s="174"/>
      <c r="I27" s="69" t="s">
        <v>154</v>
      </c>
      <c r="J27" s="76">
        <v>373609.94</v>
      </c>
      <c r="K27" s="71">
        <v>0</v>
      </c>
      <c r="L27" s="71">
        <f t="shared" si="0"/>
        <v>0</v>
      </c>
      <c r="M27" s="71">
        <f t="shared" si="1"/>
        <v>0</v>
      </c>
      <c r="N27" s="71">
        <f t="shared" si="2"/>
        <v>0</v>
      </c>
      <c r="O27" s="71">
        <f t="shared" si="3"/>
        <v>0</v>
      </c>
      <c r="P27" s="172">
        <v>4686658713.9300003</v>
      </c>
      <c r="Q27" s="111">
        <f t="shared" si="5"/>
        <v>1426</v>
      </c>
      <c r="R27" s="187">
        <f t="shared" si="6"/>
        <v>0</v>
      </c>
      <c r="S27" s="187">
        <f t="shared" si="7"/>
        <v>0</v>
      </c>
      <c r="T27" s="187">
        <f t="shared" si="8"/>
        <v>0</v>
      </c>
      <c r="U27" s="187">
        <f t="shared" si="9"/>
        <v>0</v>
      </c>
      <c r="V27" s="187">
        <f t="shared" si="10"/>
        <v>0</v>
      </c>
      <c r="W27" s="113">
        <f t="shared" si="11"/>
        <v>0</v>
      </c>
    </row>
    <row r="28" spans="1:23" s="70" customFormat="1" ht="14" x14ac:dyDescent="0.15">
      <c r="A28" s="68">
        <v>2019</v>
      </c>
      <c r="B28" s="69" t="s">
        <v>114</v>
      </c>
      <c r="C28" s="160">
        <v>300</v>
      </c>
      <c r="D28" s="160">
        <v>3950</v>
      </c>
      <c r="E28" s="160">
        <v>9640</v>
      </c>
      <c r="F28" s="160">
        <v>900</v>
      </c>
      <c r="G28" s="160">
        <v>14790</v>
      </c>
      <c r="H28" s="174"/>
      <c r="I28" s="69" t="s">
        <v>114</v>
      </c>
      <c r="J28" s="76">
        <v>46.39</v>
      </c>
      <c r="K28" s="71">
        <v>0</v>
      </c>
      <c r="L28" s="71">
        <f t="shared" si="0"/>
        <v>0</v>
      </c>
      <c r="M28" s="71">
        <f t="shared" si="1"/>
        <v>0</v>
      </c>
      <c r="N28" s="71">
        <f t="shared" si="2"/>
        <v>0</v>
      </c>
      <c r="O28" s="71">
        <f t="shared" si="3"/>
        <v>0</v>
      </c>
      <c r="P28" s="172">
        <v>3737137.1800000006</v>
      </c>
      <c r="Q28" s="111">
        <f t="shared" si="5"/>
        <v>14790</v>
      </c>
      <c r="R28" s="187">
        <f t="shared" si="6"/>
        <v>0</v>
      </c>
      <c r="S28" s="187">
        <f t="shared" si="7"/>
        <v>0</v>
      </c>
      <c r="T28" s="187">
        <f t="shared" si="8"/>
        <v>0</v>
      </c>
      <c r="U28" s="187">
        <f t="shared" si="9"/>
        <v>0</v>
      </c>
      <c r="V28" s="187">
        <f t="shared" si="10"/>
        <v>0</v>
      </c>
      <c r="W28" s="113">
        <f t="shared" si="11"/>
        <v>0</v>
      </c>
    </row>
    <row r="29" spans="1:23" s="70" customFormat="1" ht="14" x14ac:dyDescent="0.15">
      <c r="A29" s="68">
        <v>2019</v>
      </c>
      <c r="B29" s="69" t="s">
        <v>149</v>
      </c>
      <c r="C29" s="160">
        <v>647</v>
      </c>
      <c r="D29" s="160">
        <v>7854</v>
      </c>
      <c r="E29" s="160">
        <v>840</v>
      </c>
      <c r="F29" s="160">
        <v>0</v>
      </c>
      <c r="G29" s="160">
        <v>9341</v>
      </c>
      <c r="H29" s="174"/>
      <c r="I29" s="69" t="s">
        <v>149</v>
      </c>
      <c r="J29" s="76">
        <v>2065.25</v>
      </c>
      <c r="K29" s="71">
        <v>0</v>
      </c>
      <c r="L29" s="71">
        <f t="shared" si="0"/>
        <v>0</v>
      </c>
      <c r="M29" s="71">
        <f t="shared" si="1"/>
        <v>0</v>
      </c>
      <c r="N29" s="71">
        <f t="shared" si="2"/>
        <v>0</v>
      </c>
      <c r="O29" s="71">
        <f t="shared" si="3"/>
        <v>0</v>
      </c>
      <c r="P29" s="172">
        <v>566741567.68000007</v>
      </c>
      <c r="Q29" s="111">
        <f t="shared" si="5"/>
        <v>9341</v>
      </c>
      <c r="R29" s="187">
        <f t="shared" si="6"/>
        <v>0</v>
      </c>
      <c r="S29" s="187">
        <f t="shared" si="7"/>
        <v>0</v>
      </c>
      <c r="T29" s="187">
        <f t="shared" si="8"/>
        <v>0</v>
      </c>
      <c r="U29" s="187">
        <f t="shared" si="9"/>
        <v>0</v>
      </c>
      <c r="V29" s="187">
        <f t="shared" si="10"/>
        <v>0</v>
      </c>
      <c r="W29" s="113">
        <f t="shared" si="11"/>
        <v>0</v>
      </c>
    </row>
    <row r="30" spans="1:23" s="70" customFormat="1" ht="14" x14ac:dyDescent="0.15">
      <c r="A30" s="68">
        <v>2019</v>
      </c>
      <c r="B30" s="69" t="s">
        <v>103</v>
      </c>
      <c r="C30" s="160">
        <v>600.29</v>
      </c>
      <c r="D30" s="160">
        <v>2375.16</v>
      </c>
      <c r="E30" s="160">
        <v>4352.13</v>
      </c>
      <c r="F30" s="160">
        <v>1858.41</v>
      </c>
      <c r="G30" s="160">
        <v>9185.99</v>
      </c>
      <c r="H30" s="174"/>
      <c r="I30" s="69" t="s">
        <v>103</v>
      </c>
      <c r="J30" s="76">
        <v>3784.95</v>
      </c>
      <c r="K30" s="71">
        <v>0.54265467429817393</v>
      </c>
      <c r="L30" s="71">
        <f t="shared" si="0"/>
        <v>2053.9208094848732</v>
      </c>
      <c r="M30" s="71">
        <f t="shared" si="1"/>
        <v>2053.9208094848732</v>
      </c>
      <c r="N30" s="71">
        <f t="shared" si="2"/>
        <v>2053.9208094848732</v>
      </c>
      <c r="O30" s="71">
        <f t="shared" si="3"/>
        <v>2053.9208094848732</v>
      </c>
      <c r="P30" s="172">
        <v>313275236.26999998</v>
      </c>
      <c r="Q30" s="111">
        <f t="shared" si="5"/>
        <v>9185.99</v>
      </c>
      <c r="R30" s="187">
        <f t="shared" si="6"/>
        <v>18867296.016719949</v>
      </c>
      <c r="S30" s="187">
        <f t="shared" si="7"/>
        <v>1232948.1227256744</v>
      </c>
      <c r="T30" s="187">
        <f t="shared" si="8"/>
        <v>4878390.5498560909</v>
      </c>
      <c r="U30" s="187">
        <f t="shared" si="9"/>
        <v>8938930.3725834005</v>
      </c>
      <c r="V30" s="187">
        <f t="shared" si="10"/>
        <v>3817026.9715547832</v>
      </c>
      <c r="W30" s="113">
        <f t="shared" si="11"/>
        <v>6.0225941384204867E-2</v>
      </c>
    </row>
    <row r="31" spans="1:23" s="70" customFormat="1" ht="14" x14ac:dyDescent="0.15">
      <c r="A31" s="68">
        <v>2019</v>
      </c>
      <c r="B31" s="69" t="s">
        <v>169</v>
      </c>
      <c r="C31" s="160">
        <v>0</v>
      </c>
      <c r="D31" s="160">
        <v>11384</v>
      </c>
      <c r="E31" s="160">
        <v>20350</v>
      </c>
      <c r="F31" s="160">
        <v>2180</v>
      </c>
      <c r="G31" s="160">
        <v>33914</v>
      </c>
      <c r="H31" s="174"/>
      <c r="I31" s="69" t="s">
        <v>131</v>
      </c>
      <c r="J31" s="76">
        <v>21.1</v>
      </c>
      <c r="K31" s="71">
        <v>0</v>
      </c>
      <c r="L31" s="71">
        <f t="shared" si="0"/>
        <v>0</v>
      </c>
      <c r="M31" s="71">
        <f t="shared" si="1"/>
        <v>0</v>
      </c>
      <c r="N31" s="71">
        <f t="shared" si="2"/>
        <v>0</v>
      </c>
      <c r="O31" s="71">
        <f t="shared" si="3"/>
        <v>0</v>
      </c>
      <c r="P31" s="172">
        <v>6904240.0800000001</v>
      </c>
      <c r="Q31" s="111">
        <f t="shared" si="5"/>
        <v>33914</v>
      </c>
      <c r="R31" s="187">
        <f t="shared" si="6"/>
        <v>0</v>
      </c>
      <c r="S31" s="187">
        <f t="shared" si="7"/>
        <v>0</v>
      </c>
      <c r="T31" s="187">
        <f t="shared" si="8"/>
        <v>0</v>
      </c>
      <c r="U31" s="187">
        <f t="shared" si="9"/>
        <v>0</v>
      </c>
      <c r="V31" s="187">
        <f t="shared" si="10"/>
        <v>0</v>
      </c>
      <c r="W31" s="113">
        <f t="shared" si="11"/>
        <v>0</v>
      </c>
    </row>
    <row r="32" spans="1:23" s="70" customFormat="1" ht="14" x14ac:dyDescent="0.15">
      <c r="A32" s="68">
        <v>2019</v>
      </c>
      <c r="B32" s="69" t="s">
        <v>137</v>
      </c>
      <c r="C32" s="160">
        <v>0</v>
      </c>
      <c r="D32" s="160">
        <v>808</v>
      </c>
      <c r="E32" s="160">
        <v>2315</v>
      </c>
      <c r="F32" s="160">
        <v>0</v>
      </c>
      <c r="G32" s="160">
        <v>3123</v>
      </c>
      <c r="H32" s="174"/>
      <c r="I32" s="69" t="s">
        <v>137</v>
      </c>
      <c r="J32" s="76">
        <v>2176.9</v>
      </c>
      <c r="K32" s="71">
        <v>0</v>
      </c>
      <c r="L32" s="71">
        <f t="shared" si="0"/>
        <v>0</v>
      </c>
      <c r="M32" s="71">
        <f t="shared" si="1"/>
        <v>0</v>
      </c>
      <c r="N32" s="71">
        <f t="shared" si="2"/>
        <v>0</v>
      </c>
      <c r="O32" s="71">
        <f t="shared" si="3"/>
        <v>0</v>
      </c>
      <c r="P32" s="172">
        <v>194776142.70000005</v>
      </c>
      <c r="Q32" s="111">
        <f t="shared" si="5"/>
        <v>3123</v>
      </c>
      <c r="R32" s="187">
        <f t="shared" si="6"/>
        <v>0</v>
      </c>
      <c r="S32" s="187">
        <f t="shared" si="7"/>
        <v>0</v>
      </c>
      <c r="T32" s="187">
        <f t="shared" si="8"/>
        <v>0</v>
      </c>
      <c r="U32" s="187">
        <f t="shared" si="9"/>
        <v>0</v>
      </c>
      <c r="V32" s="187">
        <f t="shared" si="10"/>
        <v>0</v>
      </c>
      <c r="W32" s="113">
        <f t="shared" si="11"/>
        <v>0</v>
      </c>
    </row>
    <row r="33" spans="1:23" s="70" customFormat="1" ht="14" x14ac:dyDescent="0.15">
      <c r="A33" s="68">
        <v>2019</v>
      </c>
      <c r="B33" s="69" t="s">
        <v>152</v>
      </c>
      <c r="C33" s="160">
        <v>471.83333333333331</v>
      </c>
      <c r="D33" s="160">
        <v>679.41666666666663</v>
      </c>
      <c r="E33" s="160">
        <v>0</v>
      </c>
      <c r="F33" s="160">
        <v>28.333333333333332</v>
      </c>
      <c r="G33" s="160">
        <v>1179.5833333333333</v>
      </c>
      <c r="H33" s="174"/>
      <c r="I33" s="69" t="s">
        <v>152</v>
      </c>
      <c r="J33" s="76">
        <v>21215.86</v>
      </c>
      <c r="K33" s="71">
        <v>8.861055288124503E-2</v>
      </c>
      <c r="L33" s="71">
        <f t="shared" si="0"/>
        <v>1879.9490844510913</v>
      </c>
      <c r="M33" s="71">
        <f t="shared" si="1"/>
        <v>1879.9490844510913</v>
      </c>
      <c r="N33" s="71">
        <f t="shared" si="2"/>
        <v>1879.9490844510913</v>
      </c>
      <c r="O33" s="71">
        <f t="shared" si="3"/>
        <v>1879.9490844510913</v>
      </c>
      <c r="P33" s="172">
        <v>262625439.98999995</v>
      </c>
      <c r="Q33" s="111">
        <f t="shared" si="5"/>
        <v>1179.5833333333333</v>
      </c>
      <c r="R33" s="187">
        <f t="shared" si="6"/>
        <v>2217556.6075337664</v>
      </c>
      <c r="S33" s="187">
        <f t="shared" si="7"/>
        <v>887022.64301350655</v>
      </c>
      <c r="T33" s="187">
        <f t="shared" si="8"/>
        <v>1277268.7404608121</v>
      </c>
      <c r="U33" s="187">
        <f t="shared" si="9"/>
        <v>0</v>
      </c>
      <c r="V33" s="187">
        <f t="shared" si="10"/>
        <v>53265.224059447581</v>
      </c>
      <c r="W33" s="113">
        <f t="shared" si="11"/>
        <v>8.4437996852787939E-3</v>
      </c>
    </row>
    <row r="34" spans="1:23" s="70" customFormat="1" ht="14" x14ac:dyDescent="0.15">
      <c r="A34" s="68">
        <v>2019</v>
      </c>
      <c r="B34" s="69" t="s">
        <v>136</v>
      </c>
      <c r="C34" s="160">
        <v>0</v>
      </c>
      <c r="D34" s="160">
        <v>7900</v>
      </c>
      <c r="E34" s="160">
        <v>19280</v>
      </c>
      <c r="F34" s="160">
        <v>1800</v>
      </c>
      <c r="G34" s="160">
        <v>28980</v>
      </c>
      <c r="H34" s="174"/>
      <c r="I34" s="69" t="s">
        <v>136</v>
      </c>
      <c r="J34" s="76">
        <v>843.70000000000016</v>
      </c>
      <c r="K34" s="71">
        <v>0.13720316622691292</v>
      </c>
      <c r="L34" s="71">
        <f t="shared" si="0"/>
        <v>115.75831134564645</v>
      </c>
      <c r="M34" s="71">
        <f t="shared" si="1"/>
        <v>115.75831134564645</v>
      </c>
      <c r="N34" s="71">
        <f t="shared" si="2"/>
        <v>115.75831134564645</v>
      </c>
      <c r="O34" s="71">
        <f t="shared" si="3"/>
        <v>115.75831134564645</v>
      </c>
      <c r="P34" s="172">
        <v>742898956.09999979</v>
      </c>
      <c r="Q34" s="111">
        <f t="shared" si="5"/>
        <v>28980</v>
      </c>
      <c r="R34" s="187">
        <f t="shared" si="6"/>
        <v>3354675.8627968342</v>
      </c>
      <c r="S34" s="187">
        <f t="shared" si="7"/>
        <v>0</v>
      </c>
      <c r="T34" s="187">
        <f t="shared" si="8"/>
        <v>914490.65963060688</v>
      </c>
      <c r="U34" s="187">
        <f t="shared" si="9"/>
        <v>2231820.2427440635</v>
      </c>
      <c r="V34" s="187">
        <f t="shared" si="10"/>
        <v>208364.9604221636</v>
      </c>
      <c r="W34" s="113">
        <f t="shared" si="11"/>
        <v>4.5156556423337733E-3</v>
      </c>
    </row>
    <row r="35" spans="1:23" s="70" customFormat="1" ht="14" x14ac:dyDescent="0.15">
      <c r="A35" s="68">
        <v>2019</v>
      </c>
      <c r="B35" s="69" t="s">
        <v>150</v>
      </c>
      <c r="C35" s="160">
        <v>0</v>
      </c>
      <c r="D35" s="160">
        <v>3950</v>
      </c>
      <c r="E35" s="160">
        <v>9640</v>
      </c>
      <c r="F35" s="160">
        <v>900</v>
      </c>
      <c r="G35" s="160">
        <v>14490</v>
      </c>
      <c r="H35" s="174"/>
      <c r="I35" s="69" t="s">
        <v>150</v>
      </c>
      <c r="J35" s="76">
        <v>304.22999999999996</v>
      </c>
      <c r="K35" s="71">
        <v>0.12582781456953643</v>
      </c>
      <c r="L35" s="71">
        <f t="shared" si="0"/>
        <v>38.280596026490059</v>
      </c>
      <c r="M35" s="71">
        <f t="shared" si="1"/>
        <v>38.280596026490059</v>
      </c>
      <c r="N35" s="71">
        <f t="shared" si="2"/>
        <v>38.280596026490059</v>
      </c>
      <c r="O35" s="71">
        <f t="shared" si="3"/>
        <v>38.280596026490059</v>
      </c>
      <c r="P35" s="172">
        <v>27505010.149999995</v>
      </c>
      <c r="Q35" s="111">
        <f t="shared" si="5"/>
        <v>14490</v>
      </c>
      <c r="R35" s="187">
        <f t="shared" si="6"/>
        <v>554685.83642384096</v>
      </c>
      <c r="S35" s="187">
        <f t="shared" si="7"/>
        <v>0</v>
      </c>
      <c r="T35" s="187">
        <f t="shared" si="8"/>
        <v>151208.35430463572</v>
      </c>
      <c r="U35" s="187">
        <f t="shared" si="9"/>
        <v>369024.94569536415</v>
      </c>
      <c r="V35" s="187">
        <f t="shared" si="10"/>
        <v>34452.536423841055</v>
      </c>
      <c r="W35" s="113">
        <f t="shared" si="11"/>
        <v>2.016671993207176E-2</v>
      </c>
    </row>
    <row r="36" spans="1:23" s="70" customFormat="1" ht="14" x14ac:dyDescent="0.15">
      <c r="A36" s="68">
        <v>2019</v>
      </c>
      <c r="B36" s="78" t="s">
        <v>181</v>
      </c>
      <c r="C36" s="160">
        <v>200</v>
      </c>
      <c r="D36" s="160">
        <v>345</v>
      </c>
      <c r="E36" s="160">
        <v>350</v>
      </c>
      <c r="F36" s="160">
        <v>90</v>
      </c>
      <c r="G36" s="160">
        <v>985</v>
      </c>
      <c r="H36" s="174"/>
      <c r="I36" s="78" t="s">
        <v>181</v>
      </c>
      <c r="J36" s="71">
        <v>90</v>
      </c>
      <c r="K36" s="188">
        <v>0.24</v>
      </c>
      <c r="L36" s="71">
        <f t="shared" si="0"/>
        <v>21.599999999999998</v>
      </c>
      <c r="M36" s="71">
        <f t="shared" si="1"/>
        <v>21.599999999999998</v>
      </c>
      <c r="N36" s="71">
        <f t="shared" si="2"/>
        <v>21.599999999999998</v>
      </c>
      <c r="O36" s="71">
        <f t="shared" si="3"/>
        <v>21.599999999999998</v>
      </c>
      <c r="P36" s="172">
        <v>931464.25</v>
      </c>
      <c r="Q36" s="111">
        <f t="shared" si="5"/>
        <v>985</v>
      </c>
      <c r="R36" s="187">
        <f t="shared" si="6"/>
        <v>21275.999999999996</v>
      </c>
      <c r="S36" s="187">
        <f t="shared" si="7"/>
        <v>4320</v>
      </c>
      <c r="T36" s="187">
        <f t="shared" si="8"/>
        <v>7451.9999999999991</v>
      </c>
      <c r="U36" s="187">
        <f t="shared" si="9"/>
        <v>7559.9999999999991</v>
      </c>
      <c r="V36" s="187">
        <f t="shared" si="10"/>
        <v>1943.9999999999998</v>
      </c>
      <c r="W36" s="113">
        <f t="shared" si="11"/>
        <v>2.2841456341453788E-2</v>
      </c>
    </row>
    <row r="37" spans="1:23" s="70" customFormat="1" ht="14" x14ac:dyDescent="0.15">
      <c r="A37" s="68">
        <v>2019</v>
      </c>
      <c r="B37" s="69" t="s">
        <v>159</v>
      </c>
      <c r="C37" s="160">
        <v>1387.6</v>
      </c>
      <c r="D37" s="160">
        <v>218</v>
      </c>
      <c r="E37" s="160">
        <v>189.6</v>
      </c>
      <c r="F37" s="160">
        <v>8</v>
      </c>
      <c r="G37" s="160">
        <v>1803.1999999999998</v>
      </c>
      <c r="H37" s="174"/>
      <c r="I37" s="69" t="s">
        <v>159</v>
      </c>
      <c r="J37" s="76">
        <v>10836.63</v>
      </c>
      <c r="K37" s="71">
        <v>0</v>
      </c>
      <c r="L37" s="71">
        <f t="shared" si="0"/>
        <v>0</v>
      </c>
      <c r="M37" s="71">
        <f t="shared" si="1"/>
        <v>0</v>
      </c>
      <c r="N37" s="71">
        <f t="shared" si="2"/>
        <v>0</v>
      </c>
      <c r="O37" s="71">
        <f t="shared" si="3"/>
        <v>0</v>
      </c>
      <c r="P37" s="172">
        <v>42597490.260000005</v>
      </c>
      <c r="Q37" s="111">
        <f t="shared" si="5"/>
        <v>1803.1999999999998</v>
      </c>
      <c r="R37" s="187">
        <f t="shared" si="6"/>
        <v>0</v>
      </c>
      <c r="S37" s="187">
        <f t="shared" si="7"/>
        <v>0</v>
      </c>
      <c r="T37" s="187">
        <f t="shared" si="8"/>
        <v>0</v>
      </c>
      <c r="U37" s="187">
        <f t="shared" si="9"/>
        <v>0</v>
      </c>
      <c r="V37" s="187">
        <f t="shared" si="10"/>
        <v>0</v>
      </c>
      <c r="W37" s="113">
        <f t="shared" si="11"/>
        <v>0</v>
      </c>
    </row>
    <row r="38" spans="1:23" ht="14" x14ac:dyDescent="0.15">
      <c r="C38" s="94"/>
      <c r="J38" s="99"/>
      <c r="R38" s="118">
        <f>SUM(R3:R37)</f>
        <v>299336868.23202711</v>
      </c>
      <c r="S38" s="118">
        <f>SUM(S3:S37)</f>
        <v>47092032.601936445</v>
      </c>
      <c r="T38" s="118">
        <f>SUM(T3:T37)</f>
        <v>95464791.143347546</v>
      </c>
      <c r="U38" s="118">
        <f>SUM(U3:U37)</f>
        <v>131215637.03749703</v>
      </c>
      <c r="V38" s="118">
        <f>SUM(V3:V37)</f>
        <v>25564407.449246146</v>
      </c>
    </row>
  </sheetData>
  <mergeCells count="1">
    <mergeCell ref="A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FEE8-83B4-4DFD-86CE-3A6C1398AB57}">
  <dimension ref="A1:W55"/>
  <sheetViews>
    <sheetView topLeftCell="G23" zoomScaleNormal="100" workbookViewId="0">
      <selection activeCell="A2" sqref="A2"/>
    </sheetView>
  </sheetViews>
  <sheetFormatPr baseColWidth="10" defaultColWidth="11.5" defaultRowHeight="13" x14ac:dyDescent="0.15"/>
  <cols>
    <col min="1" max="1" width="5.5" style="94" bestFit="1" customWidth="1"/>
    <col min="2" max="2" width="18.5" style="94" bestFit="1" customWidth="1"/>
    <col min="3" max="3" width="11.5" style="94" bestFit="1" customWidth="1"/>
    <col min="4" max="5" width="12.6640625" style="94" bestFit="1" customWidth="1"/>
    <col min="6" max="6" width="11.5" style="94" bestFit="1" customWidth="1"/>
    <col min="7" max="7" width="14.1640625" style="94" bestFit="1" customWidth="1"/>
    <col min="8" max="8" width="2.83203125" style="171" customWidth="1"/>
    <col min="9" max="9" width="18.5" style="94" bestFit="1" customWidth="1"/>
    <col min="10" max="10" width="11.33203125" style="94" bestFit="1" customWidth="1"/>
    <col min="11" max="11" width="7.5" style="94" bestFit="1" customWidth="1"/>
    <col min="12" max="15" width="11.33203125" style="94" bestFit="1" customWidth="1"/>
    <col min="16" max="16" width="19.6640625" style="94" bestFit="1" customWidth="1"/>
    <col min="17" max="17" width="14.6640625" style="94" bestFit="1" customWidth="1"/>
    <col min="18" max="21" width="18" style="94" bestFit="1" customWidth="1"/>
    <col min="22" max="22" width="15.5" style="94" bestFit="1" customWidth="1"/>
    <col min="23" max="23" width="13.6640625" style="94" bestFit="1" customWidth="1"/>
    <col min="24" max="16384" width="11.5" style="94"/>
  </cols>
  <sheetData>
    <row r="1" spans="1:23" ht="20.25" customHeight="1" x14ac:dyDescent="0.2">
      <c r="A1" s="271" t="s">
        <v>184</v>
      </c>
      <c r="B1" s="271"/>
      <c r="C1" s="271"/>
      <c r="D1" s="271"/>
      <c r="E1" s="271"/>
      <c r="F1" s="271"/>
      <c r="G1" s="271"/>
      <c r="H1" s="167"/>
      <c r="I1" s="144"/>
      <c r="J1" s="144"/>
      <c r="K1" s="144"/>
      <c r="L1" s="144"/>
      <c r="M1" s="144"/>
      <c r="N1" s="144"/>
      <c r="O1" s="144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6" t="s">
        <v>144</v>
      </c>
      <c r="G2" s="175" t="s">
        <v>210</v>
      </c>
      <c r="H2" s="189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25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3" s="70" customFormat="1" ht="14" x14ac:dyDescent="0.15">
      <c r="A3" s="68">
        <v>2019</v>
      </c>
      <c r="B3" s="69" t="s">
        <v>96</v>
      </c>
      <c r="C3" s="160">
        <v>860</v>
      </c>
      <c r="D3" s="160">
        <v>460</v>
      </c>
      <c r="E3" s="160">
        <v>374.99999999999994</v>
      </c>
      <c r="F3" s="160">
        <v>0</v>
      </c>
      <c r="G3" s="160">
        <v>1695</v>
      </c>
      <c r="H3" s="174"/>
      <c r="I3" s="69" t="s">
        <v>96</v>
      </c>
      <c r="J3" s="75">
        <v>768.5</v>
      </c>
      <c r="K3" s="71">
        <v>0.15306122448979592</v>
      </c>
      <c r="L3" s="71">
        <f t="shared" ref="L3:L46" si="0">+J3*K3</f>
        <v>117.62755102040816</v>
      </c>
      <c r="M3" s="71">
        <f t="shared" ref="M3:M46" si="1">+J3*K3</f>
        <v>117.62755102040816</v>
      </c>
      <c r="N3" s="71">
        <f t="shared" ref="N3:N46" si="2">+K3*J3</f>
        <v>117.62755102040816</v>
      </c>
      <c r="O3" s="71">
        <f t="shared" ref="O3:O46" si="3">+K3*J3</f>
        <v>117.62755102040816</v>
      </c>
      <c r="P3" s="172">
        <v>43134345.749999993</v>
      </c>
      <c r="Q3" s="111">
        <f>G3</f>
        <v>1695</v>
      </c>
      <c r="R3" s="187">
        <f>+Q3*L3</f>
        <v>199378.69897959183</v>
      </c>
      <c r="S3" s="187">
        <f>+L3*C3</f>
        <v>101159.69387755102</v>
      </c>
      <c r="T3" s="187">
        <f t="shared" ref="T3:V3" si="4">+M3*D3</f>
        <v>54108.673469387752</v>
      </c>
      <c r="U3" s="187">
        <f t="shared" si="4"/>
        <v>44110.331632653055</v>
      </c>
      <c r="V3" s="187">
        <f t="shared" si="4"/>
        <v>0</v>
      </c>
      <c r="W3" s="113">
        <f>+R3/P3</f>
        <v>4.6222724725016109E-3</v>
      </c>
    </row>
    <row r="4" spans="1:23" s="70" customFormat="1" ht="14" x14ac:dyDescent="0.15">
      <c r="A4" s="68">
        <v>2019</v>
      </c>
      <c r="B4" s="69" t="s">
        <v>102</v>
      </c>
      <c r="C4" s="160">
        <v>950</v>
      </c>
      <c r="D4" s="160">
        <v>4534</v>
      </c>
      <c r="E4" s="160">
        <v>9291</v>
      </c>
      <c r="F4" s="160">
        <v>3248</v>
      </c>
      <c r="G4" s="160">
        <v>18023</v>
      </c>
      <c r="H4" s="174"/>
      <c r="I4" s="69" t="s">
        <v>102</v>
      </c>
      <c r="J4" s="75">
        <v>3131.9400000000005</v>
      </c>
      <c r="K4" s="81">
        <v>0.4643727161997564</v>
      </c>
      <c r="L4" s="71">
        <f t="shared" si="0"/>
        <v>1454.3874847746654</v>
      </c>
      <c r="M4" s="71">
        <f t="shared" si="1"/>
        <v>1454.3874847746654</v>
      </c>
      <c r="N4" s="71">
        <f t="shared" si="2"/>
        <v>1454.3874847746654</v>
      </c>
      <c r="O4" s="71">
        <f t="shared" si="3"/>
        <v>1454.3874847746654</v>
      </c>
      <c r="P4" s="172">
        <v>203560216.61000001</v>
      </c>
      <c r="Q4" s="111">
        <f t="shared" ref="Q4:Q46" si="5">G4</f>
        <v>18023</v>
      </c>
      <c r="R4" s="187">
        <f t="shared" ref="R4:R46" si="6">+Q4*L4</f>
        <v>26212425.638093796</v>
      </c>
      <c r="S4" s="187">
        <f t="shared" ref="S4:S46" si="7">+L4*C4</f>
        <v>1381668.110535932</v>
      </c>
      <c r="T4" s="187">
        <f t="shared" ref="T4:T46" si="8">+M4*D4</f>
        <v>6594192.8559683328</v>
      </c>
      <c r="U4" s="187">
        <f t="shared" ref="U4:U46" si="9">+N4*E4</f>
        <v>13512714.121041415</v>
      </c>
      <c r="V4" s="187">
        <f t="shared" ref="V4:V46" si="10">+O4*F4</f>
        <v>4723850.550548113</v>
      </c>
      <c r="W4" s="113">
        <f t="shared" ref="W4:W46" si="11">+R4/P4</f>
        <v>0.12876988477721091</v>
      </c>
    </row>
    <row r="5" spans="1:23" s="70" customFormat="1" ht="14" x14ac:dyDescent="0.15">
      <c r="A5" s="68">
        <v>2019</v>
      </c>
      <c r="B5" s="69" t="s">
        <v>115</v>
      </c>
      <c r="C5" s="160">
        <v>1650</v>
      </c>
      <c r="D5" s="160">
        <v>952</v>
      </c>
      <c r="E5" s="160">
        <v>3675</v>
      </c>
      <c r="F5" s="160">
        <v>2180</v>
      </c>
      <c r="G5" s="160">
        <v>8457</v>
      </c>
      <c r="H5" s="174"/>
      <c r="I5" s="69" t="s">
        <v>115</v>
      </c>
      <c r="J5" s="76">
        <v>561.83000000000004</v>
      </c>
      <c r="K5" s="71">
        <v>0.27490774907749077</v>
      </c>
      <c r="L5" s="71">
        <f t="shared" si="0"/>
        <v>154.45142066420664</v>
      </c>
      <c r="M5" s="71">
        <f t="shared" si="1"/>
        <v>154.45142066420664</v>
      </c>
      <c r="N5" s="71">
        <f t="shared" si="2"/>
        <v>154.45142066420664</v>
      </c>
      <c r="O5" s="71">
        <f t="shared" si="3"/>
        <v>154.45142066420664</v>
      </c>
      <c r="P5" s="172">
        <v>102907161.78000003</v>
      </c>
      <c r="Q5" s="111">
        <f t="shared" si="5"/>
        <v>8457</v>
      </c>
      <c r="R5" s="187">
        <f t="shared" si="6"/>
        <v>1306195.6645571955</v>
      </c>
      <c r="S5" s="187">
        <f t="shared" si="7"/>
        <v>254844.84409594096</v>
      </c>
      <c r="T5" s="187">
        <f t="shared" si="8"/>
        <v>147037.7524723247</v>
      </c>
      <c r="U5" s="187">
        <f t="shared" si="9"/>
        <v>567608.97094095941</v>
      </c>
      <c r="V5" s="187">
        <f t="shared" si="10"/>
        <v>336704.09704797046</v>
      </c>
      <c r="W5" s="113">
        <f t="shared" si="11"/>
        <v>1.2692951996379461E-2</v>
      </c>
    </row>
    <row r="6" spans="1:23" s="70" customFormat="1" ht="14" x14ac:dyDescent="0.15">
      <c r="A6" s="68">
        <v>2019</v>
      </c>
      <c r="B6" s="69" t="s">
        <v>157</v>
      </c>
      <c r="C6" s="160">
        <v>909</v>
      </c>
      <c r="D6" s="160">
        <v>158</v>
      </c>
      <c r="E6" s="160">
        <v>0</v>
      </c>
      <c r="F6" s="160">
        <v>0</v>
      </c>
      <c r="G6" s="160">
        <v>1067</v>
      </c>
      <c r="H6" s="174"/>
      <c r="I6" s="69" t="s">
        <v>160</v>
      </c>
      <c r="J6" s="76">
        <v>19139.95</v>
      </c>
      <c r="K6" s="71">
        <v>0.64108552997441881</v>
      </c>
      <c r="L6" s="71">
        <f t="shared" si="0"/>
        <v>12270.344989433877</v>
      </c>
      <c r="M6" s="71">
        <f t="shared" si="1"/>
        <v>12270.344989433877</v>
      </c>
      <c r="N6" s="71">
        <f t="shared" si="2"/>
        <v>12270.344989433877</v>
      </c>
      <c r="O6" s="71">
        <f t="shared" si="3"/>
        <v>12270.344989433877</v>
      </c>
      <c r="P6" s="172">
        <v>747881321.2099998</v>
      </c>
      <c r="Q6" s="111">
        <f t="shared" si="5"/>
        <v>1067</v>
      </c>
      <c r="R6" s="187">
        <f t="shared" si="6"/>
        <v>13092458.103725947</v>
      </c>
      <c r="S6" s="187">
        <f t="shared" si="7"/>
        <v>11153743.595395394</v>
      </c>
      <c r="T6" s="187">
        <f t="shared" si="8"/>
        <v>1938714.5083305526</v>
      </c>
      <c r="U6" s="187">
        <f t="shared" si="9"/>
        <v>0</v>
      </c>
      <c r="V6" s="187">
        <f t="shared" si="10"/>
        <v>0</v>
      </c>
      <c r="W6" s="113">
        <f t="shared" si="11"/>
        <v>1.7506063772984214E-2</v>
      </c>
    </row>
    <row r="7" spans="1:23" s="70" customFormat="1" ht="14" x14ac:dyDescent="0.15">
      <c r="A7" s="68">
        <v>2019</v>
      </c>
      <c r="B7" s="69" t="s">
        <v>183</v>
      </c>
      <c r="C7" s="160">
        <v>187.5</v>
      </c>
      <c r="D7" s="160">
        <v>4380</v>
      </c>
      <c r="E7" s="160">
        <v>15226</v>
      </c>
      <c r="F7" s="160">
        <v>50</v>
      </c>
      <c r="G7" s="160">
        <v>19843.5</v>
      </c>
      <c r="H7" s="174"/>
      <c r="I7" s="69" t="s">
        <v>183</v>
      </c>
      <c r="J7" s="76">
        <v>229.25</v>
      </c>
      <c r="K7" s="71">
        <v>0.22608695652173913</v>
      </c>
      <c r="L7" s="71">
        <f t="shared" si="0"/>
        <v>51.830434782608698</v>
      </c>
      <c r="M7" s="71">
        <f t="shared" si="1"/>
        <v>51.830434782608698</v>
      </c>
      <c r="N7" s="71">
        <f t="shared" si="2"/>
        <v>51.830434782608698</v>
      </c>
      <c r="O7" s="71">
        <f t="shared" si="3"/>
        <v>51.830434782608698</v>
      </c>
      <c r="P7" s="172">
        <v>26093412.000000004</v>
      </c>
      <c r="Q7" s="111">
        <f t="shared" si="5"/>
        <v>19843.5</v>
      </c>
      <c r="R7" s="187">
        <f t="shared" si="6"/>
        <v>1028497.2326086957</v>
      </c>
      <c r="S7" s="187">
        <f t="shared" si="7"/>
        <v>9718.20652173913</v>
      </c>
      <c r="T7" s="187">
        <f t="shared" si="8"/>
        <v>227017.30434782611</v>
      </c>
      <c r="U7" s="187">
        <f t="shared" si="9"/>
        <v>789170.20000000007</v>
      </c>
      <c r="V7" s="187">
        <f t="shared" si="10"/>
        <v>2591.521739130435</v>
      </c>
      <c r="W7" s="113">
        <f t="shared" si="11"/>
        <v>3.9415973373229059E-2</v>
      </c>
    </row>
    <row r="8" spans="1:23" s="70" customFormat="1" ht="14" x14ac:dyDescent="0.15">
      <c r="A8" s="68">
        <v>2019</v>
      </c>
      <c r="B8" s="69" t="s">
        <v>158</v>
      </c>
      <c r="C8" s="160">
        <v>171</v>
      </c>
      <c r="D8" s="160">
        <v>0</v>
      </c>
      <c r="E8" s="160">
        <v>609</v>
      </c>
      <c r="F8" s="160">
        <v>0</v>
      </c>
      <c r="G8" s="160">
        <v>780</v>
      </c>
      <c r="H8" s="174"/>
      <c r="I8" s="69" t="s">
        <v>158</v>
      </c>
      <c r="J8" s="76">
        <v>254.32999999999998</v>
      </c>
      <c r="K8" s="71">
        <v>2.1352313167259787E-2</v>
      </c>
      <c r="L8" s="71">
        <f t="shared" si="0"/>
        <v>5.4305338078291809</v>
      </c>
      <c r="M8" s="71">
        <f t="shared" si="1"/>
        <v>5.4305338078291809</v>
      </c>
      <c r="N8" s="71">
        <f t="shared" si="2"/>
        <v>5.4305338078291809</v>
      </c>
      <c r="O8" s="71">
        <f t="shared" si="3"/>
        <v>5.4305338078291809</v>
      </c>
      <c r="P8" s="172">
        <v>2701029.54</v>
      </c>
      <c r="Q8" s="111">
        <f t="shared" si="5"/>
        <v>780</v>
      </c>
      <c r="R8" s="187">
        <f t="shared" si="6"/>
        <v>4235.8163701067615</v>
      </c>
      <c r="S8" s="187">
        <f t="shared" si="7"/>
        <v>928.62128113878998</v>
      </c>
      <c r="T8" s="187">
        <f t="shared" si="8"/>
        <v>0</v>
      </c>
      <c r="U8" s="187">
        <f t="shared" si="9"/>
        <v>3307.1950889679711</v>
      </c>
      <c r="V8" s="187">
        <f t="shared" si="10"/>
        <v>0</v>
      </c>
      <c r="W8" s="113">
        <f t="shared" si="11"/>
        <v>1.5682228970019933E-3</v>
      </c>
    </row>
    <row r="9" spans="1:23" s="70" customFormat="1" ht="14" x14ac:dyDescent="0.15">
      <c r="A9" s="68">
        <v>2019</v>
      </c>
      <c r="B9" s="186" t="s">
        <v>196</v>
      </c>
      <c r="C9" s="160">
        <v>795</v>
      </c>
      <c r="D9" s="160">
        <v>6321</v>
      </c>
      <c r="E9" s="160">
        <v>0</v>
      </c>
      <c r="F9" s="160">
        <v>330</v>
      </c>
      <c r="G9" s="160">
        <v>7446</v>
      </c>
      <c r="H9" s="174"/>
      <c r="I9" s="69" t="s">
        <v>106</v>
      </c>
      <c r="J9" s="76">
        <v>2648.59</v>
      </c>
      <c r="K9" s="71">
        <v>0.30086669418076767</v>
      </c>
      <c r="L9" s="71">
        <f t="shared" si="0"/>
        <v>796.87251754023953</v>
      </c>
      <c r="M9" s="71">
        <f t="shared" si="1"/>
        <v>796.87251754023953</v>
      </c>
      <c r="N9" s="71">
        <f t="shared" si="2"/>
        <v>796.87251754023953</v>
      </c>
      <c r="O9" s="71">
        <f t="shared" si="3"/>
        <v>796.87251754023953</v>
      </c>
      <c r="P9" s="172">
        <v>192240746.42000002</v>
      </c>
      <c r="Q9" s="111">
        <f t="shared" si="5"/>
        <v>7446</v>
      </c>
      <c r="R9" s="187">
        <f t="shared" si="6"/>
        <v>5933512.7656046236</v>
      </c>
      <c r="S9" s="187">
        <f t="shared" si="7"/>
        <v>633513.65144449042</v>
      </c>
      <c r="T9" s="187">
        <f t="shared" si="8"/>
        <v>5037031.183371854</v>
      </c>
      <c r="U9" s="187">
        <f t="shared" si="9"/>
        <v>0</v>
      </c>
      <c r="V9" s="187">
        <f t="shared" si="10"/>
        <v>262967.93078827905</v>
      </c>
      <c r="W9" s="113">
        <f t="shared" si="11"/>
        <v>3.0865011066079188E-2</v>
      </c>
    </row>
    <row r="10" spans="1:23" s="70" customFormat="1" ht="14" x14ac:dyDescent="0.15">
      <c r="A10" s="68">
        <v>2019</v>
      </c>
      <c r="B10" s="69" t="s">
        <v>118</v>
      </c>
      <c r="C10" s="160">
        <v>545</v>
      </c>
      <c r="D10" s="160">
        <v>0</v>
      </c>
      <c r="E10" s="160">
        <v>0</v>
      </c>
      <c r="F10" s="160">
        <v>0</v>
      </c>
      <c r="G10" s="160">
        <v>545</v>
      </c>
      <c r="H10" s="174"/>
      <c r="I10" s="69" t="s">
        <v>118</v>
      </c>
      <c r="J10" s="76">
        <v>6695.5999999999995</v>
      </c>
      <c r="K10" s="71">
        <v>0.14468146858220868</v>
      </c>
      <c r="L10" s="71">
        <f t="shared" si="0"/>
        <v>968.72924103903631</v>
      </c>
      <c r="M10" s="71">
        <f t="shared" si="1"/>
        <v>968.72924103903631</v>
      </c>
      <c r="N10" s="71">
        <f t="shared" si="2"/>
        <v>968.72924103903631</v>
      </c>
      <c r="O10" s="71">
        <f t="shared" si="3"/>
        <v>968.72924103903631</v>
      </c>
      <c r="P10" s="172">
        <v>95228258.899999991</v>
      </c>
      <c r="Q10" s="111">
        <f t="shared" si="5"/>
        <v>545</v>
      </c>
      <c r="R10" s="187">
        <f t="shared" si="6"/>
        <v>527957.43636627484</v>
      </c>
      <c r="S10" s="187">
        <f t="shared" si="7"/>
        <v>527957.43636627484</v>
      </c>
      <c r="T10" s="187">
        <f t="shared" si="8"/>
        <v>0</v>
      </c>
      <c r="U10" s="187">
        <f t="shared" si="9"/>
        <v>0</v>
      </c>
      <c r="V10" s="187">
        <f t="shared" si="10"/>
        <v>0</v>
      </c>
      <c r="W10" s="113">
        <f t="shared" si="11"/>
        <v>5.5441256877403113E-3</v>
      </c>
    </row>
    <row r="11" spans="1:23" s="70" customFormat="1" ht="14" x14ac:dyDescent="0.15">
      <c r="A11" s="68">
        <v>2019</v>
      </c>
      <c r="B11" s="69" t="s">
        <v>112</v>
      </c>
      <c r="C11" s="160">
        <v>202.125</v>
      </c>
      <c r="D11" s="160">
        <v>76.25</v>
      </c>
      <c r="E11" s="160">
        <v>1377.875</v>
      </c>
      <c r="F11" s="160">
        <v>89.625</v>
      </c>
      <c r="G11" s="160">
        <v>1745.875</v>
      </c>
      <c r="H11" s="174"/>
      <c r="I11" s="69" t="s">
        <v>112</v>
      </c>
      <c r="J11" s="76">
        <v>69222.649999999994</v>
      </c>
      <c r="K11" s="71">
        <v>0.33242425878922072</v>
      </c>
      <c r="L11" s="71">
        <f t="shared" si="0"/>
        <v>23011.288117675649</v>
      </c>
      <c r="M11" s="71">
        <f t="shared" si="1"/>
        <v>23011.288117675649</v>
      </c>
      <c r="N11" s="71">
        <f t="shared" si="2"/>
        <v>23011.288117675649</v>
      </c>
      <c r="O11" s="71">
        <f t="shared" si="3"/>
        <v>23011.288117675649</v>
      </c>
      <c r="P11" s="172">
        <v>812707136.43999982</v>
      </c>
      <c r="Q11" s="111">
        <f t="shared" si="5"/>
        <v>1745.875</v>
      </c>
      <c r="R11" s="187">
        <f t="shared" si="6"/>
        <v>40174832.642446972</v>
      </c>
      <c r="S11" s="187">
        <f t="shared" si="7"/>
        <v>4651156.6107851909</v>
      </c>
      <c r="T11" s="187">
        <f t="shared" si="8"/>
        <v>1754610.7189727682</v>
      </c>
      <c r="U11" s="187">
        <f t="shared" si="9"/>
        <v>31706678.615142334</v>
      </c>
      <c r="V11" s="187">
        <f t="shared" si="10"/>
        <v>2062386.69754668</v>
      </c>
      <c r="W11" s="113">
        <f t="shared" si="11"/>
        <v>4.943334547107546E-2</v>
      </c>
    </row>
    <row r="12" spans="1:23" s="70" customFormat="1" ht="14" x14ac:dyDescent="0.15">
      <c r="A12" s="68">
        <v>2019</v>
      </c>
      <c r="B12" s="69" t="s">
        <v>148</v>
      </c>
      <c r="C12" s="160">
        <v>200</v>
      </c>
      <c r="D12" s="160">
        <v>1975</v>
      </c>
      <c r="E12" s="160">
        <v>4820</v>
      </c>
      <c r="F12" s="160">
        <v>450</v>
      </c>
      <c r="G12" s="160">
        <v>7445</v>
      </c>
      <c r="H12" s="174"/>
      <c r="I12" s="69" t="s">
        <v>148</v>
      </c>
      <c r="J12" s="76">
        <v>3879.6400000000003</v>
      </c>
      <c r="K12" s="71">
        <v>0.50097087378640781</v>
      </c>
      <c r="L12" s="71">
        <f t="shared" si="0"/>
        <v>1943.5866407766994</v>
      </c>
      <c r="M12" s="71">
        <f t="shared" si="1"/>
        <v>1943.5866407766994</v>
      </c>
      <c r="N12" s="71">
        <f t="shared" si="2"/>
        <v>1943.5866407766994</v>
      </c>
      <c r="O12" s="71">
        <f t="shared" si="3"/>
        <v>1943.5866407766994</v>
      </c>
      <c r="P12" s="172">
        <v>295713515.01999998</v>
      </c>
      <c r="Q12" s="111">
        <f t="shared" si="5"/>
        <v>7445</v>
      </c>
      <c r="R12" s="187">
        <f t="shared" si="6"/>
        <v>14470002.540582526</v>
      </c>
      <c r="S12" s="187">
        <f t="shared" si="7"/>
        <v>388717.32815533987</v>
      </c>
      <c r="T12" s="187">
        <f t="shared" si="8"/>
        <v>3838583.6155339815</v>
      </c>
      <c r="U12" s="187">
        <f t="shared" si="9"/>
        <v>9368087.6085436903</v>
      </c>
      <c r="V12" s="187">
        <f t="shared" si="10"/>
        <v>874613.98834951466</v>
      </c>
      <c r="W12" s="113">
        <f t="shared" si="11"/>
        <v>4.8932503269604966E-2</v>
      </c>
    </row>
    <row r="13" spans="1:23" s="70" customFormat="1" ht="14" x14ac:dyDescent="0.15">
      <c r="A13" s="68">
        <v>2019</v>
      </c>
      <c r="B13" s="69" t="s">
        <v>134</v>
      </c>
      <c r="C13" s="160">
        <v>1610</v>
      </c>
      <c r="D13" s="160">
        <v>1900</v>
      </c>
      <c r="E13" s="160"/>
      <c r="F13" s="160">
        <v>420</v>
      </c>
      <c r="G13" s="160">
        <v>3930</v>
      </c>
      <c r="H13" s="174"/>
      <c r="I13" s="69" t="s">
        <v>134</v>
      </c>
      <c r="J13" s="76">
        <v>18010.420000000002</v>
      </c>
      <c r="K13" s="71">
        <v>0.98050532255995893</v>
      </c>
      <c r="L13" s="71">
        <f t="shared" si="0"/>
        <v>17659.312671540338</v>
      </c>
      <c r="M13" s="71">
        <f t="shared" si="1"/>
        <v>17659.312671540338</v>
      </c>
      <c r="N13" s="71">
        <f t="shared" si="2"/>
        <v>17659.312671540338</v>
      </c>
      <c r="O13" s="71">
        <f t="shared" si="3"/>
        <v>17659.312671540338</v>
      </c>
      <c r="P13" s="172">
        <v>1355250125.5499997</v>
      </c>
      <c r="Q13" s="111">
        <f t="shared" si="5"/>
        <v>3930</v>
      </c>
      <c r="R13" s="187">
        <f t="shared" si="6"/>
        <v>69401098.799153522</v>
      </c>
      <c r="S13" s="187">
        <f t="shared" si="7"/>
        <v>28431493.401179943</v>
      </c>
      <c r="T13" s="187">
        <f t="shared" si="8"/>
        <v>33552694.075926643</v>
      </c>
      <c r="U13" s="187">
        <f t="shared" si="9"/>
        <v>0</v>
      </c>
      <c r="V13" s="187">
        <f t="shared" si="10"/>
        <v>7416911.3220469421</v>
      </c>
      <c r="W13" s="113">
        <f t="shared" si="11"/>
        <v>5.1209070186205331E-2</v>
      </c>
    </row>
    <row r="14" spans="1:23" s="70" customFormat="1" ht="14" x14ac:dyDescent="0.15">
      <c r="A14" s="68">
        <v>2019</v>
      </c>
      <c r="B14" s="69" t="s">
        <v>124</v>
      </c>
      <c r="C14" s="160">
        <v>2357</v>
      </c>
      <c r="D14" s="160">
        <v>1360</v>
      </c>
      <c r="E14" s="160">
        <v>5250</v>
      </c>
      <c r="F14" s="160">
        <v>3114</v>
      </c>
      <c r="G14" s="160">
        <v>12081</v>
      </c>
      <c r="H14" s="174"/>
      <c r="I14" s="69" t="s">
        <v>124</v>
      </c>
      <c r="J14" s="76">
        <v>4584.7299999999996</v>
      </c>
      <c r="K14" s="71">
        <v>0.56792785728288575</v>
      </c>
      <c r="L14" s="71">
        <f t="shared" si="0"/>
        <v>2603.7958851205644</v>
      </c>
      <c r="M14" s="71">
        <f t="shared" si="1"/>
        <v>2603.7958851205644</v>
      </c>
      <c r="N14" s="71">
        <f t="shared" si="2"/>
        <v>2603.7958851205644</v>
      </c>
      <c r="O14" s="71">
        <f t="shared" si="3"/>
        <v>2603.7958851205644</v>
      </c>
      <c r="P14" s="172">
        <v>513742846.29999989</v>
      </c>
      <c r="Q14" s="111">
        <f t="shared" si="5"/>
        <v>12081</v>
      </c>
      <c r="R14" s="187">
        <f t="shared" si="6"/>
        <v>31456458.088141538</v>
      </c>
      <c r="S14" s="187">
        <f t="shared" si="7"/>
        <v>6137146.9012291702</v>
      </c>
      <c r="T14" s="187">
        <f t="shared" si="8"/>
        <v>3541162.4037639676</v>
      </c>
      <c r="U14" s="187">
        <f t="shared" si="9"/>
        <v>13669928.396882962</v>
      </c>
      <c r="V14" s="187">
        <f t="shared" si="10"/>
        <v>8108220.3862654381</v>
      </c>
      <c r="W14" s="113">
        <f t="shared" si="11"/>
        <v>6.1229968095307653E-2</v>
      </c>
    </row>
    <row r="15" spans="1:23" s="70" customFormat="1" ht="14" x14ac:dyDescent="0.15">
      <c r="A15" s="68">
        <v>2019</v>
      </c>
      <c r="B15" s="69" t="s">
        <v>109</v>
      </c>
      <c r="C15" s="160">
        <v>515.57142857142856</v>
      </c>
      <c r="D15" s="160">
        <v>692.28571428571433</v>
      </c>
      <c r="E15" s="160">
        <v>285</v>
      </c>
      <c r="F15" s="160">
        <v>17.142857142857142</v>
      </c>
      <c r="G15" s="160">
        <v>1510</v>
      </c>
      <c r="H15" s="174"/>
      <c r="I15" s="69" t="s">
        <v>109</v>
      </c>
      <c r="J15" s="76">
        <v>2198.9300000000003</v>
      </c>
      <c r="K15" s="71">
        <v>0.39963302752293578</v>
      </c>
      <c r="L15" s="71">
        <f t="shared" si="0"/>
        <v>878.76505321100933</v>
      </c>
      <c r="M15" s="71">
        <f t="shared" si="1"/>
        <v>878.76505321100933</v>
      </c>
      <c r="N15" s="71">
        <f t="shared" si="2"/>
        <v>878.76505321100933</v>
      </c>
      <c r="O15" s="71">
        <f t="shared" si="3"/>
        <v>878.76505321100933</v>
      </c>
      <c r="P15" s="172">
        <v>75465912.859999999</v>
      </c>
      <c r="Q15" s="111">
        <f t="shared" si="5"/>
        <v>1510</v>
      </c>
      <c r="R15" s="187">
        <f t="shared" si="6"/>
        <v>1326935.2303486241</v>
      </c>
      <c r="S15" s="187">
        <f t="shared" si="7"/>
        <v>453066.15386264754</v>
      </c>
      <c r="T15" s="187">
        <f t="shared" si="8"/>
        <v>608356.49255150731</v>
      </c>
      <c r="U15" s="187">
        <f t="shared" si="9"/>
        <v>250448.04016513765</v>
      </c>
      <c r="V15" s="187">
        <f t="shared" si="10"/>
        <v>15064.543769331589</v>
      </c>
      <c r="W15" s="113">
        <f t="shared" si="11"/>
        <v>1.7583239638408372E-2</v>
      </c>
    </row>
    <row r="16" spans="1:23" s="70" customFormat="1" ht="14" x14ac:dyDescent="0.15">
      <c r="A16" s="68">
        <v>2019</v>
      </c>
      <c r="B16" s="69" t="s">
        <v>128</v>
      </c>
      <c r="C16" s="160">
        <v>0</v>
      </c>
      <c r="D16" s="160">
        <v>9322</v>
      </c>
      <c r="E16" s="160">
        <v>4145</v>
      </c>
      <c r="F16" s="160">
        <v>105</v>
      </c>
      <c r="G16" s="160">
        <v>13572</v>
      </c>
      <c r="H16" s="174"/>
      <c r="I16" s="69" t="s">
        <v>128</v>
      </c>
      <c r="J16" s="76">
        <v>2513.4399999999996</v>
      </c>
      <c r="K16" s="71">
        <v>0.1689351481184948</v>
      </c>
      <c r="L16" s="71">
        <f t="shared" si="0"/>
        <v>424.60835868694949</v>
      </c>
      <c r="M16" s="71">
        <f t="shared" si="1"/>
        <v>424.60835868694949</v>
      </c>
      <c r="N16" s="71">
        <f t="shared" si="2"/>
        <v>424.60835868694949</v>
      </c>
      <c r="O16" s="71">
        <f t="shared" si="3"/>
        <v>424.60835868694949</v>
      </c>
      <c r="P16" s="172">
        <v>211996632.48999998</v>
      </c>
      <c r="Q16" s="111">
        <f t="shared" si="5"/>
        <v>13572</v>
      </c>
      <c r="R16" s="187">
        <f t="shared" si="6"/>
        <v>5762784.6440992784</v>
      </c>
      <c r="S16" s="187">
        <f t="shared" si="7"/>
        <v>0</v>
      </c>
      <c r="T16" s="187">
        <f t="shared" si="8"/>
        <v>3958199.119679743</v>
      </c>
      <c r="U16" s="187">
        <f t="shared" si="9"/>
        <v>1760001.6467574057</v>
      </c>
      <c r="V16" s="187">
        <f t="shared" si="10"/>
        <v>44583.877662129693</v>
      </c>
      <c r="W16" s="113">
        <f t="shared" si="11"/>
        <v>2.7183378228289135E-2</v>
      </c>
    </row>
    <row r="17" spans="1:23" s="70" customFormat="1" ht="14" x14ac:dyDescent="0.15">
      <c r="A17" s="68">
        <v>2019</v>
      </c>
      <c r="B17" s="78" t="s">
        <v>182</v>
      </c>
      <c r="C17" s="160">
        <v>397.5</v>
      </c>
      <c r="D17" s="160">
        <v>3160.5</v>
      </c>
      <c r="E17" s="160">
        <v>0</v>
      </c>
      <c r="F17" s="160">
        <v>165</v>
      </c>
      <c r="G17" s="160">
        <v>3723</v>
      </c>
      <c r="H17" s="174"/>
      <c r="I17" s="78" t="s">
        <v>182</v>
      </c>
      <c r="J17" s="71">
        <v>1790.4000000000003</v>
      </c>
      <c r="K17" s="173">
        <v>0.38047808764940239</v>
      </c>
      <c r="L17" s="71">
        <f t="shared" si="0"/>
        <v>681.20796812749018</v>
      </c>
      <c r="M17" s="71">
        <f t="shared" si="1"/>
        <v>681.20796812749018</v>
      </c>
      <c r="N17" s="71">
        <f t="shared" si="2"/>
        <v>681.20796812749018</v>
      </c>
      <c r="O17" s="71">
        <f t="shared" si="3"/>
        <v>681.20796812749018</v>
      </c>
      <c r="P17" s="172">
        <v>196930938.43000001</v>
      </c>
      <c r="Q17" s="111">
        <f t="shared" si="5"/>
        <v>3723</v>
      </c>
      <c r="R17" s="187">
        <f t="shared" si="6"/>
        <v>2536137.2653386458</v>
      </c>
      <c r="S17" s="187">
        <f t="shared" si="7"/>
        <v>270780.16733067733</v>
      </c>
      <c r="T17" s="187">
        <f t="shared" si="8"/>
        <v>2152957.7832669327</v>
      </c>
      <c r="U17" s="187">
        <f t="shared" si="9"/>
        <v>0</v>
      </c>
      <c r="V17" s="187">
        <f t="shared" si="10"/>
        <v>112399.31474103588</v>
      </c>
      <c r="W17" s="113">
        <f t="shared" si="11"/>
        <v>1.2878307926411103E-2</v>
      </c>
    </row>
    <row r="18" spans="1:23" s="70" customFormat="1" ht="14" x14ac:dyDescent="0.15">
      <c r="A18" s="68">
        <v>2019</v>
      </c>
      <c r="B18" s="69" t="s">
        <v>110</v>
      </c>
      <c r="C18" s="160">
        <v>275</v>
      </c>
      <c r="D18" s="160">
        <v>5692</v>
      </c>
      <c r="E18" s="160">
        <v>10175</v>
      </c>
      <c r="F18" s="160">
        <v>1090</v>
      </c>
      <c r="G18" s="160">
        <v>17232</v>
      </c>
      <c r="H18" s="174"/>
      <c r="I18" s="69" t="s">
        <v>110</v>
      </c>
      <c r="J18" s="76">
        <v>139.13</v>
      </c>
      <c r="K18" s="71">
        <v>1</v>
      </c>
      <c r="L18" s="71">
        <f t="shared" si="0"/>
        <v>139.13</v>
      </c>
      <c r="M18" s="71">
        <f t="shared" si="1"/>
        <v>139.13</v>
      </c>
      <c r="N18" s="71">
        <f t="shared" si="2"/>
        <v>139.13</v>
      </c>
      <c r="O18" s="71">
        <f t="shared" si="3"/>
        <v>139.13</v>
      </c>
      <c r="P18" s="172">
        <v>112958130.59</v>
      </c>
      <c r="Q18" s="111">
        <f t="shared" si="5"/>
        <v>17232</v>
      </c>
      <c r="R18" s="187">
        <f t="shared" si="6"/>
        <v>2397488.16</v>
      </c>
      <c r="S18" s="187">
        <f t="shared" si="7"/>
        <v>38260.75</v>
      </c>
      <c r="T18" s="187">
        <f t="shared" si="8"/>
        <v>791927.96</v>
      </c>
      <c r="U18" s="187">
        <f t="shared" si="9"/>
        <v>1415647.75</v>
      </c>
      <c r="V18" s="187">
        <f t="shared" si="10"/>
        <v>151651.69999999998</v>
      </c>
      <c r="W18" s="113">
        <f t="shared" si="11"/>
        <v>2.1224573631641225E-2</v>
      </c>
    </row>
    <row r="19" spans="1:23" s="70" customFormat="1" ht="14" x14ac:dyDescent="0.15">
      <c r="A19" s="68">
        <v>2019</v>
      </c>
      <c r="B19" s="69" t="s">
        <v>127</v>
      </c>
      <c r="C19" s="160">
        <v>252</v>
      </c>
      <c r="D19" s="160">
        <v>868.66666666666663</v>
      </c>
      <c r="E19" s="160">
        <v>170</v>
      </c>
      <c r="F19" s="160">
        <v>0</v>
      </c>
      <c r="G19" s="160">
        <v>1290.6666666666665</v>
      </c>
      <c r="H19" s="174"/>
      <c r="I19" s="69" t="s">
        <v>127</v>
      </c>
      <c r="J19" s="76">
        <v>3842.5699999999997</v>
      </c>
      <c r="K19" s="71">
        <v>0.21231254932912391</v>
      </c>
      <c r="L19" s="71">
        <f t="shared" si="0"/>
        <v>815.82583267561165</v>
      </c>
      <c r="M19" s="71">
        <f t="shared" si="1"/>
        <v>815.82583267561165</v>
      </c>
      <c r="N19" s="71">
        <f t="shared" si="2"/>
        <v>815.82583267561165</v>
      </c>
      <c r="O19" s="71">
        <f t="shared" si="3"/>
        <v>815.82583267561165</v>
      </c>
      <c r="P19" s="172">
        <v>215566769.01999995</v>
      </c>
      <c r="Q19" s="111">
        <f t="shared" si="5"/>
        <v>1290.6666666666665</v>
      </c>
      <c r="R19" s="187">
        <f t="shared" si="6"/>
        <v>1052959.2080399892</v>
      </c>
      <c r="S19" s="187">
        <f t="shared" si="7"/>
        <v>205588.10983425414</v>
      </c>
      <c r="T19" s="187">
        <f t="shared" si="8"/>
        <v>708680.70665088133</v>
      </c>
      <c r="U19" s="187">
        <f t="shared" si="9"/>
        <v>138690.39155485397</v>
      </c>
      <c r="V19" s="187">
        <f t="shared" si="10"/>
        <v>0</v>
      </c>
      <c r="W19" s="113">
        <f t="shared" si="11"/>
        <v>4.8846082020290301E-3</v>
      </c>
    </row>
    <row r="20" spans="1:23" s="70" customFormat="1" ht="14" x14ac:dyDescent="0.15">
      <c r="A20" s="68">
        <v>2019</v>
      </c>
      <c r="B20" s="79" t="s">
        <v>179</v>
      </c>
      <c r="C20" s="160">
        <v>0</v>
      </c>
      <c r="D20" s="160">
        <v>12927.599999999999</v>
      </c>
      <c r="E20" s="160">
        <v>13007.4</v>
      </c>
      <c r="F20" s="160">
        <v>0</v>
      </c>
      <c r="G20" s="160">
        <v>25935</v>
      </c>
      <c r="H20" s="174"/>
      <c r="I20" s="79" t="s">
        <v>179</v>
      </c>
      <c r="J20" s="71">
        <v>76.8</v>
      </c>
      <c r="K20" s="188">
        <v>0.05</v>
      </c>
      <c r="L20" s="71">
        <f t="shared" si="0"/>
        <v>3.84</v>
      </c>
      <c r="M20" s="71">
        <f t="shared" si="1"/>
        <v>3.84</v>
      </c>
      <c r="N20" s="71">
        <f t="shared" si="2"/>
        <v>3.84</v>
      </c>
      <c r="O20" s="71">
        <f t="shared" si="3"/>
        <v>3.84</v>
      </c>
      <c r="P20" s="172">
        <v>17382700.43</v>
      </c>
      <c r="Q20" s="111">
        <f t="shared" si="5"/>
        <v>25935</v>
      </c>
      <c r="R20" s="187">
        <f t="shared" si="6"/>
        <v>99590.399999999994</v>
      </c>
      <c r="S20" s="187">
        <f t="shared" si="7"/>
        <v>0</v>
      </c>
      <c r="T20" s="187">
        <f t="shared" si="8"/>
        <v>49641.983999999989</v>
      </c>
      <c r="U20" s="187">
        <f t="shared" si="9"/>
        <v>49948.415999999997</v>
      </c>
      <c r="V20" s="187">
        <f t="shared" si="10"/>
        <v>0</v>
      </c>
      <c r="W20" s="113">
        <f t="shared" si="11"/>
        <v>5.7292824208211935E-3</v>
      </c>
    </row>
    <row r="21" spans="1:23" s="70" customFormat="1" ht="14" x14ac:dyDescent="0.15">
      <c r="A21" s="68">
        <v>2019</v>
      </c>
      <c r="B21" s="69" t="s">
        <v>133</v>
      </c>
      <c r="C21" s="160">
        <v>187.5</v>
      </c>
      <c r="D21" s="160">
        <v>4380</v>
      </c>
      <c r="E21" s="160">
        <v>15226</v>
      </c>
      <c r="F21" s="160">
        <v>50</v>
      </c>
      <c r="G21" s="160">
        <v>19843.5</v>
      </c>
      <c r="H21" s="174"/>
      <c r="I21" s="69" t="s">
        <v>133</v>
      </c>
      <c r="J21" s="76">
        <v>20.87</v>
      </c>
      <c r="K21" s="71">
        <v>1</v>
      </c>
      <c r="L21" s="71">
        <f t="shared" si="0"/>
        <v>20.87</v>
      </c>
      <c r="M21" s="71">
        <f t="shared" si="1"/>
        <v>20.87</v>
      </c>
      <c r="N21" s="71">
        <f t="shared" si="2"/>
        <v>20.87</v>
      </c>
      <c r="O21" s="71">
        <f t="shared" si="3"/>
        <v>20.87</v>
      </c>
      <c r="P21" s="172">
        <v>4292261.3599999994</v>
      </c>
      <c r="Q21" s="111">
        <f t="shared" si="5"/>
        <v>19843.5</v>
      </c>
      <c r="R21" s="187">
        <f t="shared" si="6"/>
        <v>414133.84500000003</v>
      </c>
      <c r="S21" s="187">
        <f t="shared" si="7"/>
        <v>3913.125</v>
      </c>
      <c r="T21" s="187">
        <f t="shared" si="8"/>
        <v>91410.6</v>
      </c>
      <c r="U21" s="187">
        <f t="shared" si="9"/>
        <v>317766.62</v>
      </c>
      <c r="V21" s="187">
        <f t="shared" si="10"/>
        <v>1043.5</v>
      </c>
      <c r="W21" s="113">
        <f t="shared" si="11"/>
        <v>9.6483836902233763E-2</v>
      </c>
    </row>
    <row r="22" spans="1:23" s="70" customFormat="1" ht="14" x14ac:dyDescent="0.15">
      <c r="A22" s="68">
        <v>2019</v>
      </c>
      <c r="B22" s="69" t="s">
        <v>104</v>
      </c>
      <c r="C22" s="160">
        <v>515.57142857142856</v>
      </c>
      <c r="D22" s="160">
        <v>346.14285714285717</v>
      </c>
      <c r="E22" s="160">
        <v>68.857142857142861</v>
      </c>
      <c r="F22" s="160">
        <v>8.5714285714285712</v>
      </c>
      <c r="G22" s="160">
        <v>939.14285714285722</v>
      </c>
      <c r="H22" s="174"/>
      <c r="I22" s="69" t="s">
        <v>104</v>
      </c>
      <c r="J22" s="76">
        <v>51180.09</v>
      </c>
      <c r="K22" s="71">
        <v>0.33200413260589801</v>
      </c>
      <c r="L22" s="71">
        <f t="shared" si="0"/>
        <v>16992.001387141794</v>
      </c>
      <c r="M22" s="71">
        <f t="shared" si="1"/>
        <v>16992.001387141794</v>
      </c>
      <c r="N22" s="71">
        <f t="shared" si="2"/>
        <v>16992.001387141794</v>
      </c>
      <c r="O22" s="71">
        <f t="shared" si="3"/>
        <v>16992.001387141794</v>
      </c>
      <c r="P22" s="172">
        <v>484803114.50999981</v>
      </c>
      <c r="Q22" s="111">
        <f t="shared" si="5"/>
        <v>939.14285714285722</v>
      </c>
      <c r="R22" s="187">
        <f t="shared" si="6"/>
        <v>15957916.731295738</v>
      </c>
      <c r="S22" s="187">
        <f t="shared" si="7"/>
        <v>8760590.4294563904</v>
      </c>
      <c r="T22" s="187">
        <f t="shared" si="8"/>
        <v>5881659.9087206526</v>
      </c>
      <c r="U22" s="187">
        <f t="shared" si="9"/>
        <v>1170020.6669431922</v>
      </c>
      <c r="V22" s="187">
        <f t="shared" si="10"/>
        <v>145645.7261755011</v>
      </c>
      <c r="W22" s="113">
        <f t="shared" si="11"/>
        <v>3.2916283443073013E-2</v>
      </c>
    </row>
    <row r="23" spans="1:23" s="70" customFormat="1" ht="14" x14ac:dyDescent="0.15">
      <c r="A23" s="68">
        <v>2019</v>
      </c>
      <c r="B23" s="69" t="s">
        <v>116</v>
      </c>
      <c r="C23" s="160">
        <v>0</v>
      </c>
      <c r="D23" s="160">
        <v>3794.6666666666665</v>
      </c>
      <c r="E23" s="160">
        <v>6783.333333333333</v>
      </c>
      <c r="F23" s="160">
        <v>726.66666666666663</v>
      </c>
      <c r="G23" s="160">
        <v>11304.666666666666</v>
      </c>
      <c r="H23" s="174"/>
      <c r="I23" s="69" t="s">
        <v>116</v>
      </c>
      <c r="J23" s="76">
        <v>1815.0800000000002</v>
      </c>
      <c r="K23" s="71">
        <v>0.98108747044917255</v>
      </c>
      <c r="L23" s="71">
        <f t="shared" si="0"/>
        <v>1780.7522458628844</v>
      </c>
      <c r="M23" s="71">
        <f t="shared" si="1"/>
        <v>1780.7522458628844</v>
      </c>
      <c r="N23" s="71">
        <f t="shared" si="2"/>
        <v>1780.7522458628844</v>
      </c>
      <c r="O23" s="71">
        <f t="shared" si="3"/>
        <v>1780.7522458628844</v>
      </c>
      <c r="P23" s="172">
        <v>551513322.03000009</v>
      </c>
      <c r="Q23" s="111">
        <f t="shared" si="5"/>
        <v>11304.666666666666</v>
      </c>
      <c r="R23" s="187">
        <f t="shared" si="6"/>
        <v>20130810.555397954</v>
      </c>
      <c r="S23" s="187">
        <f t="shared" si="7"/>
        <v>0</v>
      </c>
      <c r="T23" s="187">
        <f t="shared" si="8"/>
        <v>6757361.1889676917</v>
      </c>
      <c r="U23" s="187">
        <f t="shared" si="9"/>
        <v>12079436.067769898</v>
      </c>
      <c r="V23" s="187">
        <f t="shared" si="10"/>
        <v>1294013.2986603626</v>
      </c>
      <c r="W23" s="113">
        <f t="shared" si="11"/>
        <v>3.6501041319003565E-2</v>
      </c>
    </row>
    <row r="24" spans="1:23" s="70" customFormat="1" ht="14" x14ac:dyDescent="0.15">
      <c r="A24" s="68">
        <v>2019</v>
      </c>
      <c r="B24" s="69" t="s">
        <v>120</v>
      </c>
      <c r="C24" s="160">
        <v>375</v>
      </c>
      <c r="D24" s="160">
        <v>665</v>
      </c>
      <c r="E24" s="160">
        <v>865</v>
      </c>
      <c r="F24" s="160">
        <v>250</v>
      </c>
      <c r="G24" s="160">
        <v>2155</v>
      </c>
      <c r="H24" s="174"/>
      <c r="I24" s="69" t="s">
        <v>120</v>
      </c>
      <c r="J24" s="76">
        <v>3037.2400000000002</v>
      </c>
      <c r="K24" s="71">
        <v>0.35616883116883119</v>
      </c>
      <c r="L24" s="71">
        <f t="shared" si="0"/>
        <v>1081.7702207792208</v>
      </c>
      <c r="M24" s="71">
        <f t="shared" si="1"/>
        <v>1081.7702207792208</v>
      </c>
      <c r="N24" s="71">
        <f t="shared" si="2"/>
        <v>1081.7702207792208</v>
      </c>
      <c r="O24" s="71">
        <f t="shared" si="3"/>
        <v>1081.7702207792208</v>
      </c>
      <c r="P24" s="172">
        <v>211009294.13999996</v>
      </c>
      <c r="Q24" s="111">
        <f t="shared" si="5"/>
        <v>2155</v>
      </c>
      <c r="R24" s="187">
        <f t="shared" si="6"/>
        <v>2331214.825779221</v>
      </c>
      <c r="S24" s="187">
        <f t="shared" si="7"/>
        <v>405663.83279220783</v>
      </c>
      <c r="T24" s="187">
        <f t="shared" si="8"/>
        <v>719377.1968181819</v>
      </c>
      <c r="U24" s="187">
        <f t="shared" si="9"/>
        <v>935731.24097402603</v>
      </c>
      <c r="V24" s="187">
        <f t="shared" si="10"/>
        <v>270442.5551948052</v>
      </c>
      <c r="W24" s="113">
        <f t="shared" si="11"/>
        <v>1.104792485696157E-2</v>
      </c>
    </row>
    <row r="25" spans="1:23" s="70" customFormat="1" ht="14" x14ac:dyDescent="0.15">
      <c r="A25" s="68">
        <v>2019</v>
      </c>
      <c r="B25" s="69" t="s">
        <v>119</v>
      </c>
      <c r="C25" s="160">
        <v>978.4</v>
      </c>
      <c r="D25" s="160">
        <v>4110.6000000000004</v>
      </c>
      <c r="E25" s="160">
        <v>3803.6</v>
      </c>
      <c r="F25" s="160">
        <v>392.6</v>
      </c>
      <c r="G25" s="160">
        <v>9285.2000000000007</v>
      </c>
      <c r="H25" s="174"/>
      <c r="I25" s="69" t="s">
        <v>119</v>
      </c>
      <c r="J25" s="76">
        <v>2829.2000000000003</v>
      </c>
      <c r="K25" s="71">
        <v>0.74672825250192454</v>
      </c>
      <c r="L25" s="71">
        <f t="shared" si="0"/>
        <v>2112.6435719784449</v>
      </c>
      <c r="M25" s="71">
        <f t="shared" si="1"/>
        <v>2112.6435719784449</v>
      </c>
      <c r="N25" s="71">
        <f t="shared" si="2"/>
        <v>2112.6435719784449</v>
      </c>
      <c r="O25" s="71">
        <f t="shared" si="3"/>
        <v>2112.6435719784449</v>
      </c>
      <c r="P25" s="172">
        <v>153849078.53999996</v>
      </c>
      <c r="Q25" s="111">
        <f t="shared" si="5"/>
        <v>9285.2000000000007</v>
      </c>
      <c r="R25" s="187">
        <f t="shared" si="6"/>
        <v>19616318.094534259</v>
      </c>
      <c r="S25" s="187">
        <f t="shared" si="7"/>
        <v>2067010.4708237106</v>
      </c>
      <c r="T25" s="187">
        <f t="shared" si="8"/>
        <v>8684232.6669745967</v>
      </c>
      <c r="U25" s="187">
        <f t="shared" si="9"/>
        <v>8035651.0903772125</v>
      </c>
      <c r="V25" s="187">
        <f t="shared" si="10"/>
        <v>829423.86635873758</v>
      </c>
      <c r="W25" s="113">
        <f t="shared" si="11"/>
        <v>0.12750364370517903</v>
      </c>
    </row>
    <row r="26" spans="1:23" s="70" customFormat="1" ht="14" x14ac:dyDescent="0.15">
      <c r="A26" s="68">
        <v>2019</v>
      </c>
      <c r="B26" s="69" t="s">
        <v>151</v>
      </c>
      <c r="C26" s="160">
        <v>988</v>
      </c>
      <c r="D26" s="160">
        <v>1000</v>
      </c>
      <c r="E26" s="160">
        <v>152</v>
      </c>
      <c r="F26" s="160">
        <v>19</v>
      </c>
      <c r="G26" s="160">
        <v>2159</v>
      </c>
      <c r="H26" s="174"/>
      <c r="I26" s="69" t="s">
        <v>151</v>
      </c>
      <c r="J26" s="76">
        <v>532963.63000000012</v>
      </c>
      <c r="K26" s="71">
        <v>0.40782491230207502</v>
      </c>
      <c r="L26" s="71">
        <f t="shared" si="0"/>
        <v>217355.84566494561</v>
      </c>
      <c r="M26" s="71">
        <f t="shared" si="1"/>
        <v>217355.84566494561</v>
      </c>
      <c r="N26" s="71">
        <f t="shared" si="2"/>
        <v>217355.84566494561</v>
      </c>
      <c r="O26" s="71">
        <f t="shared" si="3"/>
        <v>217355.84566494561</v>
      </c>
      <c r="P26" s="172">
        <v>4192258263.3399992</v>
      </c>
      <c r="Q26" s="111">
        <f t="shared" si="5"/>
        <v>2159</v>
      </c>
      <c r="R26" s="187">
        <f t="shared" si="6"/>
        <v>469271270.79061759</v>
      </c>
      <c r="S26" s="187">
        <f t="shared" si="7"/>
        <v>214747575.51696625</v>
      </c>
      <c r="T26" s="187">
        <f t="shared" si="8"/>
        <v>217355845.6649456</v>
      </c>
      <c r="U26" s="187">
        <f t="shared" si="9"/>
        <v>33038088.541071732</v>
      </c>
      <c r="V26" s="187">
        <f t="shared" si="10"/>
        <v>4129761.0676339664</v>
      </c>
      <c r="W26" s="113">
        <f t="shared" si="11"/>
        <v>0.11193758621558447</v>
      </c>
    </row>
    <row r="27" spans="1:23" s="70" customFormat="1" ht="14" x14ac:dyDescent="0.15">
      <c r="A27" s="68">
        <v>2019</v>
      </c>
      <c r="B27" s="69" t="s">
        <v>121</v>
      </c>
      <c r="C27" s="160">
        <v>73.5</v>
      </c>
      <c r="D27" s="160">
        <v>582.75</v>
      </c>
      <c r="E27" s="160">
        <v>2772</v>
      </c>
      <c r="F27" s="160">
        <v>560</v>
      </c>
      <c r="G27" s="160">
        <v>3988.2499999999995</v>
      </c>
      <c r="H27" s="174"/>
      <c r="I27" s="69" t="s">
        <v>121</v>
      </c>
      <c r="J27" s="76">
        <v>51.5</v>
      </c>
      <c r="K27" s="71">
        <v>0</v>
      </c>
      <c r="L27" s="71">
        <f t="shared" si="0"/>
        <v>0</v>
      </c>
      <c r="M27" s="71">
        <f t="shared" si="1"/>
        <v>0</v>
      </c>
      <c r="N27" s="71">
        <f t="shared" si="2"/>
        <v>0</v>
      </c>
      <c r="O27" s="71">
        <f t="shared" si="3"/>
        <v>0</v>
      </c>
      <c r="P27" s="172">
        <v>2039164.23</v>
      </c>
      <c r="Q27" s="111">
        <f t="shared" si="5"/>
        <v>3988.2499999999995</v>
      </c>
      <c r="R27" s="187">
        <f t="shared" si="6"/>
        <v>0</v>
      </c>
      <c r="S27" s="187">
        <f t="shared" si="7"/>
        <v>0</v>
      </c>
      <c r="T27" s="187">
        <f t="shared" si="8"/>
        <v>0</v>
      </c>
      <c r="U27" s="187">
        <f t="shared" si="9"/>
        <v>0</v>
      </c>
      <c r="V27" s="187">
        <f t="shared" si="10"/>
        <v>0</v>
      </c>
      <c r="W27" s="113">
        <f t="shared" si="11"/>
        <v>0</v>
      </c>
    </row>
    <row r="28" spans="1:23" s="70" customFormat="1" ht="14" x14ac:dyDescent="0.15">
      <c r="A28" s="68">
        <v>2019</v>
      </c>
      <c r="B28" s="69" t="s">
        <v>100</v>
      </c>
      <c r="C28" s="160">
        <v>1561.8</v>
      </c>
      <c r="D28" s="160">
        <v>5141.833333333333</v>
      </c>
      <c r="E28" s="160">
        <v>820.57142857142856</v>
      </c>
      <c r="F28" s="160">
        <v>2186.4</v>
      </c>
      <c r="G28" s="160">
        <v>9710.6047619047622</v>
      </c>
      <c r="H28" s="174"/>
      <c r="I28" s="69" t="s">
        <v>100</v>
      </c>
      <c r="J28" s="76">
        <v>7620.4600000000019</v>
      </c>
      <c r="K28" s="71">
        <v>0.33129753399400785</v>
      </c>
      <c r="L28" s="71">
        <f t="shared" si="0"/>
        <v>2524.6396058999776</v>
      </c>
      <c r="M28" s="71">
        <f t="shared" si="1"/>
        <v>2524.6396058999776</v>
      </c>
      <c r="N28" s="71">
        <f t="shared" si="2"/>
        <v>2524.6396058999776</v>
      </c>
      <c r="O28" s="71">
        <f t="shared" si="3"/>
        <v>2524.6396058999776</v>
      </c>
      <c r="P28" s="172">
        <v>169331222.44</v>
      </c>
      <c r="Q28" s="111">
        <f t="shared" si="5"/>
        <v>9710.6047619047622</v>
      </c>
      <c r="R28" s="187">
        <f t="shared" si="6"/>
        <v>24515777.379145686</v>
      </c>
      <c r="S28" s="187">
        <f t="shared" si="7"/>
        <v>3942982.1364945848</v>
      </c>
      <c r="T28" s="187">
        <f t="shared" si="8"/>
        <v>12981276.080270033</v>
      </c>
      <c r="U28" s="187">
        <f t="shared" si="9"/>
        <v>2071647.1280413531</v>
      </c>
      <c r="V28" s="187">
        <f t="shared" si="10"/>
        <v>5519872.0343397111</v>
      </c>
      <c r="W28" s="113">
        <f t="shared" si="11"/>
        <v>0.14478001768299101</v>
      </c>
    </row>
    <row r="29" spans="1:23" s="70" customFormat="1" ht="14" x14ac:dyDescent="0.15">
      <c r="A29" s="68">
        <v>2019</v>
      </c>
      <c r="B29" s="69" t="s">
        <v>122</v>
      </c>
      <c r="C29" s="160">
        <v>0</v>
      </c>
      <c r="D29" s="160">
        <v>1130</v>
      </c>
      <c r="E29" s="160">
        <v>1650</v>
      </c>
      <c r="F29" s="160">
        <v>0</v>
      </c>
      <c r="G29" s="160">
        <v>2780</v>
      </c>
      <c r="H29" s="174"/>
      <c r="I29" s="69" t="s">
        <v>122</v>
      </c>
      <c r="J29" s="76">
        <v>9</v>
      </c>
      <c r="K29" s="71">
        <v>1</v>
      </c>
      <c r="L29" s="71">
        <f t="shared" si="0"/>
        <v>9</v>
      </c>
      <c r="M29" s="71">
        <f t="shared" si="1"/>
        <v>9</v>
      </c>
      <c r="N29" s="71">
        <f t="shared" si="2"/>
        <v>9</v>
      </c>
      <c r="O29" s="71">
        <f t="shared" si="3"/>
        <v>9</v>
      </c>
      <c r="P29" s="172">
        <v>689549.23</v>
      </c>
      <c r="Q29" s="111">
        <f t="shared" si="5"/>
        <v>2780</v>
      </c>
      <c r="R29" s="187">
        <f t="shared" si="6"/>
        <v>25020</v>
      </c>
      <c r="S29" s="187">
        <f t="shared" si="7"/>
        <v>0</v>
      </c>
      <c r="T29" s="187">
        <f t="shared" si="8"/>
        <v>10170</v>
      </c>
      <c r="U29" s="187">
        <f t="shared" si="9"/>
        <v>14850</v>
      </c>
      <c r="V29" s="187">
        <f t="shared" si="10"/>
        <v>0</v>
      </c>
      <c r="W29" s="113">
        <f t="shared" si="11"/>
        <v>3.6284573909247934E-2</v>
      </c>
    </row>
    <row r="30" spans="1:23" s="70" customFormat="1" ht="14" x14ac:dyDescent="0.15">
      <c r="A30" s="68">
        <v>2019</v>
      </c>
      <c r="B30" s="69" t="s">
        <v>125</v>
      </c>
      <c r="C30" s="160">
        <v>212</v>
      </c>
      <c r="D30" s="160">
        <v>436</v>
      </c>
      <c r="E30" s="160">
        <v>331</v>
      </c>
      <c r="F30" s="160">
        <v>70</v>
      </c>
      <c r="G30" s="160">
        <v>1049</v>
      </c>
      <c r="H30" s="174"/>
      <c r="I30" s="69" t="s">
        <v>125</v>
      </c>
      <c r="J30" s="76">
        <v>29019.550000000003</v>
      </c>
      <c r="K30" s="71">
        <v>0.80224525043177897</v>
      </c>
      <c r="L30" s="71">
        <f t="shared" si="0"/>
        <v>23280.796157167533</v>
      </c>
      <c r="M30" s="71">
        <f t="shared" si="1"/>
        <v>23280.796157167533</v>
      </c>
      <c r="N30" s="71">
        <f t="shared" si="2"/>
        <v>23280.796157167533</v>
      </c>
      <c r="O30" s="71">
        <f t="shared" si="3"/>
        <v>23280.796157167533</v>
      </c>
      <c r="P30" s="172">
        <v>486631062.47999996</v>
      </c>
      <c r="Q30" s="111">
        <f t="shared" si="5"/>
        <v>1049</v>
      </c>
      <c r="R30" s="187">
        <f t="shared" si="6"/>
        <v>24421555.168868743</v>
      </c>
      <c r="S30" s="187">
        <f t="shared" si="7"/>
        <v>4935528.7853195174</v>
      </c>
      <c r="T30" s="187">
        <f t="shared" si="8"/>
        <v>10150427.124525044</v>
      </c>
      <c r="U30" s="187">
        <f t="shared" si="9"/>
        <v>7705943.5280224532</v>
      </c>
      <c r="V30" s="187">
        <f t="shared" si="10"/>
        <v>1629655.7310017273</v>
      </c>
      <c r="W30" s="113">
        <f t="shared" si="11"/>
        <v>5.0184949239389015E-2</v>
      </c>
    </row>
    <row r="31" spans="1:23" s="70" customFormat="1" ht="14" x14ac:dyDescent="0.15">
      <c r="A31" s="68">
        <v>2019</v>
      </c>
      <c r="B31" s="69" t="s">
        <v>153</v>
      </c>
      <c r="C31" s="160">
        <v>1164</v>
      </c>
      <c r="D31" s="160">
        <v>1806.3333333333333</v>
      </c>
      <c r="E31" s="160">
        <v>153.33333333333334</v>
      </c>
      <c r="F31" s="160">
        <v>1866</v>
      </c>
      <c r="G31" s="160">
        <v>4989.6666666666661</v>
      </c>
      <c r="H31" s="174"/>
      <c r="I31" s="69" t="s">
        <v>153</v>
      </c>
      <c r="J31" s="76">
        <v>231.5</v>
      </c>
      <c r="K31" s="71">
        <v>0.10294117647058823</v>
      </c>
      <c r="L31" s="71">
        <f t="shared" si="0"/>
        <v>23.830882352941174</v>
      </c>
      <c r="M31" s="71">
        <f t="shared" si="1"/>
        <v>23.830882352941174</v>
      </c>
      <c r="N31" s="71">
        <f t="shared" si="2"/>
        <v>23.830882352941174</v>
      </c>
      <c r="O31" s="71">
        <f t="shared" si="3"/>
        <v>23.830882352941174</v>
      </c>
      <c r="P31" s="172">
        <v>19659582.149999999</v>
      </c>
      <c r="Q31" s="111">
        <f t="shared" si="5"/>
        <v>4989.6666666666661</v>
      </c>
      <c r="R31" s="187">
        <f t="shared" si="6"/>
        <v>118908.15931372547</v>
      </c>
      <c r="S31" s="187">
        <f t="shared" si="7"/>
        <v>27739.147058823528</v>
      </c>
      <c r="T31" s="187">
        <f t="shared" si="8"/>
        <v>43046.517156862741</v>
      </c>
      <c r="U31" s="187">
        <f t="shared" si="9"/>
        <v>3654.0686274509803</v>
      </c>
      <c r="V31" s="187">
        <f t="shared" si="10"/>
        <v>44468.426470588231</v>
      </c>
      <c r="W31" s="113">
        <f t="shared" si="11"/>
        <v>6.0483563895952627E-3</v>
      </c>
    </row>
    <row r="32" spans="1:23" s="70" customFormat="1" ht="14" x14ac:dyDescent="0.15">
      <c r="A32" s="68">
        <v>2019</v>
      </c>
      <c r="B32" s="69" t="s">
        <v>129</v>
      </c>
      <c r="C32" s="160">
        <v>620.98974790748355</v>
      </c>
      <c r="D32" s="160">
        <v>5937.4019777788781</v>
      </c>
      <c r="E32" s="160">
        <v>22635.37630627507</v>
      </c>
      <c r="F32" s="160">
        <v>1092.2319680385651</v>
      </c>
      <c r="G32" s="160">
        <v>30285.999999999996</v>
      </c>
      <c r="H32" s="174"/>
      <c r="I32" s="69" t="s">
        <v>129</v>
      </c>
      <c r="J32" s="76">
        <v>7430.71</v>
      </c>
      <c r="K32" s="71">
        <v>0.64115060026150006</v>
      </c>
      <c r="L32" s="71">
        <f t="shared" si="0"/>
        <v>4764.2041768691315</v>
      </c>
      <c r="M32" s="71">
        <f t="shared" si="1"/>
        <v>4764.2041768691315</v>
      </c>
      <c r="N32" s="71">
        <f t="shared" si="2"/>
        <v>4764.2041768691315</v>
      </c>
      <c r="O32" s="71">
        <f t="shared" si="3"/>
        <v>4764.2041768691315</v>
      </c>
      <c r="P32" s="172">
        <v>956816072.55000043</v>
      </c>
      <c r="Q32" s="111">
        <f t="shared" si="5"/>
        <v>30285.999999999996</v>
      </c>
      <c r="R32" s="187">
        <f t="shared" si="6"/>
        <v>144288687.7006585</v>
      </c>
      <c r="S32" s="187">
        <f t="shared" si="7"/>
        <v>2958521.950773742</v>
      </c>
      <c r="T32" s="187">
        <f t="shared" si="8"/>
        <v>28286995.302285172</v>
      </c>
      <c r="U32" s="187">
        <f t="shared" si="9"/>
        <v>107839554.34336026</v>
      </c>
      <c r="V32" s="187">
        <f t="shared" si="10"/>
        <v>5203616.1042393241</v>
      </c>
      <c r="W32" s="113">
        <f t="shared" si="11"/>
        <v>0.15080086114786537</v>
      </c>
    </row>
    <row r="33" spans="1:23" s="70" customFormat="1" ht="14" x14ac:dyDescent="0.15">
      <c r="A33" s="68">
        <v>2019</v>
      </c>
      <c r="B33" s="69" t="s">
        <v>126</v>
      </c>
      <c r="C33" s="160">
        <v>5498</v>
      </c>
      <c r="D33" s="160">
        <v>18950</v>
      </c>
      <c r="E33" s="160">
        <v>7536</v>
      </c>
      <c r="F33" s="160">
        <v>5460</v>
      </c>
      <c r="G33" s="160">
        <v>37444</v>
      </c>
      <c r="H33" s="174"/>
      <c r="I33" s="69" t="s">
        <v>126</v>
      </c>
      <c r="J33" s="76">
        <v>161.5</v>
      </c>
      <c r="K33" s="71">
        <v>0.76097560975609757</v>
      </c>
      <c r="L33" s="71">
        <f t="shared" si="0"/>
        <v>122.89756097560976</v>
      </c>
      <c r="M33" s="71">
        <f t="shared" si="1"/>
        <v>122.89756097560976</v>
      </c>
      <c r="N33" s="71">
        <f t="shared" si="2"/>
        <v>122.89756097560976</v>
      </c>
      <c r="O33" s="71">
        <f t="shared" si="3"/>
        <v>122.89756097560976</v>
      </c>
      <c r="P33" s="172">
        <v>25270367.170000002</v>
      </c>
      <c r="Q33" s="111">
        <f t="shared" si="5"/>
        <v>37444</v>
      </c>
      <c r="R33" s="187">
        <f t="shared" si="6"/>
        <v>4601776.273170732</v>
      </c>
      <c r="S33" s="187">
        <f t="shared" si="7"/>
        <v>675690.79024390248</v>
      </c>
      <c r="T33" s="187">
        <f t="shared" si="8"/>
        <v>2328908.7804878051</v>
      </c>
      <c r="U33" s="187">
        <f t="shared" si="9"/>
        <v>926156.01951219514</v>
      </c>
      <c r="V33" s="187">
        <f t="shared" si="10"/>
        <v>671020.68292682932</v>
      </c>
      <c r="W33" s="113">
        <f t="shared" si="11"/>
        <v>0.18210167831015064</v>
      </c>
    </row>
    <row r="34" spans="1:23" s="70" customFormat="1" ht="14" x14ac:dyDescent="0.15">
      <c r="A34" s="68">
        <v>2019</v>
      </c>
      <c r="B34" s="69" t="s">
        <v>154</v>
      </c>
      <c r="C34" s="160">
        <v>442.06</v>
      </c>
      <c r="D34" s="160">
        <v>541.88</v>
      </c>
      <c r="E34" s="160">
        <v>285.2</v>
      </c>
      <c r="F34" s="160">
        <v>156.85999999999999</v>
      </c>
      <c r="G34" s="160">
        <v>1426</v>
      </c>
      <c r="H34" s="174"/>
      <c r="I34" s="69" t="s">
        <v>154</v>
      </c>
      <c r="J34" s="76">
        <v>1013.73</v>
      </c>
      <c r="K34" s="71">
        <v>0.19219790675547099</v>
      </c>
      <c r="L34" s="71">
        <f t="shared" si="0"/>
        <v>194.8367840152236</v>
      </c>
      <c r="M34" s="71">
        <f t="shared" si="1"/>
        <v>194.8367840152236</v>
      </c>
      <c r="N34" s="71">
        <f t="shared" si="2"/>
        <v>194.8367840152236</v>
      </c>
      <c r="O34" s="71">
        <f t="shared" si="3"/>
        <v>194.8367840152236</v>
      </c>
      <c r="P34" s="172">
        <v>7893454.370000001</v>
      </c>
      <c r="Q34" s="111">
        <f t="shared" si="5"/>
        <v>1426</v>
      </c>
      <c r="R34" s="187">
        <f t="shared" si="6"/>
        <v>277837.25400570885</v>
      </c>
      <c r="S34" s="187">
        <f t="shared" si="7"/>
        <v>86129.548741769744</v>
      </c>
      <c r="T34" s="187">
        <f t="shared" si="8"/>
        <v>105578.15652216936</v>
      </c>
      <c r="U34" s="187">
        <f t="shared" si="9"/>
        <v>55567.450801141771</v>
      </c>
      <c r="V34" s="187">
        <f t="shared" si="10"/>
        <v>30562.097940627969</v>
      </c>
      <c r="W34" s="113">
        <f t="shared" si="11"/>
        <v>3.5198436702397612E-2</v>
      </c>
    </row>
    <row r="35" spans="1:23" s="70" customFormat="1" ht="14" x14ac:dyDescent="0.15">
      <c r="A35" s="68">
        <v>2019</v>
      </c>
      <c r="B35" s="69" t="s">
        <v>114</v>
      </c>
      <c r="C35" s="160">
        <v>300</v>
      </c>
      <c r="D35" s="160">
        <v>3950</v>
      </c>
      <c r="E35" s="160">
        <v>9640</v>
      </c>
      <c r="F35" s="160">
        <v>900</v>
      </c>
      <c r="G35" s="160">
        <v>14790</v>
      </c>
      <c r="H35" s="174"/>
      <c r="I35" s="69" t="s">
        <v>114</v>
      </c>
      <c r="J35" s="76">
        <v>283.72000000000003</v>
      </c>
      <c r="K35" s="71">
        <v>0.63200000000000001</v>
      </c>
      <c r="L35" s="71">
        <f t="shared" si="0"/>
        <v>179.31104000000002</v>
      </c>
      <c r="M35" s="71">
        <f t="shared" si="1"/>
        <v>179.31104000000002</v>
      </c>
      <c r="N35" s="71">
        <f t="shared" si="2"/>
        <v>179.31104000000002</v>
      </c>
      <c r="O35" s="71">
        <f t="shared" si="3"/>
        <v>179.31104000000002</v>
      </c>
      <c r="P35" s="172">
        <v>28336255.740000002</v>
      </c>
      <c r="Q35" s="111">
        <f t="shared" si="5"/>
        <v>14790</v>
      </c>
      <c r="R35" s="187">
        <f t="shared" si="6"/>
        <v>2652010.2816000003</v>
      </c>
      <c r="S35" s="187">
        <f t="shared" si="7"/>
        <v>53793.312000000005</v>
      </c>
      <c r="T35" s="187">
        <f t="shared" si="8"/>
        <v>708278.60800000012</v>
      </c>
      <c r="U35" s="187">
        <f t="shared" si="9"/>
        <v>1728558.4256000002</v>
      </c>
      <c r="V35" s="187">
        <f t="shared" si="10"/>
        <v>161379.93600000002</v>
      </c>
      <c r="W35" s="113">
        <f t="shared" si="11"/>
        <v>9.3590709581872239E-2</v>
      </c>
    </row>
    <row r="36" spans="1:23" s="70" customFormat="1" ht="14" x14ac:dyDescent="0.15">
      <c r="A36" s="68">
        <v>2019</v>
      </c>
      <c r="B36" s="69" t="s">
        <v>103</v>
      </c>
      <c r="C36" s="160">
        <v>600.29</v>
      </c>
      <c r="D36" s="160">
        <v>2375.16</v>
      </c>
      <c r="E36" s="160">
        <v>4352.13</v>
      </c>
      <c r="F36" s="160">
        <v>1858.41</v>
      </c>
      <c r="G36" s="160">
        <v>9185.99</v>
      </c>
      <c r="H36" s="174"/>
      <c r="I36" s="69" t="s">
        <v>103</v>
      </c>
      <c r="J36" s="76">
        <v>2458.75</v>
      </c>
      <c r="K36" s="71">
        <v>0.85413080895008608</v>
      </c>
      <c r="L36" s="71">
        <f t="shared" si="0"/>
        <v>2100.0941265060242</v>
      </c>
      <c r="M36" s="71">
        <f t="shared" si="1"/>
        <v>2100.0941265060242</v>
      </c>
      <c r="N36" s="71">
        <f t="shared" si="2"/>
        <v>2100.0941265060242</v>
      </c>
      <c r="O36" s="71">
        <f t="shared" si="3"/>
        <v>2100.0941265060242</v>
      </c>
      <c r="P36" s="172">
        <v>163789061.42000002</v>
      </c>
      <c r="Q36" s="111">
        <f t="shared" si="5"/>
        <v>9185.99</v>
      </c>
      <c r="R36" s="187">
        <f t="shared" si="6"/>
        <v>19291443.645143073</v>
      </c>
      <c r="S36" s="187">
        <f t="shared" si="7"/>
        <v>1260665.5032003012</v>
      </c>
      <c r="T36" s="187">
        <f t="shared" si="8"/>
        <v>4988059.5655120481</v>
      </c>
      <c r="U36" s="187">
        <f t="shared" si="9"/>
        <v>9139882.6507906634</v>
      </c>
      <c r="V36" s="187">
        <f t="shared" si="10"/>
        <v>3902835.9256400606</v>
      </c>
      <c r="W36" s="113">
        <f t="shared" si="11"/>
        <v>0.11778224673792181</v>
      </c>
    </row>
    <row r="37" spans="1:23" s="70" customFormat="1" ht="14" x14ac:dyDescent="0.15">
      <c r="A37" s="68">
        <v>2019</v>
      </c>
      <c r="B37" s="69" t="s">
        <v>169</v>
      </c>
      <c r="C37" s="160">
        <v>0</v>
      </c>
      <c r="D37" s="160">
        <v>11384</v>
      </c>
      <c r="E37" s="160">
        <v>20350</v>
      </c>
      <c r="F37" s="160">
        <v>2180</v>
      </c>
      <c r="G37" s="160">
        <v>33914</v>
      </c>
      <c r="H37" s="174"/>
      <c r="I37" s="69" t="s">
        <v>131</v>
      </c>
      <c r="J37" s="76">
        <v>389.4</v>
      </c>
      <c r="K37" s="71">
        <v>0.58518518518518514</v>
      </c>
      <c r="L37" s="71">
        <f t="shared" si="0"/>
        <v>227.87111111111108</v>
      </c>
      <c r="M37" s="71">
        <f t="shared" si="1"/>
        <v>227.87111111111108</v>
      </c>
      <c r="N37" s="71">
        <f t="shared" si="2"/>
        <v>227.87111111111108</v>
      </c>
      <c r="O37" s="71">
        <f t="shared" si="3"/>
        <v>227.87111111111108</v>
      </c>
      <c r="P37" s="172">
        <v>226888145.53999996</v>
      </c>
      <c r="Q37" s="111">
        <f t="shared" si="5"/>
        <v>33914</v>
      </c>
      <c r="R37" s="187">
        <f t="shared" si="6"/>
        <v>7728020.8622222207</v>
      </c>
      <c r="S37" s="187">
        <f t="shared" si="7"/>
        <v>0</v>
      </c>
      <c r="T37" s="187">
        <f t="shared" si="8"/>
        <v>2594084.7288888884</v>
      </c>
      <c r="U37" s="187">
        <f t="shared" si="9"/>
        <v>4637177.1111111101</v>
      </c>
      <c r="V37" s="187">
        <f t="shared" si="10"/>
        <v>496759.02222222212</v>
      </c>
      <c r="W37" s="113">
        <f t="shared" si="11"/>
        <v>3.4060928321439275E-2</v>
      </c>
    </row>
    <row r="38" spans="1:23" s="70" customFormat="1" ht="14" x14ac:dyDescent="0.15">
      <c r="A38" s="68">
        <v>2019</v>
      </c>
      <c r="B38" s="69" t="s">
        <v>137</v>
      </c>
      <c r="C38" s="160">
        <v>0</v>
      </c>
      <c r="D38" s="160">
        <v>808</v>
      </c>
      <c r="E38" s="160">
        <v>2315</v>
      </c>
      <c r="F38" s="160">
        <v>0</v>
      </c>
      <c r="G38" s="160">
        <v>3123</v>
      </c>
      <c r="H38" s="174"/>
      <c r="I38" s="69" t="s">
        <v>137</v>
      </c>
      <c r="J38" s="76">
        <v>82</v>
      </c>
      <c r="K38" s="71">
        <v>0.36842105263157893</v>
      </c>
      <c r="L38" s="71">
        <f t="shared" si="0"/>
        <v>30.210526315789473</v>
      </c>
      <c r="M38" s="71">
        <f t="shared" si="1"/>
        <v>30.210526315789473</v>
      </c>
      <c r="N38" s="71">
        <f t="shared" si="2"/>
        <v>30.210526315789473</v>
      </c>
      <c r="O38" s="71">
        <f t="shared" si="3"/>
        <v>30.210526315789473</v>
      </c>
      <c r="P38" s="172">
        <v>13764388.76</v>
      </c>
      <c r="Q38" s="111">
        <f t="shared" si="5"/>
        <v>3123</v>
      </c>
      <c r="R38" s="187">
        <f t="shared" si="6"/>
        <v>94347.473684210519</v>
      </c>
      <c r="S38" s="187">
        <f t="shared" si="7"/>
        <v>0</v>
      </c>
      <c r="T38" s="187">
        <f t="shared" si="8"/>
        <v>24410.105263157893</v>
      </c>
      <c r="U38" s="187">
        <f t="shared" si="9"/>
        <v>69937.368421052626</v>
      </c>
      <c r="V38" s="187">
        <f t="shared" si="10"/>
        <v>0</v>
      </c>
      <c r="W38" s="113">
        <f t="shared" si="11"/>
        <v>6.8544615623171721E-3</v>
      </c>
    </row>
    <row r="39" spans="1:23" s="70" customFormat="1" ht="14" x14ac:dyDescent="0.15">
      <c r="A39" s="68">
        <v>2019</v>
      </c>
      <c r="B39" s="69" t="s">
        <v>152</v>
      </c>
      <c r="C39" s="160">
        <v>471.83333333333331</v>
      </c>
      <c r="D39" s="160">
        <v>679.41666666666663</v>
      </c>
      <c r="E39" s="160">
        <v>0</v>
      </c>
      <c r="F39" s="160">
        <v>28.333333333333332</v>
      </c>
      <c r="G39" s="160">
        <v>1179.5833333333333</v>
      </c>
      <c r="H39" s="174"/>
      <c r="I39" s="69" t="s">
        <v>152</v>
      </c>
      <c r="J39" s="76">
        <v>26716.659999999996</v>
      </c>
      <c r="K39" s="71">
        <v>0.34637426706860569</v>
      </c>
      <c r="L39" s="71">
        <f t="shared" si="0"/>
        <v>9253.9635260211344</v>
      </c>
      <c r="M39" s="71">
        <f t="shared" si="1"/>
        <v>9253.9635260211344</v>
      </c>
      <c r="N39" s="71">
        <f t="shared" si="2"/>
        <v>9253.9635260211344</v>
      </c>
      <c r="O39" s="71">
        <f t="shared" si="3"/>
        <v>9253.9635260211344</v>
      </c>
      <c r="P39" s="172">
        <v>378309042.34000003</v>
      </c>
      <c r="Q39" s="111">
        <f t="shared" si="5"/>
        <v>1179.5833333333333</v>
      </c>
      <c r="R39" s="187">
        <f t="shared" si="6"/>
        <v>10915821.142569095</v>
      </c>
      <c r="S39" s="187">
        <f t="shared" si="7"/>
        <v>4366328.4570276383</v>
      </c>
      <c r="T39" s="187">
        <f t="shared" si="8"/>
        <v>6287297.0523041924</v>
      </c>
      <c r="U39" s="187">
        <f t="shared" si="9"/>
        <v>0</v>
      </c>
      <c r="V39" s="187">
        <f t="shared" si="10"/>
        <v>262195.63323726546</v>
      </c>
      <c r="W39" s="113">
        <f t="shared" si="11"/>
        <v>2.8854243279648206E-2</v>
      </c>
    </row>
    <row r="40" spans="1:23" s="70" customFormat="1" ht="14" x14ac:dyDescent="0.15">
      <c r="A40" s="68">
        <v>2019</v>
      </c>
      <c r="B40" s="69" t="s">
        <v>136</v>
      </c>
      <c r="C40" s="160">
        <v>0</v>
      </c>
      <c r="D40" s="160">
        <v>7900</v>
      </c>
      <c r="E40" s="160">
        <v>19280</v>
      </c>
      <c r="F40" s="160">
        <v>1800</v>
      </c>
      <c r="G40" s="160">
        <v>28980</v>
      </c>
      <c r="H40" s="174"/>
      <c r="I40" s="69" t="s">
        <v>136</v>
      </c>
      <c r="J40" s="76">
        <v>935.47999999999979</v>
      </c>
      <c r="K40" s="71">
        <v>0.93023255813953487</v>
      </c>
      <c r="L40" s="71">
        <f t="shared" si="0"/>
        <v>870.21395348837189</v>
      </c>
      <c r="M40" s="71">
        <f t="shared" si="1"/>
        <v>870.21395348837189</v>
      </c>
      <c r="N40" s="71">
        <f t="shared" si="2"/>
        <v>870.21395348837189</v>
      </c>
      <c r="O40" s="71">
        <f t="shared" si="3"/>
        <v>870.21395348837189</v>
      </c>
      <c r="P40" s="172">
        <v>888188294.36999989</v>
      </c>
      <c r="Q40" s="111">
        <f t="shared" si="5"/>
        <v>28980</v>
      </c>
      <c r="R40" s="187">
        <f t="shared" si="6"/>
        <v>25218800.372093018</v>
      </c>
      <c r="S40" s="187">
        <f t="shared" si="7"/>
        <v>0</v>
      </c>
      <c r="T40" s="187">
        <f t="shared" si="8"/>
        <v>6874690.2325581377</v>
      </c>
      <c r="U40" s="187">
        <f t="shared" si="9"/>
        <v>16777725.02325581</v>
      </c>
      <c r="V40" s="187">
        <f t="shared" si="10"/>
        <v>1566385.1162790693</v>
      </c>
      <c r="W40" s="113">
        <f t="shared" si="11"/>
        <v>2.8393529313489707E-2</v>
      </c>
    </row>
    <row r="41" spans="1:23" s="70" customFormat="1" ht="14" x14ac:dyDescent="0.15">
      <c r="A41" s="68">
        <v>2019</v>
      </c>
      <c r="B41" s="69" t="s">
        <v>150</v>
      </c>
      <c r="C41" s="160">
        <v>0</v>
      </c>
      <c r="D41" s="160">
        <v>3950</v>
      </c>
      <c r="E41" s="160">
        <v>9640</v>
      </c>
      <c r="F41" s="160">
        <v>900</v>
      </c>
      <c r="G41" s="160">
        <v>14490</v>
      </c>
      <c r="H41" s="174"/>
      <c r="I41" s="69" t="s">
        <v>150</v>
      </c>
      <c r="J41" s="76">
        <v>4168.4900000000007</v>
      </c>
      <c r="K41" s="71">
        <v>0.41533613445378154</v>
      </c>
      <c r="L41" s="71">
        <f t="shared" si="0"/>
        <v>1731.3245231092442</v>
      </c>
      <c r="M41" s="71">
        <f t="shared" si="1"/>
        <v>1731.3245231092442</v>
      </c>
      <c r="N41" s="71">
        <f t="shared" si="2"/>
        <v>1731.3245231092442</v>
      </c>
      <c r="O41" s="71">
        <f t="shared" si="3"/>
        <v>1731.3245231092442</v>
      </c>
      <c r="P41" s="172">
        <v>248831276.71000001</v>
      </c>
      <c r="Q41" s="111">
        <f t="shared" si="5"/>
        <v>14490</v>
      </c>
      <c r="R41" s="187">
        <f t="shared" si="6"/>
        <v>25086892.339852948</v>
      </c>
      <c r="S41" s="187">
        <f t="shared" si="7"/>
        <v>0</v>
      </c>
      <c r="T41" s="187">
        <f t="shared" si="8"/>
        <v>6838731.866281515</v>
      </c>
      <c r="U41" s="187">
        <f t="shared" si="9"/>
        <v>16689968.402773114</v>
      </c>
      <c r="V41" s="187">
        <f t="shared" si="10"/>
        <v>1558192.0707983198</v>
      </c>
      <c r="W41" s="113">
        <f t="shared" si="11"/>
        <v>0.10081888688410511</v>
      </c>
    </row>
    <row r="42" spans="1:23" s="70" customFormat="1" ht="14" x14ac:dyDescent="0.15">
      <c r="A42" s="68">
        <v>2019</v>
      </c>
      <c r="B42" s="78" t="s">
        <v>181</v>
      </c>
      <c r="C42" s="160">
        <v>200</v>
      </c>
      <c r="D42" s="160">
        <v>345</v>
      </c>
      <c r="E42" s="160">
        <v>350</v>
      </c>
      <c r="F42" s="160">
        <v>90</v>
      </c>
      <c r="G42" s="160">
        <v>985</v>
      </c>
      <c r="H42" s="174"/>
      <c r="I42" s="78" t="s">
        <v>181</v>
      </c>
      <c r="J42" s="71">
        <v>424.05</v>
      </c>
      <c r="K42" s="173">
        <v>0.28904428904428903</v>
      </c>
      <c r="L42" s="71">
        <f t="shared" si="0"/>
        <v>122.56923076923077</v>
      </c>
      <c r="M42" s="71">
        <f t="shared" si="1"/>
        <v>122.56923076923077</v>
      </c>
      <c r="N42" s="71">
        <f t="shared" si="2"/>
        <v>122.56923076923077</v>
      </c>
      <c r="O42" s="71">
        <f t="shared" si="3"/>
        <v>122.56923076923077</v>
      </c>
      <c r="P42" s="172">
        <v>18511614.280000001</v>
      </c>
      <c r="Q42" s="111">
        <f t="shared" si="5"/>
        <v>985</v>
      </c>
      <c r="R42" s="187">
        <f t="shared" si="6"/>
        <v>120730.69230769231</v>
      </c>
      <c r="S42" s="187">
        <f t="shared" si="7"/>
        <v>24513.846153846152</v>
      </c>
      <c r="T42" s="187">
        <f t="shared" si="8"/>
        <v>42286.384615384617</v>
      </c>
      <c r="U42" s="187">
        <f t="shared" si="9"/>
        <v>42899.230769230773</v>
      </c>
      <c r="V42" s="187">
        <f t="shared" si="10"/>
        <v>11031.23076923077</v>
      </c>
      <c r="W42" s="113">
        <f t="shared" si="11"/>
        <v>6.5218889331618195E-3</v>
      </c>
    </row>
    <row r="43" spans="1:23" s="70" customFormat="1" ht="14" x14ac:dyDescent="0.15">
      <c r="A43" s="68">
        <v>2019</v>
      </c>
      <c r="B43" s="69" t="s">
        <v>159</v>
      </c>
      <c r="C43" s="160">
        <v>1387.6</v>
      </c>
      <c r="D43" s="160">
        <v>218</v>
      </c>
      <c r="E43" s="160">
        <v>189.6</v>
      </c>
      <c r="F43" s="160">
        <v>8</v>
      </c>
      <c r="G43" s="160">
        <v>1803.1999999999998</v>
      </c>
      <c r="H43" s="174"/>
      <c r="I43" s="69" t="s">
        <v>159</v>
      </c>
      <c r="J43" s="76">
        <v>2535.67</v>
      </c>
      <c r="K43" s="71">
        <v>0.56128293241695304</v>
      </c>
      <c r="L43" s="71">
        <f t="shared" si="0"/>
        <v>1423.2282932416954</v>
      </c>
      <c r="M43" s="71">
        <f t="shared" si="1"/>
        <v>1423.2282932416954</v>
      </c>
      <c r="N43" s="71">
        <f t="shared" si="2"/>
        <v>1423.2282932416954</v>
      </c>
      <c r="O43" s="71">
        <f t="shared" si="3"/>
        <v>1423.2282932416954</v>
      </c>
      <c r="P43" s="172">
        <v>20433159.120000005</v>
      </c>
      <c r="Q43" s="111">
        <f t="shared" si="5"/>
        <v>1803.1999999999998</v>
      </c>
      <c r="R43" s="187">
        <f t="shared" si="6"/>
        <v>2566365.2583734249</v>
      </c>
      <c r="S43" s="187">
        <f t="shared" si="7"/>
        <v>1974871.5797021764</v>
      </c>
      <c r="T43" s="187">
        <f t="shared" si="8"/>
        <v>310263.76792668959</v>
      </c>
      <c r="U43" s="187">
        <f t="shared" si="9"/>
        <v>269844.08439862542</v>
      </c>
      <c r="V43" s="187">
        <f t="shared" si="10"/>
        <v>11385.826345933563</v>
      </c>
      <c r="W43" s="113">
        <f t="shared" si="11"/>
        <v>0.12559806554148853</v>
      </c>
    </row>
    <row r="44" spans="1:23" s="70" customFormat="1" ht="14" x14ac:dyDescent="0.15">
      <c r="A44" s="68">
        <v>2019</v>
      </c>
      <c r="B44" s="69" t="s">
        <v>117</v>
      </c>
      <c r="C44" s="160">
        <v>364.42857142857144</v>
      </c>
      <c r="D44" s="160">
        <v>1897.2857142857142</v>
      </c>
      <c r="E44" s="160">
        <v>2754.8571428571427</v>
      </c>
      <c r="F44" s="160">
        <v>1345.1428571428571</v>
      </c>
      <c r="G44" s="160">
        <v>6361.7142857142853</v>
      </c>
      <c r="H44" s="174"/>
      <c r="I44" s="69" t="s">
        <v>117</v>
      </c>
      <c r="J44" s="76">
        <v>19</v>
      </c>
      <c r="K44" s="71">
        <v>0</v>
      </c>
      <c r="L44" s="71">
        <f t="shared" si="0"/>
        <v>0</v>
      </c>
      <c r="M44" s="71">
        <f t="shared" si="1"/>
        <v>0</v>
      </c>
      <c r="N44" s="71">
        <f t="shared" si="2"/>
        <v>0</v>
      </c>
      <c r="O44" s="71">
        <f t="shared" si="3"/>
        <v>0</v>
      </c>
      <c r="P44" s="172">
        <v>2046459.61</v>
      </c>
      <c r="Q44" s="111">
        <f t="shared" si="5"/>
        <v>6361.7142857142853</v>
      </c>
      <c r="R44" s="187">
        <f t="shared" si="6"/>
        <v>0</v>
      </c>
      <c r="S44" s="187">
        <f t="shared" si="7"/>
        <v>0</v>
      </c>
      <c r="T44" s="187">
        <f t="shared" si="8"/>
        <v>0</v>
      </c>
      <c r="U44" s="187">
        <f t="shared" si="9"/>
        <v>0</v>
      </c>
      <c r="V44" s="187">
        <f t="shared" si="10"/>
        <v>0</v>
      </c>
      <c r="W44" s="113">
        <f t="shared" si="11"/>
        <v>0</v>
      </c>
    </row>
    <row r="45" spans="1:23" s="70" customFormat="1" ht="14" x14ac:dyDescent="0.15">
      <c r="A45" s="68">
        <v>2019</v>
      </c>
      <c r="B45" s="69" t="s">
        <v>108</v>
      </c>
      <c r="C45" s="160">
        <v>840</v>
      </c>
      <c r="D45" s="160">
        <v>1860</v>
      </c>
      <c r="E45" s="160">
        <v>3150</v>
      </c>
      <c r="F45" s="160">
        <v>420</v>
      </c>
      <c r="G45" s="160">
        <v>6270</v>
      </c>
      <c r="H45" s="174"/>
      <c r="I45" s="69" t="s">
        <v>108</v>
      </c>
      <c r="J45" s="76">
        <v>2913.42</v>
      </c>
      <c r="K45" s="71">
        <v>0.53497803311929704</v>
      </c>
      <c r="L45" s="71">
        <f t="shared" si="0"/>
        <v>1558.6157012504225</v>
      </c>
      <c r="M45" s="71">
        <f t="shared" si="1"/>
        <v>1558.6157012504225</v>
      </c>
      <c r="N45" s="71">
        <f t="shared" si="2"/>
        <v>1558.6157012504225</v>
      </c>
      <c r="O45" s="71">
        <f t="shared" si="3"/>
        <v>1558.6157012504225</v>
      </c>
      <c r="P45" s="172">
        <v>223738473.99000004</v>
      </c>
      <c r="Q45" s="111">
        <f t="shared" si="5"/>
        <v>6270</v>
      </c>
      <c r="R45" s="187">
        <f t="shared" si="6"/>
        <v>9772520.4468401484</v>
      </c>
      <c r="S45" s="187">
        <f t="shared" si="7"/>
        <v>1309237.189050355</v>
      </c>
      <c r="T45" s="187">
        <f t="shared" si="8"/>
        <v>2899025.2043257859</v>
      </c>
      <c r="U45" s="187">
        <f t="shared" si="9"/>
        <v>4909639.4589388305</v>
      </c>
      <c r="V45" s="187">
        <f t="shared" si="10"/>
        <v>654618.5945251775</v>
      </c>
      <c r="W45" s="113">
        <f t="shared" si="11"/>
        <v>4.3678319032769169E-2</v>
      </c>
    </row>
    <row r="46" spans="1:23" s="70" customFormat="1" ht="14" x14ac:dyDescent="0.15">
      <c r="A46" s="68">
        <v>2019</v>
      </c>
      <c r="B46" s="69" t="s">
        <v>105</v>
      </c>
      <c r="C46" s="160">
        <v>924</v>
      </c>
      <c r="D46" s="160">
        <v>9372</v>
      </c>
      <c r="E46" s="160">
        <v>11805</v>
      </c>
      <c r="F46" s="160">
        <v>2231</v>
      </c>
      <c r="G46" s="160">
        <v>24332</v>
      </c>
      <c r="H46" s="174"/>
      <c r="I46" s="69" t="s">
        <v>105</v>
      </c>
      <c r="J46" s="76">
        <v>32.5</v>
      </c>
      <c r="K46" s="71">
        <v>0.76923076923076927</v>
      </c>
      <c r="L46" s="71">
        <f t="shared" si="0"/>
        <v>25</v>
      </c>
      <c r="M46" s="71">
        <f t="shared" si="1"/>
        <v>25</v>
      </c>
      <c r="N46" s="71">
        <f t="shared" si="2"/>
        <v>25</v>
      </c>
      <c r="O46" s="71">
        <f t="shared" si="3"/>
        <v>25</v>
      </c>
      <c r="P46" s="172">
        <v>6122468.0999999996</v>
      </c>
      <c r="Q46" s="111">
        <f t="shared" si="5"/>
        <v>24332</v>
      </c>
      <c r="R46" s="187">
        <f t="shared" si="6"/>
        <v>608300</v>
      </c>
      <c r="S46" s="187">
        <f t="shared" si="7"/>
        <v>23100</v>
      </c>
      <c r="T46" s="187">
        <f t="shared" si="8"/>
        <v>234300</v>
      </c>
      <c r="U46" s="187">
        <f t="shared" si="9"/>
        <v>295125</v>
      </c>
      <c r="V46" s="187">
        <f t="shared" si="10"/>
        <v>55775</v>
      </c>
      <c r="W46" s="113">
        <f t="shared" si="11"/>
        <v>9.9355356379888696E-2</v>
      </c>
    </row>
    <row r="47" spans="1:23" ht="14" x14ac:dyDescent="0.15">
      <c r="R47" s="118">
        <f>SUM(R3:R46)</f>
        <v>1047009427.6269307</v>
      </c>
      <c r="S47" s="118">
        <f>SUM(S3:S46)</f>
        <v>302263599.20270085</v>
      </c>
      <c r="T47" s="118">
        <f>SUM(T3:T46)</f>
        <v>390152633.84165633</v>
      </c>
      <c r="U47" s="118">
        <f>SUM(U3:U46)</f>
        <v>302031165.20530975</v>
      </c>
      <c r="V47" s="118">
        <f>SUM(V3:V46)</f>
        <v>52562029.37726403</v>
      </c>
    </row>
    <row r="55" spans="8:8" s="70" customFormat="1" ht="14" x14ac:dyDescent="0.15">
      <c r="H55" s="170"/>
    </row>
  </sheetData>
  <mergeCells count="1">
    <mergeCell ref="A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FAA5-C9D9-446F-8A2D-D6ABAE6A3142}">
  <dimension ref="A1:W35"/>
  <sheetViews>
    <sheetView topLeftCell="F8" zoomScaleNormal="100" workbookViewId="0">
      <selection activeCell="A2" sqref="A2"/>
    </sheetView>
  </sheetViews>
  <sheetFormatPr baseColWidth="10" defaultColWidth="11.5" defaultRowHeight="13" x14ac:dyDescent="0.15"/>
  <cols>
    <col min="1" max="1" width="5.5" style="94" bestFit="1" customWidth="1"/>
    <col min="2" max="2" width="18.5" style="94" bestFit="1" customWidth="1"/>
    <col min="3" max="3" width="11.5" style="94" bestFit="1" customWidth="1"/>
    <col min="4" max="5" width="12.6640625" style="94" bestFit="1" customWidth="1"/>
    <col min="6" max="6" width="11.5" style="94" bestFit="1" customWidth="1"/>
    <col min="7" max="7" width="14.1640625" style="94" bestFit="1" customWidth="1"/>
    <col min="8" max="8" width="2.5" style="171" customWidth="1"/>
    <col min="9" max="9" width="18.5" style="94" bestFit="1" customWidth="1"/>
    <col min="10" max="10" width="11.5" style="94" bestFit="1" customWidth="1"/>
    <col min="11" max="11" width="7.5" style="94" bestFit="1" customWidth="1"/>
    <col min="12" max="15" width="10.33203125" style="94" bestFit="1" customWidth="1"/>
    <col min="16" max="16" width="18.1640625" style="94" bestFit="1" customWidth="1"/>
    <col min="17" max="17" width="14.6640625" style="94" bestFit="1" customWidth="1"/>
    <col min="18" max="20" width="16.83203125" style="94" bestFit="1" customWidth="1"/>
    <col min="21" max="22" width="15.5" style="94" bestFit="1" customWidth="1"/>
    <col min="23" max="23" width="13.6640625" style="94" bestFit="1" customWidth="1"/>
    <col min="24" max="16384" width="11.5" style="94"/>
  </cols>
  <sheetData>
    <row r="1" spans="1:23" ht="20.25" customHeight="1" x14ac:dyDescent="0.2">
      <c r="A1" s="271" t="s">
        <v>189</v>
      </c>
      <c r="B1" s="271"/>
      <c r="C1" s="271"/>
      <c r="D1" s="271"/>
      <c r="E1" s="271"/>
      <c r="F1" s="271"/>
      <c r="G1" s="271"/>
      <c r="H1" s="167"/>
      <c r="I1" s="182"/>
      <c r="J1" s="144"/>
      <c r="K1" s="144"/>
      <c r="L1" s="144"/>
      <c r="M1" s="144"/>
      <c r="N1" s="144"/>
      <c r="O1" s="144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6" t="s">
        <v>144</v>
      </c>
      <c r="G2" s="176" t="s">
        <v>210</v>
      </c>
      <c r="H2" s="189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25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3" s="70" customFormat="1" ht="14" x14ac:dyDescent="0.15">
      <c r="A3" s="68">
        <v>2019</v>
      </c>
      <c r="B3" s="69" t="s">
        <v>102</v>
      </c>
      <c r="C3" s="160">
        <v>950</v>
      </c>
      <c r="D3" s="160">
        <v>4534</v>
      </c>
      <c r="E3" s="160">
        <v>9291</v>
      </c>
      <c r="F3" s="160">
        <v>3248</v>
      </c>
      <c r="G3" s="160">
        <v>18023</v>
      </c>
      <c r="H3" s="174"/>
      <c r="I3" s="69" t="s">
        <v>102</v>
      </c>
      <c r="J3" s="75">
        <v>158.5</v>
      </c>
      <c r="K3" s="81">
        <v>0.62406015037593987</v>
      </c>
      <c r="L3" s="71">
        <f t="shared" ref="L3:L31" si="0">+J3*K3</f>
        <v>98.913533834586474</v>
      </c>
      <c r="M3" s="71">
        <f t="shared" ref="M3:M31" si="1">+J3*K3</f>
        <v>98.913533834586474</v>
      </c>
      <c r="N3" s="71">
        <f t="shared" ref="N3:N31" si="2">+K3*J3</f>
        <v>98.913533834586474</v>
      </c>
      <c r="O3" s="71">
        <f t="shared" ref="O3:O31" si="3">+K3*J3</f>
        <v>98.913533834586474</v>
      </c>
      <c r="P3" s="172">
        <v>4995198.3</v>
      </c>
      <c r="Q3" s="111">
        <f>G3</f>
        <v>18023</v>
      </c>
      <c r="R3" s="187">
        <f>+Q3*L3</f>
        <v>1782718.6203007521</v>
      </c>
      <c r="S3" s="187">
        <f>+L3*C3</f>
        <v>93967.857142857145</v>
      </c>
      <c r="T3" s="187">
        <f t="shared" ref="T3:V3" si="4">+M3*D3</f>
        <v>448473.96240601508</v>
      </c>
      <c r="U3" s="187">
        <f t="shared" si="4"/>
        <v>919005.64285714296</v>
      </c>
      <c r="V3" s="187">
        <f t="shared" si="4"/>
        <v>321271.15789473685</v>
      </c>
      <c r="W3" s="113">
        <f>+R3/P3</f>
        <v>0.3568864563996893</v>
      </c>
    </row>
    <row r="4" spans="1:23" s="70" customFormat="1" ht="14" x14ac:dyDescent="0.15">
      <c r="A4" s="68">
        <v>2019</v>
      </c>
      <c r="B4" s="69" t="s">
        <v>115</v>
      </c>
      <c r="C4" s="160">
        <v>1650</v>
      </c>
      <c r="D4" s="160">
        <v>952</v>
      </c>
      <c r="E4" s="160">
        <v>3675</v>
      </c>
      <c r="F4" s="160">
        <v>2180</v>
      </c>
      <c r="G4" s="160">
        <v>8457</v>
      </c>
      <c r="H4" s="174"/>
      <c r="I4" s="69" t="s">
        <v>115</v>
      </c>
      <c r="J4" s="76">
        <v>84</v>
      </c>
      <c r="K4" s="71">
        <v>1</v>
      </c>
      <c r="L4" s="71">
        <f t="shared" si="0"/>
        <v>84</v>
      </c>
      <c r="M4" s="71">
        <f t="shared" si="1"/>
        <v>84</v>
      </c>
      <c r="N4" s="71">
        <f t="shared" si="2"/>
        <v>84</v>
      </c>
      <c r="O4" s="71">
        <f t="shared" si="3"/>
        <v>84</v>
      </c>
      <c r="P4" s="172">
        <v>21666301.049999997</v>
      </c>
      <c r="Q4" s="111">
        <f t="shared" ref="Q4:Q31" si="5">G4</f>
        <v>8457</v>
      </c>
      <c r="R4" s="187">
        <f t="shared" ref="R4:R31" si="6">+Q4*L4</f>
        <v>710388</v>
      </c>
      <c r="S4" s="187">
        <f t="shared" ref="S4:S31" si="7">+L4*C4</f>
        <v>138600</v>
      </c>
      <c r="T4" s="187">
        <f t="shared" ref="T4:T31" si="8">+M4*D4</f>
        <v>79968</v>
      </c>
      <c r="U4" s="187">
        <f t="shared" ref="U4:U31" si="9">+N4*E4</f>
        <v>308700</v>
      </c>
      <c r="V4" s="187">
        <f t="shared" ref="V4:V31" si="10">+O4*F4</f>
        <v>183120</v>
      </c>
      <c r="W4" s="113">
        <f t="shared" ref="W4:W31" si="11">+R4/P4</f>
        <v>3.2787691741225949E-2</v>
      </c>
    </row>
    <row r="5" spans="1:23" s="70" customFormat="1" ht="14" x14ac:dyDescent="0.15">
      <c r="A5" s="68">
        <v>2019</v>
      </c>
      <c r="B5" s="69" t="s">
        <v>157</v>
      </c>
      <c r="C5" s="160">
        <v>909</v>
      </c>
      <c r="D5" s="160">
        <v>158</v>
      </c>
      <c r="E5" s="160">
        <v>0</v>
      </c>
      <c r="F5" s="160">
        <v>0</v>
      </c>
      <c r="G5" s="160">
        <v>1067</v>
      </c>
      <c r="H5" s="174"/>
      <c r="I5" s="69" t="s">
        <v>160</v>
      </c>
      <c r="J5" s="76">
        <v>7019</v>
      </c>
      <c r="K5" s="71">
        <v>0.96279413576444495</v>
      </c>
      <c r="L5" s="71">
        <f t="shared" si="0"/>
        <v>6757.8520389306395</v>
      </c>
      <c r="M5" s="71">
        <f t="shared" si="1"/>
        <v>6757.8520389306395</v>
      </c>
      <c r="N5" s="71">
        <f t="shared" si="2"/>
        <v>6757.8520389306395</v>
      </c>
      <c r="O5" s="71">
        <f t="shared" si="3"/>
        <v>6757.8520389306395</v>
      </c>
      <c r="P5" s="172">
        <v>376507169.37999994</v>
      </c>
      <c r="Q5" s="111">
        <f t="shared" si="5"/>
        <v>1067</v>
      </c>
      <c r="R5" s="187">
        <f t="shared" si="6"/>
        <v>7210628.1255389927</v>
      </c>
      <c r="S5" s="187">
        <f t="shared" si="7"/>
        <v>6142887.5033879513</v>
      </c>
      <c r="T5" s="187">
        <f t="shared" si="8"/>
        <v>1067740.6221510409</v>
      </c>
      <c r="U5" s="187">
        <f t="shared" si="9"/>
        <v>0</v>
      </c>
      <c r="V5" s="187">
        <f t="shared" si="10"/>
        <v>0</v>
      </c>
      <c r="W5" s="113">
        <f t="shared" si="11"/>
        <v>1.9151370045390751E-2</v>
      </c>
    </row>
    <row r="6" spans="1:23" s="70" customFormat="1" ht="14" x14ac:dyDescent="0.15">
      <c r="A6" s="68">
        <v>2019</v>
      </c>
      <c r="B6" s="186" t="s">
        <v>196</v>
      </c>
      <c r="C6" s="160">
        <v>795</v>
      </c>
      <c r="D6" s="160">
        <v>6321</v>
      </c>
      <c r="E6" s="160">
        <v>0</v>
      </c>
      <c r="F6" s="160">
        <v>330</v>
      </c>
      <c r="G6" s="160">
        <v>7446</v>
      </c>
      <c r="H6" s="174"/>
      <c r="I6" s="69" t="s">
        <v>106</v>
      </c>
      <c r="J6" s="76">
        <v>839</v>
      </c>
      <c r="K6" s="71">
        <v>1</v>
      </c>
      <c r="L6" s="71">
        <f t="shared" si="0"/>
        <v>839</v>
      </c>
      <c r="M6" s="71">
        <f t="shared" si="1"/>
        <v>839</v>
      </c>
      <c r="N6" s="71">
        <f t="shared" si="2"/>
        <v>839</v>
      </c>
      <c r="O6" s="71">
        <f t="shared" si="3"/>
        <v>839</v>
      </c>
      <c r="P6" s="172">
        <v>44070067.520000003</v>
      </c>
      <c r="Q6" s="111">
        <f t="shared" si="5"/>
        <v>7446</v>
      </c>
      <c r="R6" s="187">
        <f t="shared" si="6"/>
        <v>6247194</v>
      </c>
      <c r="S6" s="187">
        <f t="shared" si="7"/>
        <v>667005</v>
      </c>
      <c r="T6" s="187">
        <f t="shared" si="8"/>
        <v>5303319</v>
      </c>
      <c r="U6" s="187">
        <f t="shared" si="9"/>
        <v>0</v>
      </c>
      <c r="V6" s="187">
        <f t="shared" si="10"/>
        <v>276870</v>
      </c>
      <c r="W6" s="113">
        <f t="shared" si="11"/>
        <v>0.14175594346808931</v>
      </c>
    </row>
    <row r="7" spans="1:23" s="70" customFormat="1" ht="14" x14ac:dyDescent="0.15">
      <c r="A7" s="68">
        <v>2019</v>
      </c>
      <c r="B7" s="69" t="s">
        <v>118</v>
      </c>
      <c r="C7" s="160">
        <v>545</v>
      </c>
      <c r="D7" s="160">
        <v>0</v>
      </c>
      <c r="E7" s="160">
        <v>0</v>
      </c>
      <c r="F7" s="160">
        <v>0</v>
      </c>
      <c r="G7" s="160">
        <v>545</v>
      </c>
      <c r="H7" s="174"/>
      <c r="I7" s="69" t="s">
        <v>118</v>
      </c>
      <c r="J7" s="76">
        <v>5</v>
      </c>
      <c r="K7" s="71">
        <v>0</v>
      </c>
      <c r="L7" s="71">
        <f t="shared" si="0"/>
        <v>0</v>
      </c>
      <c r="M7" s="71">
        <f t="shared" si="1"/>
        <v>0</v>
      </c>
      <c r="N7" s="71">
        <f t="shared" si="2"/>
        <v>0</v>
      </c>
      <c r="O7" s="71">
        <f t="shared" si="3"/>
        <v>0</v>
      </c>
      <c r="P7" s="172">
        <v>75872</v>
      </c>
      <c r="Q7" s="111">
        <f t="shared" si="5"/>
        <v>545</v>
      </c>
      <c r="R7" s="187">
        <f t="shared" si="6"/>
        <v>0</v>
      </c>
      <c r="S7" s="187">
        <f t="shared" si="7"/>
        <v>0</v>
      </c>
      <c r="T7" s="187">
        <f t="shared" si="8"/>
        <v>0</v>
      </c>
      <c r="U7" s="187">
        <f t="shared" si="9"/>
        <v>0</v>
      </c>
      <c r="V7" s="187">
        <f t="shared" si="10"/>
        <v>0</v>
      </c>
      <c r="W7" s="113">
        <f t="shared" si="11"/>
        <v>0</v>
      </c>
    </row>
    <row r="8" spans="1:23" s="70" customFormat="1" ht="14" x14ac:dyDescent="0.15">
      <c r="A8" s="68">
        <v>2019</v>
      </c>
      <c r="B8" s="69" t="s">
        <v>112</v>
      </c>
      <c r="C8" s="160">
        <v>202.125</v>
      </c>
      <c r="D8" s="160">
        <v>76.25</v>
      </c>
      <c r="E8" s="160">
        <v>1377.875</v>
      </c>
      <c r="F8" s="160">
        <v>89.625</v>
      </c>
      <c r="G8" s="160">
        <v>1745.875</v>
      </c>
      <c r="H8" s="174"/>
      <c r="I8" s="69" t="s">
        <v>112</v>
      </c>
      <c r="J8" s="76">
        <v>199</v>
      </c>
      <c r="K8" s="71">
        <v>1</v>
      </c>
      <c r="L8" s="71">
        <f t="shared" si="0"/>
        <v>199</v>
      </c>
      <c r="M8" s="71">
        <f t="shared" si="1"/>
        <v>199</v>
      </c>
      <c r="N8" s="71">
        <f t="shared" si="2"/>
        <v>199</v>
      </c>
      <c r="O8" s="71">
        <f t="shared" si="3"/>
        <v>199</v>
      </c>
      <c r="P8" s="172">
        <v>73080</v>
      </c>
      <c r="Q8" s="111">
        <f t="shared" si="5"/>
        <v>1745.875</v>
      </c>
      <c r="R8" s="187">
        <f t="shared" si="6"/>
        <v>347429.125</v>
      </c>
      <c r="S8" s="187">
        <f t="shared" si="7"/>
        <v>40222.875</v>
      </c>
      <c r="T8" s="187">
        <f t="shared" si="8"/>
        <v>15173.75</v>
      </c>
      <c r="U8" s="187">
        <f t="shared" si="9"/>
        <v>274197.125</v>
      </c>
      <c r="V8" s="187">
        <f t="shared" si="10"/>
        <v>17835.375</v>
      </c>
      <c r="W8" s="113">
        <f t="shared" si="11"/>
        <v>4.7540931171319105</v>
      </c>
    </row>
    <row r="9" spans="1:23" s="70" customFormat="1" ht="14" x14ac:dyDescent="0.15">
      <c r="A9" s="68">
        <v>2019</v>
      </c>
      <c r="B9" s="69" t="s">
        <v>148</v>
      </c>
      <c r="C9" s="160">
        <v>200</v>
      </c>
      <c r="D9" s="160">
        <v>1975</v>
      </c>
      <c r="E9" s="160">
        <v>4820</v>
      </c>
      <c r="F9" s="160">
        <v>450</v>
      </c>
      <c r="G9" s="160">
        <v>7445</v>
      </c>
      <c r="H9" s="174"/>
      <c r="I9" s="69" t="s">
        <v>148</v>
      </c>
      <c r="J9" s="76">
        <v>83</v>
      </c>
      <c r="K9" s="71">
        <v>3.9473684210526314E-2</v>
      </c>
      <c r="L9" s="71">
        <f t="shared" si="0"/>
        <v>3.2763157894736841</v>
      </c>
      <c r="M9" s="71">
        <f t="shared" si="1"/>
        <v>3.2763157894736841</v>
      </c>
      <c r="N9" s="71">
        <f t="shared" si="2"/>
        <v>3.2763157894736841</v>
      </c>
      <c r="O9" s="71">
        <f t="shared" si="3"/>
        <v>3.2763157894736841</v>
      </c>
      <c r="P9" s="172">
        <v>6405024.2200000007</v>
      </c>
      <c r="Q9" s="111">
        <f t="shared" si="5"/>
        <v>7445</v>
      </c>
      <c r="R9" s="187">
        <f t="shared" si="6"/>
        <v>24392.171052631576</v>
      </c>
      <c r="S9" s="187">
        <f t="shared" si="7"/>
        <v>655.26315789473676</v>
      </c>
      <c r="T9" s="187">
        <f t="shared" si="8"/>
        <v>6470.7236842105258</v>
      </c>
      <c r="U9" s="187">
        <f t="shared" si="9"/>
        <v>15791.842105263157</v>
      </c>
      <c r="V9" s="187">
        <f t="shared" si="10"/>
        <v>1474.3421052631579</v>
      </c>
      <c r="W9" s="113">
        <f t="shared" si="11"/>
        <v>3.808287090697617E-3</v>
      </c>
    </row>
    <row r="10" spans="1:23" s="70" customFormat="1" ht="14" x14ac:dyDescent="0.15">
      <c r="A10" s="68">
        <v>2019</v>
      </c>
      <c r="B10" s="69" t="s">
        <v>124</v>
      </c>
      <c r="C10" s="160">
        <v>2357</v>
      </c>
      <c r="D10" s="160">
        <v>1360</v>
      </c>
      <c r="E10" s="160">
        <v>5250</v>
      </c>
      <c r="F10" s="160">
        <v>3114</v>
      </c>
      <c r="G10" s="160">
        <v>12081</v>
      </c>
      <c r="H10" s="174"/>
      <c r="I10" s="69" t="s">
        <v>124</v>
      </c>
      <c r="J10" s="76">
        <v>421</v>
      </c>
      <c r="K10" s="71">
        <v>1</v>
      </c>
      <c r="L10" s="71">
        <f t="shared" si="0"/>
        <v>421</v>
      </c>
      <c r="M10" s="71">
        <f t="shared" si="1"/>
        <v>421</v>
      </c>
      <c r="N10" s="71">
        <f t="shared" si="2"/>
        <v>421</v>
      </c>
      <c r="O10" s="71">
        <f t="shared" si="3"/>
        <v>421</v>
      </c>
      <c r="P10" s="172">
        <v>81167830.310000002</v>
      </c>
      <c r="Q10" s="111">
        <f t="shared" si="5"/>
        <v>12081</v>
      </c>
      <c r="R10" s="187">
        <f t="shared" si="6"/>
        <v>5086101</v>
      </c>
      <c r="S10" s="187">
        <f t="shared" si="7"/>
        <v>992297</v>
      </c>
      <c r="T10" s="187">
        <f t="shared" si="8"/>
        <v>572560</v>
      </c>
      <c r="U10" s="187">
        <f t="shared" si="9"/>
        <v>2210250</v>
      </c>
      <c r="V10" s="187">
        <f t="shared" si="10"/>
        <v>1310994</v>
      </c>
      <c r="W10" s="113">
        <f t="shared" si="11"/>
        <v>6.2661536973144694E-2</v>
      </c>
    </row>
    <row r="11" spans="1:23" s="70" customFormat="1" ht="14" x14ac:dyDescent="0.15">
      <c r="A11" s="68">
        <v>2019</v>
      </c>
      <c r="B11" s="69" t="s">
        <v>128</v>
      </c>
      <c r="C11" s="160">
        <v>0</v>
      </c>
      <c r="D11" s="160">
        <v>9322</v>
      </c>
      <c r="E11" s="160">
        <v>4145</v>
      </c>
      <c r="F11" s="160">
        <v>105</v>
      </c>
      <c r="G11" s="160">
        <v>13572</v>
      </c>
      <c r="H11" s="174"/>
      <c r="I11" s="69" t="s">
        <v>128</v>
      </c>
      <c r="J11" s="76">
        <v>509.82000000000005</v>
      </c>
      <c r="K11" s="71">
        <v>0.64638346727898965</v>
      </c>
      <c r="L11" s="71">
        <f t="shared" si="0"/>
        <v>329.53921928817454</v>
      </c>
      <c r="M11" s="71">
        <f t="shared" si="1"/>
        <v>329.53921928817454</v>
      </c>
      <c r="N11" s="71">
        <f t="shared" si="2"/>
        <v>329.53921928817454</v>
      </c>
      <c r="O11" s="71">
        <f t="shared" si="3"/>
        <v>329.53921928817454</v>
      </c>
      <c r="P11" s="172">
        <v>390171833.38000005</v>
      </c>
      <c r="Q11" s="111">
        <f t="shared" si="5"/>
        <v>13572</v>
      </c>
      <c r="R11" s="187">
        <f t="shared" si="6"/>
        <v>4472506.2841791045</v>
      </c>
      <c r="S11" s="187">
        <f t="shared" si="7"/>
        <v>0</v>
      </c>
      <c r="T11" s="187">
        <f t="shared" si="8"/>
        <v>3071964.6022043629</v>
      </c>
      <c r="U11" s="187">
        <f t="shared" si="9"/>
        <v>1365940.0639494834</v>
      </c>
      <c r="V11" s="187">
        <f t="shared" si="10"/>
        <v>34601.618025258329</v>
      </c>
      <c r="W11" s="113">
        <f t="shared" si="11"/>
        <v>1.1462914289415649E-2</v>
      </c>
    </row>
    <row r="12" spans="1:23" s="70" customFormat="1" ht="14" x14ac:dyDescent="0.15">
      <c r="A12" s="68">
        <v>2019</v>
      </c>
      <c r="B12" s="69" t="s">
        <v>127</v>
      </c>
      <c r="C12" s="160">
        <v>252</v>
      </c>
      <c r="D12" s="160">
        <v>868.66666666666663</v>
      </c>
      <c r="E12" s="160">
        <v>170</v>
      </c>
      <c r="F12" s="160">
        <v>0</v>
      </c>
      <c r="G12" s="160">
        <v>1290.6666666666665</v>
      </c>
      <c r="H12" s="174"/>
      <c r="I12" s="69" t="s">
        <v>127</v>
      </c>
      <c r="J12" s="76">
        <v>20</v>
      </c>
      <c r="K12" s="71">
        <v>0.48148148148148145</v>
      </c>
      <c r="L12" s="71">
        <f t="shared" si="0"/>
        <v>9.6296296296296298</v>
      </c>
      <c r="M12" s="71">
        <f t="shared" si="1"/>
        <v>9.6296296296296298</v>
      </c>
      <c r="N12" s="71">
        <f t="shared" si="2"/>
        <v>9.6296296296296298</v>
      </c>
      <c r="O12" s="71">
        <f t="shared" si="3"/>
        <v>9.6296296296296298</v>
      </c>
      <c r="P12" s="172">
        <v>296000</v>
      </c>
      <c r="Q12" s="111">
        <f t="shared" si="5"/>
        <v>1290.6666666666665</v>
      </c>
      <c r="R12" s="187">
        <f t="shared" si="6"/>
        <v>12428.641975308641</v>
      </c>
      <c r="S12" s="187">
        <f t="shared" si="7"/>
        <v>2426.6666666666665</v>
      </c>
      <c r="T12" s="187">
        <f t="shared" si="8"/>
        <v>8364.9382716049386</v>
      </c>
      <c r="U12" s="187">
        <f t="shared" si="9"/>
        <v>1637.037037037037</v>
      </c>
      <c r="V12" s="187">
        <f t="shared" si="10"/>
        <v>0</v>
      </c>
      <c r="W12" s="113">
        <f t="shared" si="11"/>
        <v>4.1988655321988651E-2</v>
      </c>
    </row>
    <row r="13" spans="1:23" s="70" customFormat="1" ht="14" x14ac:dyDescent="0.15">
      <c r="A13" s="68">
        <v>2019</v>
      </c>
      <c r="B13" s="69" t="s">
        <v>101</v>
      </c>
      <c r="C13" s="160">
        <v>959.2</v>
      </c>
      <c r="D13" s="160">
        <v>6340.6</v>
      </c>
      <c r="E13" s="160">
        <v>3495.4</v>
      </c>
      <c r="F13" s="160">
        <v>0</v>
      </c>
      <c r="G13" s="160">
        <v>10795.2</v>
      </c>
      <c r="H13" s="174"/>
      <c r="I13" s="69" t="s">
        <v>101</v>
      </c>
      <c r="J13" s="76">
        <v>357</v>
      </c>
      <c r="K13" s="71">
        <v>1</v>
      </c>
      <c r="L13" s="71">
        <f t="shared" si="0"/>
        <v>357</v>
      </c>
      <c r="M13" s="71">
        <f t="shared" si="1"/>
        <v>357</v>
      </c>
      <c r="N13" s="71">
        <f t="shared" si="2"/>
        <v>357</v>
      </c>
      <c r="O13" s="71">
        <f t="shared" si="3"/>
        <v>357</v>
      </c>
      <c r="P13" s="172">
        <v>77348402.049999997</v>
      </c>
      <c r="Q13" s="111">
        <f t="shared" si="5"/>
        <v>10795.2</v>
      </c>
      <c r="R13" s="187">
        <f t="shared" si="6"/>
        <v>3853886.4000000004</v>
      </c>
      <c r="S13" s="187">
        <f t="shared" si="7"/>
        <v>342434.4</v>
      </c>
      <c r="T13" s="187">
        <f t="shared" si="8"/>
        <v>2263594.2000000002</v>
      </c>
      <c r="U13" s="187">
        <f t="shared" si="9"/>
        <v>1247857.8</v>
      </c>
      <c r="V13" s="187">
        <f t="shared" si="10"/>
        <v>0</v>
      </c>
      <c r="W13" s="113">
        <f t="shared" si="11"/>
        <v>4.9825029320046572E-2</v>
      </c>
    </row>
    <row r="14" spans="1:23" s="70" customFormat="1" ht="14" x14ac:dyDescent="0.15">
      <c r="A14" s="68">
        <v>2019</v>
      </c>
      <c r="B14" s="69" t="s">
        <v>104</v>
      </c>
      <c r="C14" s="160">
        <v>515.57142857142856</v>
      </c>
      <c r="D14" s="160">
        <v>346.14285714285717</v>
      </c>
      <c r="E14" s="160">
        <v>68.857142857142861</v>
      </c>
      <c r="F14" s="160">
        <v>8.5714285714285712</v>
      </c>
      <c r="G14" s="160">
        <v>939.14285714285722</v>
      </c>
      <c r="H14" s="174"/>
      <c r="I14" s="69" t="s">
        <v>104</v>
      </c>
      <c r="J14" s="76">
        <v>7359.45</v>
      </c>
      <c r="K14" s="71">
        <v>0.46508474576271186</v>
      </c>
      <c r="L14" s="71">
        <f t="shared" si="0"/>
        <v>3422.7679322033896</v>
      </c>
      <c r="M14" s="71">
        <f t="shared" si="1"/>
        <v>3422.7679322033896</v>
      </c>
      <c r="N14" s="71">
        <f t="shared" si="2"/>
        <v>3422.7679322033896</v>
      </c>
      <c r="O14" s="71">
        <f t="shared" si="3"/>
        <v>3422.7679322033896</v>
      </c>
      <c r="P14" s="172">
        <v>42335110.109999992</v>
      </c>
      <c r="Q14" s="111">
        <f t="shared" si="5"/>
        <v>939.14285714285722</v>
      </c>
      <c r="R14" s="187">
        <f t="shared" si="6"/>
        <v>3214468.0551864407</v>
      </c>
      <c r="S14" s="187">
        <f t="shared" si="7"/>
        <v>1764681.3524745761</v>
      </c>
      <c r="T14" s="187">
        <f t="shared" si="8"/>
        <v>1184766.6713898305</v>
      </c>
      <c r="U14" s="187">
        <f t="shared" si="9"/>
        <v>235682.02047457627</v>
      </c>
      <c r="V14" s="187">
        <f t="shared" si="10"/>
        <v>29338.010847457623</v>
      </c>
      <c r="W14" s="113">
        <f t="shared" si="11"/>
        <v>7.5929129434982853E-2</v>
      </c>
    </row>
    <row r="15" spans="1:23" s="70" customFormat="1" ht="14" x14ac:dyDescent="0.15">
      <c r="A15" s="68">
        <v>2019</v>
      </c>
      <c r="B15" s="69" t="s">
        <v>120</v>
      </c>
      <c r="C15" s="160">
        <v>375</v>
      </c>
      <c r="D15" s="160">
        <v>665</v>
      </c>
      <c r="E15" s="160">
        <v>865</v>
      </c>
      <c r="F15" s="160">
        <v>250</v>
      </c>
      <c r="G15" s="160">
        <v>2155</v>
      </c>
      <c r="H15" s="174"/>
      <c r="I15" s="69" t="s">
        <v>120</v>
      </c>
      <c r="J15" s="76">
        <v>808</v>
      </c>
      <c r="K15" s="71">
        <v>1</v>
      </c>
      <c r="L15" s="71">
        <f t="shared" si="0"/>
        <v>808</v>
      </c>
      <c r="M15" s="71">
        <f t="shared" si="1"/>
        <v>808</v>
      </c>
      <c r="N15" s="71">
        <f t="shared" si="2"/>
        <v>808</v>
      </c>
      <c r="O15" s="71">
        <f t="shared" si="3"/>
        <v>808</v>
      </c>
      <c r="P15" s="172">
        <v>86638336.010000005</v>
      </c>
      <c r="Q15" s="111">
        <f t="shared" si="5"/>
        <v>2155</v>
      </c>
      <c r="R15" s="187">
        <f t="shared" si="6"/>
        <v>1741240</v>
      </c>
      <c r="S15" s="187">
        <f t="shared" si="7"/>
        <v>303000</v>
      </c>
      <c r="T15" s="187">
        <f t="shared" si="8"/>
        <v>537320</v>
      </c>
      <c r="U15" s="187">
        <f t="shared" si="9"/>
        <v>698920</v>
      </c>
      <c r="V15" s="187">
        <f t="shared" si="10"/>
        <v>202000</v>
      </c>
      <c r="W15" s="113">
        <f t="shared" si="11"/>
        <v>2.0097800583324013E-2</v>
      </c>
    </row>
    <row r="16" spans="1:23" s="70" customFormat="1" ht="14" x14ac:dyDescent="0.15">
      <c r="A16" s="68">
        <v>2019</v>
      </c>
      <c r="B16" s="69" t="s">
        <v>119</v>
      </c>
      <c r="C16" s="160">
        <v>978.4</v>
      </c>
      <c r="D16" s="160">
        <v>4110.6000000000004</v>
      </c>
      <c r="E16" s="160">
        <v>3803.6</v>
      </c>
      <c r="F16" s="160">
        <v>392.6</v>
      </c>
      <c r="G16" s="160">
        <v>9285.2000000000007</v>
      </c>
      <c r="H16" s="174"/>
      <c r="I16" s="69" t="s">
        <v>119</v>
      </c>
      <c r="J16" s="76">
        <v>7.5</v>
      </c>
      <c r="K16" s="71">
        <v>0.63636363636363635</v>
      </c>
      <c r="L16" s="71">
        <f t="shared" si="0"/>
        <v>4.7727272727272725</v>
      </c>
      <c r="M16" s="71">
        <f t="shared" si="1"/>
        <v>4.7727272727272725</v>
      </c>
      <c r="N16" s="71">
        <f t="shared" si="2"/>
        <v>4.7727272727272725</v>
      </c>
      <c r="O16" s="71">
        <f t="shared" si="3"/>
        <v>4.7727272727272725</v>
      </c>
      <c r="P16" s="172">
        <v>92508.84</v>
      </c>
      <c r="Q16" s="111">
        <f t="shared" si="5"/>
        <v>9285.2000000000007</v>
      </c>
      <c r="R16" s="187">
        <f t="shared" si="6"/>
        <v>44315.727272727272</v>
      </c>
      <c r="S16" s="187">
        <f t="shared" si="7"/>
        <v>4669.6363636363631</v>
      </c>
      <c r="T16" s="187">
        <f t="shared" si="8"/>
        <v>19618.772727272728</v>
      </c>
      <c r="U16" s="187">
        <f t="shared" si="9"/>
        <v>18153.545454545452</v>
      </c>
      <c r="V16" s="187">
        <f t="shared" si="10"/>
        <v>1873.7727272727273</v>
      </c>
      <c r="W16" s="113">
        <f t="shared" si="11"/>
        <v>0.47904316249914358</v>
      </c>
    </row>
    <row r="17" spans="1:23" s="70" customFormat="1" ht="14" x14ac:dyDescent="0.15">
      <c r="A17" s="68">
        <v>2019</v>
      </c>
      <c r="B17" s="69" t="s">
        <v>151</v>
      </c>
      <c r="C17" s="160">
        <v>988</v>
      </c>
      <c r="D17" s="160">
        <v>1000</v>
      </c>
      <c r="E17" s="160">
        <v>152</v>
      </c>
      <c r="F17" s="160">
        <v>19</v>
      </c>
      <c r="G17" s="160">
        <v>2159</v>
      </c>
      <c r="H17" s="174"/>
      <c r="I17" s="69" t="s">
        <v>151</v>
      </c>
      <c r="J17" s="76">
        <v>89997.759999999995</v>
      </c>
      <c r="K17" s="71">
        <v>0.28725493729277785</v>
      </c>
      <c r="L17" s="71">
        <f t="shared" si="0"/>
        <v>25852.300905290467</v>
      </c>
      <c r="M17" s="71">
        <f t="shared" si="1"/>
        <v>25852.300905290467</v>
      </c>
      <c r="N17" s="71">
        <f t="shared" si="2"/>
        <v>25852.300905290467</v>
      </c>
      <c r="O17" s="71">
        <f t="shared" si="3"/>
        <v>25852.300905290467</v>
      </c>
      <c r="P17" s="172">
        <v>845200838.12</v>
      </c>
      <c r="Q17" s="111">
        <f t="shared" si="5"/>
        <v>2159</v>
      </c>
      <c r="R17" s="187">
        <f t="shared" si="6"/>
        <v>55815117.654522121</v>
      </c>
      <c r="S17" s="187">
        <f t="shared" si="7"/>
        <v>25542073.294426981</v>
      </c>
      <c r="T17" s="187">
        <f t="shared" si="8"/>
        <v>25852300.905290466</v>
      </c>
      <c r="U17" s="187">
        <f t="shared" si="9"/>
        <v>3929549.737604151</v>
      </c>
      <c r="V17" s="187">
        <f t="shared" si="10"/>
        <v>491193.71720051888</v>
      </c>
      <c r="W17" s="113">
        <f t="shared" si="11"/>
        <v>6.6037697949605678E-2</v>
      </c>
    </row>
    <row r="18" spans="1:23" s="70" customFormat="1" ht="14" x14ac:dyDescent="0.15">
      <c r="A18" s="68">
        <v>2019</v>
      </c>
      <c r="B18" s="69" t="s">
        <v>121</v>
      </c>
      <c r="C18" s="160">
        <v>73.5</v>
      </c>
      <c r="D18" s="160">
        <v>582.75</v>
      </c>
      <c r="E18" s="160">
        <v>2772</v>
      </c>
      <c r="F18" s="160">
        <v>560</v>
      </c>
      <c r="G18" s="160">
        <v>3988.2499999999995</v>
      </c>
      <c r="H18" s="174"/>
      <c r="I18" s="69" t="s">
        <v>121</v>
      </c>
      <c r="J18" s="76">
        <v>77</v>
      </c>
      <c r="K18" s="71">
        <v>0.87012987012987009</v>
      </c>
      <c r="L18" s="71">
        <f t="shared" si="0"/>
        <v>67</v>
      </c>
      <c r="M18" s="71">
        <f t="shared" si="1"/>
        <v>67</v>
      </c>
      <c r="N18" s="71">
        <f t="shared" si="2"/>
        <v>67</v>
      </c>
      <c r="O18" s="71">
        <f t="shared" si="3"/>
        <v>67</v>
      </c>
      <c r="P18" s="172">
        <v>1638700.82</v>
      </c>
      <c r="Q18" s="111">
        <f t="shared" si="5"/>
        <v>3988.2499999999995</v>
      </c>
      <c r="R18" s="187">
        <f t="shared" si="6"/>
        <v>267212.74999999994</v>
      </c>
      <c r="S18" s="187">
        <f t="shared" si="7"/>
        <v>4924.5</v>
      </c>
      <c r="T18" s="187">
        <f t="shared" si="8"/>
        <v>39044.25</v>
      </c>
      <c r="U18" s="187">
        <f t="shared" si="9"/>
        <v>185724</v>
      </c>
      <c r="V18" s="187">
        <f t="shared" si="10"/>
        <v>37520</v>
      </c>
      <c r="W18" s="113">
        <f t="shared" si="11"/>
        <v>0.16306378000103761</v>
      </c>
    </row>
    <row r="19" spans="1:23" s="70" customFormat="1" ht="14" x14ac:dyDescent="0.15">
      <c r="A19" s="68">
        <v>2019</v>
      </c>
      <c r="B19" s="69" t="s">
        <v>100</v>
      </c>
      <c r="C19" s="160">
        <v>1561.8</v>
      </c>
      <c r="D19" s="160">
        <v>5141.833333333333</v>
      </c>
      <c r="E19" s="160">
        <v>820.57142857142856</v>
      </c>
      <c r="F19" s="160">
        <v>2186.4</v>
      </c>
      <c r="G19" s="160">
        <v>9710.6047619047622</v>
      </c>
      <c r="H19" s="174"/>
      <c r="I19" s="69" t="s">
        <v>100</v>
      </c>
      <c r="J19" s="76">
        <v>421</v>
      </c>
      <c r="K19" s="71">
        <v>0.7016574585635359</v>
      </c>
      <c r="L19" s="71">
        <f t="shared" si="0"/>
        <v>295.39779005524861</v>
      </c>
      <c r="M19" s="71">
        <f t="shared" si="1"/>
        <v>295.39779005524861</v>
      </c>
      <c r="N19" s="71">
        <f t="shared" si="2"/>
        <v>295.39779005524861</v>
      </c>
      <c r="O19" s="71">
        <f t="shared" si="3"/>
        <v>295.39779005524861</v>
      </c>
      <c r="P19" s="172">
        <v>7892074.0800000001</v>
      </c>
      <c r="Q19" s="111">
        <f t="shared" si="5"/>
        <v>9710.6047619047622</v>
      </c>
      <c r="R19" s="187">
        <f t="shared" si="6"/>
        <v>2868491.1867666403</v>
      </c>
      <c r="S19" s="187">
        <f t="shared" si="7"/>
        <v>461352.26850828726</v>
      </c>
      <c r="T19" s="187">
        <f t="shared" si="8"/>
        <v>1518886.203499079</v>
      </c>
      <c r="U19" s="187">
        <f t="shared" si="9"/>
        <v>242394.98658247828</v>
      </c>
      <c r="V19" s="187">
        <f t="shared" si="10"/>
        <v>645857.72817679553</v>
      </c>
      <c r="W19" s="113">
        <f t="shared" si="11"/>
        <v>0.3634648075638236</v>
      </c>
    </row>
    <row r="20" spans="1:23" s="70" customFormat="1" ht="14" x14ac:dyDescent="0.15">
      <c r="A20" s="68">
        <v>2019</v>
      </c>
      <c r="B20" s="69" t="s">
        <v>125</v>
      </c>
      <c r="C20" s="160">
        <v>212</v>
      </c>
      <c r="D20" s="160">
        <v>436</v>
      </c>
      <c r="E20" s="160">
        <v>331</v>
      </c>
      <c r="F20" s="160">
        <v>70</v>
      </c>
      <c r="G20" s="160">
        <v>1049</v>
      </c>
      <c r="H20" s="174"/>
      <c r="I20" s="69" t="s">
        <v>125</v>
      </c>
      <c r="J20" s="76">
        <v>241</v>
      </c>
      <c r="K20" s="71">
        <v>0.97942386831275718</v>
      </c>
      <c r="L20" s="71">
        <f t="shared" si="0"/>
        <v>236.04115226337447</v>
      </c>
      <c r="M20" s="71">
        <f t="shared" si="1"/>
        <v>236.04115226337447</v>
      </c>
      <c r="N20" s="71">
        <f t="shared" si="2"/>
        <v>236.04115226337447</v>
      </c>
      <c r="O20" s="71">
        <f t="shared" si="3"/>
        <v>236.04115226337447</v>
      </c>
      <c r="P20" s="172">
        <v>9569250</v>
      </c>
      <c r="Q20" s="111">
        <f t="shared" si="5"/>
        <v>1049</v>
      </c>
      <c r="R20" s="187">
        <f t="shared" si="6"/>
        <v>247607.16872427982</v>
      </c>
      <c r="S20" s="187">
        <f t="shared" si="7"/>
        <v>50040.724279835391</v>
      </c>
      <c r="T20" s="187">
        <f t="shared" si="8"/>
        <v>102913.94238683127</v>
      </c>
      <c r="U20" s="187">
        <f t="shared" si="9"/>
        <v>78129.621399176947</v>
      </c>
      <c r="V20" s="187">
        <f t="shared" si="10"/>
        <v>16522.880658436214</v>
      </c>
      <c r="W20" s="113">
        <f t="shared" si="11"/>
        <v>2.5875295213760724E-2</v>
      </c>
    </row>
    <row r="21" spans="1:23" s="70" customFormat="1" ht="14" x14ac:dyDescent="0.15">
      <c r="A21" s="68">
        <v>2019</v>
      </c>
      <c r="B21" s="69" t="s">
        <v>153</v>
      </c>
      <c r="C21" s="160">
        <v>1164</v>
      </c>
      <c r="D21" s="160">
        <v>1806.3333333333333</v>
      </c>
      <c r="E21" s="160">
        <v>153.33333333333334</v>
      </c>
      <c r="F21" s="160">
        <v>1866</v>
      </c>
      <c r="G21" s="160">
        <v>4989.6666666666661</v>
      </c>
      <c r="H21" s="174"/>
      <c r="I21" s="69" t="s">
        <v>153</v>
      </c>
      <c r="J21" s="76">
        <v>105</v>
      </c>
      <c r="K21" s="71">
        <v>0.87912087912087911</v>
      </c>
      <c r="L21" s="71">
        <f t="shared" si="0"/>
        <v>92.307692307692307</v>
      </c>
      <c r="M21" s="71">
        <f t="shared" si="1"/>
        <v>92.307692307692307</v>
      </c>
      <c r="N21" s="71">
        <f t="shared" si="2"/>
        <v>92.307692307692307</v>
      </c>
      <c r="O21" s="71">
        <f t="shared" si="3"/>
        <v>92.307692307692307</v>
      </c>
      <c r="P21" s="172">
        <v>17792258</v>
      </c>
      <c r="Q21" s="111">
        <f t="shared" si="5"/>
        <v>4989.6666666666661</v>
      </c>
      <c r="R21" s="187">
        <f t="shared" si="6"/>
        <v>460584.61538461532</v>
      </c>
      <c r="S21" s="187">
        <f t="shared" si="7"/>
        <v>107446.15384615384</v>
      </c>
      <c r="T21" s="187">
        <f t="shared" si="8"/>
        <v>166738.46153846153</v>
      </c>
      <c r="U21" s="187">
        <f t="shared" si="9"/>
        <v>14153.846153846154</v>
      </c>
      <c r="V21" s="187">
        <f t="shared" si="10"/>
        <v>172246.15384615384</v>
      </c>
      <c r="W21" s="113">
        <f t="shared" si="11"/>
        <v>2.588679949361207E-2</v>
      </c>
    </row>
    <row r="22" spans="1:23" s="70" customFormat="1" ht="14" x14ac:dyDescent="0.15">
      <c r="A22" s="68">
        <v>2019</v>
      </c>
      <c r="B22" s="69" t="s">
        <v>154</v>
      </c>
      <c r="C22" s="160">
        <v>442.06</v>
      </c>
      <c r="D22" s="160">
        <v>541.88</v>
      </c>
      <c r="E22" s="160">
        <v>285.2</v>
      </c>
      <c r="F22" s="160">
        <v>156.85999999999999</v>
      </c>
      <c r="G22" s="160">
        <v>1426</v>
      </c>
      <c r="H22" s="174"/>
      <c r="I22" s="69" t="s">
        <v>154</v>
      </c>
      <c r="J22" s="76">
        <v>599</v>
      </c>
      <c r="K22" s="71">
        <v>0.42944785276073622</v>
      </c>
      <c r="L22" s="71">
        <f t="shared" si="0"/>
        <v>257.23926380368101</v>
      </c>
      <c r="M22" s="71">
        <f t="shared" si="1"/>
        <v>257.23926380368101</v>
      </c>
      <c r="N22" s="71">
        <f t="shared" si="2"/>
        <v>257.23926380368101</v>
      </c>
      <c r="O22" s="71">
        <f t="shared" si="3"/>
        <v>257.23926380368101</v>
      </c>
      <c r="P22" s="172">
        <v>15711170.58</v>
      </c>
      <c r="Q22" s="111">
        <f t="shared" si="5"/>
        <v>1426</v>
      </c>
      <c r="R22" s="187">
        <f t="shared" si="6"/>
        <v>366823.19018404913</v>
      </c>
      <c r="S22" s="187">
        <f t="shared" si="7"/>
        <v>113715.18895705523</v>
      </c>
      <c r="T22" s="187">
        <f t="shared" si="8"/>
        <v>139392.81226993867</v>
      </c>
      <c r="U22" s="187">
        <f t="shared" si="9"/>
        <v>73364.638036809818</v>
      </c>
      <c r="V22" s="187">
        <f t="shared" si="10"/>
        <v>40350.550920245398</v>
      </c>
      <c r="W22" s="113">
        <f t="shared" si="11"/>
        <v>2.3347922315286145E-2</v>
      </c>
    </row>
    <row r="23" spans="1:23" s="70" customFormat="1" ht="14" x14ac:dyDescent="0.15">
      <c r="A23" s="68">
        <v>2019</v>
      </c>
      <c r="B23" s="69" t="s">
        <v>114</v>
      </c>
      <c r="C23" s="160">
        <v>300</v>
      </c>
      <c r="D23" s="160">
        <v>3950</v>
      </c>
      <c r="E23" s="160">
        <v>9640</v>
      </c>
      <c r="F23" s="160">
        <v>900</v>
      </c>
      <c r="G23" s="160">
        <v>14790</v>
      </c>
      <c r="H23" s="174"/>
      <c r="I23" s="69" t="s">
        <v>114</v>
      </c>
      <c r="J23" s="76">
        <v>19.5</v>
      </c>
      <c r="K23" s="71">
        <v>0.6</v>
      </c>
      <c r="L23" s="71">
        <f t="shared" si="0"/>
        <v>11.7</v>
      </c>
      <c r="M23" s="71">
        <f t="shared" si="1"/>
        <v>11.7</v>
      </c>
      <c r="N23" s="71">
        <f t="shared" si="2"/>
        <v>11.7</v>
      </c>
      <c r="O23" s="71">
        <f t="shared" si="3"/>
        <v>11.7</v>
      </c>
      <c r="P23" s="172">
        <v>36896963.880000003</v>
      </c>
      <c r="Q23" s="111">
        <f t="shared" si="5"/>
        <v>14790</v>
      </c>
      <c r="R23" s="187">
        <f t="shared" si="6"/>
        <v>173043</v>
      </c>
      <c r="S23" s="187">
        <f t="shared" si="7"/>
        <v>3510</v>
      </c>
      <c r="T23" s="187">
        <f t="shared" si="8"/>
        <v>46215</v>
      </c>
      <c r="U23" s="187">
        <f t="shared" si="9"/>
        <v>112788</v>
      </c>
      <c r="V23" s="187">
        <f t="shared" si="10"/>
        <v>10530</v>
      </c>
      <c r="W23" s="113">
        <f t="shared" si="11"/>
        <v>4.6898980784106726E-3</v>
      </c>
    </row>
    <row r="24" spans="1:23" s="70" customFormat="1" ht="14" x14ac:dyDescent="0.15">
      <c r="A24" s="68">
        <v>2019</v>
      </c>
      <c r="B24" s="69" t="s">
        <v>169</v>
      </c>
      <c r="C24" s="160">
        <v>0</v>
      </c>
      <c r="D24" s="160">
        <v>11384</v>
      </c>
      <c r="E24" s="160">
        <v>20350</v>
      </c>
      <c r="F24" s="160">
        <v>2180</v>
      </c>
      <c r="G24" s="160">
        <v>33914</v>
      </c>
      <c r="H24" s="174"/>
      <c r="I24" s="69" t="s">
        <v>131</v>
      </c>
      <c r="J24" s="76">
        <v>98</v>
      </c>
      <c r="K24" s="71">
        <v>0.19672131147540983</v>
      </c>
      <c r="L24" s="71">
        <f t="shared" si="0"/>
        <v>19.278688524590162</v>
      </c>
      <c r="M24" s="71">
        <f t="shared" si="1"/>
        <v>19.278688524590162</v>
      </c>
      <c r="N24" s="71">
        <f t="shared" si="2"/>
        <v>19.278688524590162</v>
      </c>
      <c r="O24" s="71">
        <f t="shared" si="3"/>
        <v>19.278688524590162</v>
      </c>
      <c r="P24" s="172">
        <v>126151595.13</v>
      </c>
      <c r="Q24" s="111">
        <f t="shared" si="5"/>
        <v>33914</v>
      </c>
      <c r="R24" s="187">
        <f t="shared" si="6"/>
        <v>653817.44262295077</v>
      </c>
      <c r="S24" s="187">
        <f t="shared" si="7"/>
        <v>0</v>
      </c>
      <c r="T24" s="187">
        <f t="shared" si="8"/>
        <v>219468.59016393439</v>
      </c>
      <c r="U24" s="187">
        <f t="shared" si="9"/>
        <v>392321.31147540978</v>
      </c>
      <c r="V24" s="187">
        <f t="shared" si="10"/>
        <v>42027.540983606552</v>
      </c>
      <c r="W24" s="113">
        <f t="shared" si="11"/>
        <v>5.1827917193531152E-3</v>
      </c>
    </row>
    <row r="25" spans="1:23" s="70" customFormat="1" ht="14" x14ac:dyDescent="0.15">
      <c r="A25" s="68">
        <v>2019</v>
      </c>
      <c r="B25" s="69" t="s">
        <v>152</v>
      </c>
      <c r="C25" s="160">
        <v>471.83333333333331</v>
      </c>
      <c r="D25" s="160">
        <v>679.41666666666663</v>
      </c>
      <c r="E25" s="160">
        <v>0</v>
      </c>
      <c r="F25" s="160">
        <v>28.333333333333332</v>
      </c>
      <c r="G25" s="160">
        <v>1179.5833333333333</v>
      </c>
      <c r="H25" s="174"/>
      <c r="I25" s="69" t="s">
        <v>152</v>
      </c>
      <c r="J25" s="76">
        <v>425.99</v>
      </c>
      <c r="K25" s="71">
        <v>0.84462151394422313</v>
      </c>
      <c r="L25" s="71">
        <f t="shared" si="0"/>
        <v>359.8003187250996</v>
      </c>
      <c r="M25" s="71">
        <f t="shared" si="1"/>
        <v>359.8003187250996</v>
      </c>
      <c r="N25" s="71">
        <f t="shared" si="2"/>
        <v>359.8003187250996</v>
      </c>
      <c r="O25" s="71">
        <f t="shared" si="3"/>
        <v>359.8003187250996</v>
      </c>
      <c r="P25" s="172">
        <v>8249102.5700000003</v>
      </c>
      <c r="Q25" s="111">
        <f t="shared" si="5"/>
        <v>1179.5833333333333</v>
      </c>
      <c r="R25" s="187">
        <f t="shared" si="6"/>
        <v>424414.45929614874</v>
      </c>
      <c r="S25" s="187">
        <f t="shared" si="7"/>
        <v>169765.78371845948</v>
      </c>
      <c r="T25" s="187">
        <f t="shared" si="8"/>
        <v>244454.33321381142</v>
      </c>
      <c r="U25" s="187">
        <f t="shared" si="9"/>
        <v>0</v>
      </c>
      <c r="V25" s="187">
        <f t="shared" si="10"/>
        <v>10194.342363877822</v>
      </c>
      <c r="W25" s="113">
        <f t="shared" si="11"/>
        <v>5.1449773559567792E-2</v>
      </c>
    </row>
    <row r="26" spans="1:23" s="70" customFormat="1" ht="14" x14ac:dyDescent="0.15">
      <c r="A26" s="68">
        <v>2019</v>
      </c>
      <c r="B26" s="69" t="s">
        <v>136</v>
      </c>
      <c r="C26" s="160">
        <v>0</v>
      </c>
      <c r="D26" s="160">
        <v>7900</v>
      </c>
      <c r="E26" s="160">
        <v>19280</v>
      </c>
      <c r="F26" s="160">
        <v>1800</v>
      </c>
      <c r="G26" s="160">
        <v>28980</v>
      </c>
      <c r="H26" s="174"/>
      <c r="I26" s="69" t="s">
        <v>136</v>
      </c>
      <c r="J26" s="76">
        <v>279.5</v>
      </c>
      <c r="K26" s="71">
        <v>0.68858131487889274</v>
      </c>
      <c r="L26" s="71">
        <f t="shared" si="0"/>
        <v>192.45847750865053</v>
      </c>
      <c r="M26" s="71">
        <f t="shared" si="1"/>
        <v>192.45847750865053</v>
      </c>
      <c r="N26" s="71">
        <f t="shared" si="2"/>
        <v>192.45847750865053</v>
      </c>
      <c r="O26" s="71">
        <f t="shared" si="3"/>
        <v>192.45847750865053</v>
      </c>
      <c r="P26" s="172">
        <v>899760548.87999988</v>
      </c>
      <c r="Q26" s="111">
        <f t="shared" si="5"/>
        <v>28980</v>
      </c>
      <c r="R26" s="187">
        <f t="shared" si="6"/>
        <v>5577446.6782006929</v>
      </c>
      <c r="S26" s="187">
        <f t="shared" si="7"/>
        <v>0</v>
      </c>
      <c r="T26" s="187">
        <f t="shared" si="8"/>
        <v>1520421.9723183392</v>
      </c>
      <c r="U26" s="187">
        <f t="shared" si="9"/>
        <v>3710599.4463667823</v>
      </c>
      <c r="V26" s="187">
        <f t="shared" si="10"/>
        <v>346425.25951557094</v>
      </c>
      <c r="W26" s="113">
        <f t="shared" si="11"/>
        <v>6.1988122119194531E-3</v>
      </c>
    </row>
    <row r="27" spans="1:23" s="70" customFormat="1" ht="14" x14ac:dyDescent="0.15">
      <c r="A27" s="68">
        <v>2019</v>
      </c>
      <c r="B27" s="69" t="s">
        <v>150</v>
      </c>
      <c r="C27" s="160">
        <v>0</v>
      </c>
      <c r="D27" s="160">
        <v>3950</v>
      </c>
      <c r="E27" s="160">
        <v>9640</v>
      </c>
      <c r="F27" s="160">
        <v>900</v>
      </c>
      <c r="G27" s="160">
        <v>14490</v>
      </c>
      <c r="H27" s="174"/>
      <c r="I27" s="69" t="s">
        <v>150</v>
      </c>
      <c r="J27" s="76">
        <v>635.5</v>
      </c>
      <c r="K27" s="71">
        <v>0.94285714285714284</v>
      </c>
      <c r="L27" s="71">
        <f t="shared" si="0"/>
        <v>599.18571428571431</v>
      </c>
      <c r="M27" s="71">
        <f t="shared" si="1"/>
        <v>599.18571428571431</v>
      </c>
      <c r="N27" s="71">
        <f t="shared" si="2"/>
        <v>599.18571428571431</v>
      </c>
      <c r="O27" s="71">
        <f t="shared" si="3"/>
        <v>599.18571428571431</v>
      </c>
      <c r="P27" s="172">
        <v>66655911.560000002</v>
      </c>
      <c r="Q27" s="111">
        <f t="shared" si="5"/>
        <v>14490</v>
      </c>
      <c r="R27" s="187">
        <f t="shared" si="6"/>
        <v>8682201</v>
      </c>
      <c r="S27" s="187">
        <f t="shared" si="7"/>
        <v>0</v>
      </c>
      <c r="T27" s="187">
        <f t="shared" si="8"/>
        <v>2366783.5714285714</v>
      </c>
      <c r="U27" s="187">
        <f t="shared" si="9"/>
        <v>5776150.2857142864</v>
      </c>
      <c r="V27" s="187">
        <f t="shared" si="10"/>
        <v>539267.14285714284</v>
      </c>
      <c r="W27" s="113">
        <f t="shared" si="11"/>
        <v>0.13025402843954445</v>
      </c>
    </row>
    <row r="28" spans="1:23" s="70" customFormat="1" ht="14" x14ac:dyDescent="0.15">
      <c r="A28" s="68">
        <v>2019</v>
      </c>
      <c r="B28" s="69" t="s">
        <v>159</v>
      </c>
      <c r="C28" s="160">
        <v>1387.6</v>
      </c>
      <c r="D28" s="160">
        <v>218</v>
      </c>
      <c r="E28" s="160">
        <v>189.6</v>
      </c>
      <c r="F28" s="160">
        <v>8</v>
      </c>
      <c r="G28" s="160">
        <v>1803.1999999999998</v>
      </c>
      <c r="H28" s="174"/>
      <c r="I28" s="69" t="s">
        <v>159</v>
      </c>
      <c r="J28" s="76">
        <v>718</v>
      </c>
      <c r="K28" s="71">
        <v>0.12605042016806722</v>
      </c>
      <c r="L28" s="71">
        <f t="shared" si="0"/>
        <v>90.504201680672267</v>
      </c>
      <c r="M28" s="71">
        <f t="shared" si="1"/>
        <v>90.504201680672267</v>
      </c>
      <c r="N28" s="71">
        <f t="shared" si="2"/>
        <v>90.504201680672267</v>
      </c>
      <c r="O28" s="71">
        <f t="shared" si="3"/>
        <v>90.504201680672267</v>
      </c>
      <c r="P28" s="172">
        <v>13544560</v>
      </c>
      <c r="Q28" s="111">
        <f t="shared" si="5"/>
        <v>1803.1999999999998</v>
      </c>
      <c r="R28" s="187">
        <f t="shared" si="6"/>
        <v>163197.17647058822</v>
      </c>
      <c r="S28" s="187">
        <f t="shared" si="7"/>
        <v>125583.63025210083</v>
      </c>
      <c r="T28" s="187">
        <f t="shared" si="8"/>
        <v>19729.915966386554</v>
      </c>
      <c r="U28" s="187">
        <f t="shared" si="9"/>
        <v>17159.596638655461</v>
      </c>
      <c r="V28" s="187">
        <f t="shared" si="10"/>
        <v>724.03361344537814</v>
      </c>
      <c r="W28" s="113">
        <f t="shared" si="11"/>
        <v>1.2048909412383143E-2</v>
      </c>
    </row>
    <row r="29" spans="1:23" s="70" customFormat="1" ht="14" x14ac:dyDescent="0.15">
      <c r="A29" s="68">
        <v>2019</v>
      </c>
      <c r="B29" s="69" t="s">
        <v>117</v>
      </c>
      <c r="C29" s="160">
        <v>364.42857142857144</v>
      </c>
      <c r="D29" s="160">
        <v>1897.2857142857142</v>
      </c>
      <c r="E29" s="160">
        <v>2754.8571428571427</v>
      </c>
      <c r="F29" s="160">
        <v>1345.1428571428571</v>
      </c>
      <c r="G29" s="160">
        <v>6361.7142857142853</v>
      </c>
      <c r="H29" s="174"/>
      <c r="I29" s="69" t="s">
        <v>117</v>
      </c>
      <c r="J29" s="76">
        <v>194.8</v>
      </c>
      <c r="K29" s="71">
        <v>1</v>
      </c>
      <c r="L29" s="71">
        <f t="shared" si="0"/>
        <v>194.8</v>
      </c>
      <c r="M29" s="71">
        <f t="shared" si="1"/>
        <v>194.8</v>
      </c>
      <c r="N29" s="71">
        <f t="shared" si="2"/>
        <v>194.8</v>
      </c>
      <c r="O29" s="71">
        <f t="shared" si="3"/>
        <v>194.8</v>
      </c>
      <c r="P29" s="172">
        <v>26615084.690000001</v>
      </c>
      <c r="Q29" s="111">
        <f t="shared" si="5"/>
        <v>6361.7142857142853</v>
      </c>
      <c r="R29" s="187">
        <f t="shared" si="6"/>
        <v>1239261.9428571428</v>
      </c>
      <c r="S29" s="187">
        <f t="shared" si="7"/>
        <v>70990.685714285719</v>
      </c>
      <c r="T29" s="187">
        <f t="shared" si="8"/>
        <v>369591.25714285712</v>
      </c>
      <c r="U29" s="187">
        <f t="shared" si="9"/>
        <v>536646.17142857146</v>
      </c>
      <c r="V29" s="187">
        <f t="shared" si="10"/>
        <v>262033.82857142857</v>
      </c>
      <c r="W29" s="113">
        <f t="shared" si="11"/>
        <v>4.656238961068445E-2</v>
      </c>
    </row>
    <row r="30" spans="1:23" s="70" customFormat="1" ht="14" x14ac:dyDescent="0.15">
      <c r="A30" s="68">
        <v>2019</v>
      </c>
      <c r="B30" s="69" t="s">
        <v>108</v>
      </c>
      <c r="C30" s="160">
        <v>840</v>
      </c>
      <c r="D30" s="160">
        <v>1860</v>
      </c>
      <c r="E30" s="160">
        <v>3150</v>
      </c>
      <c r="F30" s="160">
        <v>420</v>
      </c>
      <c r="G30" s="160">
        <v>6270</v>
      </c>
      <c r="H30" s="174"/>
      <c r="I30" s="69" t="s">
        <v>108</v>
      </c>
      <c r="J30" s="76">
        <v>611.84</v>
      </c>
      <c r="K30" s="71">
        <v>1</v>
      </c>
      <c r="L30" s="71">
        <f t="shared" si="0"/>
        <v>611.84</v>
      </c>
      <c r="M30" s="71">
        <f t="shared" si="1"/>
        <v>611.84</v>
      </c>
      <c r="N30" s="71">
        <f t="shared" si="2"/>
        <v>611.84</v>
      </c>
      <c r="O30" s="71">
        <f t="shared" si="3"/>
        <v>611.84</v>
      </c>
      <c r="P30" s="172">
        <v>47090963.160000004</v>
      </c>
      <c r="Q30" s="111">
        <f t="shared" si="5"/>
        <v>6270</v>
      </c>
      <c r="R30" s="187">
        <f t="shared" si="6"/>
        <v>3836236.8000000003</v>
      </c>
      <c r="S30" s="187">
        <f t="shared" si="7"/>
        <v>513945.60000000003</v>
      </c>
      <c r="T30" s="187">
        <f t="shared" si="8"/>
        <v>1138022.4000000001</v>
      </c>
      <c r="U30" s="187">
        <f t="shared" si="9"/>
        <v>1927296</v>
      </c>
      <c r="V30" s="187">
        <f t="shared" si="10"/>
        <v>256972.80000000002</v>
      </c>
      <c r="W30" s="113">
        <f t="shared" si="11"/>
        <v>8.1464394494665499E-2</v>
      </c>
    </row>
    <row r="31" spans="1:23" s="70" customFormat="1" ht="14" x14ac:dyDescent="0.15">
      <c r="A31" s="68">
        <v>2019</v>
      </c>
      <c r="B31" s="69" t="s">
        <v>105</v>
      </c>
      <c r="C31" s="160">
        <v>924</v>
      </c>
      <c r="D31" s="160">
        <v>9372</v>
      </c>
      <c r="E31" s="160">
        <v>11805</v>
      </c>
      <c r="F31" s="160">
        <v>2231</v>
      </c>
      <c r="G31" s="160">
        <v>24332</v>
      </c>
      <c r="H31" s="174"/>
      <c r="I31" s="69" t="s">
        <v>105</v>
      </c>
      <c r="J31" s="76">
        <v>2.5</v>
      </c>
      <c r="K31" s="71">
        <v>1</v>
      </c>
      <c r="L31" s="71">
        <f t="shared" si="0"/>
        <v>2.5</v>
      </c>
      <c r="M31" s="71">
        <f t="shared" si="1"/>
        <v>2.5</v>
      </c>
      <c r="N31" s="71">
        <f t="shared" si="2"/>
        <v>2.5</v>
      </c>
      <c r="O31" s="71">
        <f t="shared" si="3"/>
        <v>2.5</v>
      </c>
      <c r="P31" s="172">
        <v>219600</v>
      </c>
      <c r="Q31" s="111">
        <f t="shared" si="5"/>
        <v>24332</v>
      </c>
      <c r="R31" s="187">
        <f t="shared" si="6"/>
        <v>60830</v>
      </c>
      <c r="S31" s="187">
        <f t="shared" si="7"/>
        <v>2310</v>
      </c>
      <c r="T31" s="187">
        <f t="shared" si="8"/>
        <v>23430</v>
      </c>
      <c r="U31" s="187">
        <f t="shared" si="9"/>
        <v>29512.5</v>
      </c>
      <c r="V31" s="187">
        <f t="shared" si="10"/>
        <v>5577.5</v>
      </c>
      <c r="W31" s="113">
        <f t="shared" si="11"/>
        <v>0.27700364298724955</v>
      </c>
    </row>
    <row r="32" spans="1:23" ht="14" x14ac:dyDescent="0.15">
      <c r="R32" s="118">
        <f>SUM(R3:R31)</f>
        <v>115583981.21553518</v>
      </c>
      <c r="S32" s="118">
        <f>SUM(S3:S31)</f>
        <v>37658505.383896738</v>
      </c>
      <c r="T32" s="118">
        <f>SUM(T3:T31)</f>
        <v>48346728.858053014</v>
      </c>
      <c r="U32" s="118">
        <f>SUM(U3:U31)</f>
        <v>24321925.218278222</v>
      </c>
      <c r="V32" s="118">
        <f>SUM(V3:V31)</f>
        <v>5256821.7553072106</v>
      </c>
    </row>
    <row r="35" spans="8:8" s="70" customFormat="1" ht="14" x14ac:dyDescent="0.15">
      <c r="H35" s="170"/>
    </row>
  </sheetData>
  <mergeCells count="1">
    <mergeCell ref="A1:G1"/>
  </mergeCells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E127-FE98-444A-9B25-6A6DA544D4C9}">
  <dimension ref="A1:W20"/>
  <sheetViews>
    <sheetView topLeftCell="I1" zoomScaleNormal="100" workbookViewId="0">
      <selection activeCell="Q3" sqref="Q3:W3"/>
    </sheetView>
  </sheetViews>
  <sheetFormatPr baseColWidth="10" defaultColWidth="11.5" defaultRowHeight="13" x14ac:dyDescent="0.15"/>
  <cols>
    <col min="1" max="1" width="5.6640625" style="94" bestFit="1" customWidth="1"/>
    <col min="2" max="2" width="18.1640625" style="94" bestFit="1" customWidth="1"/>
    <col min="3" max="3" width="11.5" style="94" bestFit="1" customWidth="1"/>
    <col min="4" max="5" width="12.6640625" style="94" bestFit="1" customWidth="1"/>
    <col min="6" max="6" width="11.5" style="94" bestFit="1" customWidth="1"/>
    <col min="7" max="7" width="14.1640625" style="94" bestFit="1" customWidth="1"/>
    <col min="8" max="8" width="2.5" style="171" customWidth="1"/>
    <col min="9" max="9" width="18.1640625" style="94" bestFit="1" customWidth="1"/>
    <col min="10" max="10" width="11.1640625" style="94" bestFit="1" customWidth="1"/>
    <col min="11" max="11" width="7.5" style="94" bestFit="1" customWidth="1"/>
    <col min="12" max="15" width="10.1640625" style="94" bestFit="1" customWidth="1"/>
    <col min="16" max="16" width="19.6640625" style="94" bestFit="1" customWidth="1"/>
    <col min="17" max="17" width="14.6640625" style="94" bestFit="1" customWidth="1"/>
    <col min="18" max="18" width="18" style="94" bestFit="1" customWidth="1"/>
    <col min="19" max="20" width="16.83203125" style="94" bestFit="1" customWidth="1"/>
    <col min="21" max="21" width="15.5" style="94" bestFit="1" customWidth="1"/>
    <col min="22" max="22" width="16.83203125" style="94" bestFit="1" customWidth="1"/>
    <col min="23" max="23" width="13.6640625" style="94" bestFit="1" customWidth="1"/>
    <col min="24" max="16384" width="11.5" style="94"/>
  </cols>
  <sheetData>
    <row r="1" spans="1:23" ht="20.25" customHeight="1" x14ac:dyDescent="0.2">
      <c r="A1" s="271" t="s">
        <v>185</v>
      </c>
      <c r="B1" s="271"/>
      <c r="C1" s="271"/>
      <c r="D1" s="271"/>
      <c r="E1" s="271"/>
      <c r="F1" s="271"/>
      <c r="G1" s="271"/>
      <c r="H1" s="167"/>
      <c r="I1" s="144"/>
      <c r="J1" s="144"/>
      <c r="K1" s="144"/>
      <c r="L1" s="144"/>
      <c r="M1" s="144"/>
      <c r="N1" s="144"/>
      <c r="O1" s="144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6" t="s">
        <v>144</v>
      </c>
      <c r="G2" s="176" t="s">
        <v>210</v>
      </c>
      <c r="H2" s="189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25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3" s="70" customFormat="1" ht="14" x14ac:dyDescent="0.15">
      <c r="A3" s="68">
        <v>2019</v>
      </c>
      <c r="B3" s="69" t="s">
        <v>118</v>
      </c>
      <c r="C3" s="160">
        <v>545</v>
      </c>
      <c r="D3" s="160">
        <v>0</v>
      </c>
      <c r="E3" s="160">
        <v>0</v>
      </c>
      <c r="F3" s="160">
        <v>0</v>
      </c>
      <c r="G3" s="160">
        <v>545</v>
      </c>
      <c r="H3" s="174"/>
      <c r="I3" s="69" t="s">
        <v>118</v>
      </c>
      <c r="J3" s="76">
        <v>38</v>
      </c>
      <c r="K3" s="71">
        <v>0.33333333333333331</v>
      </c>
      <c r="L3" s="71">
        <f t="shared" ref="L3:L19" si="0">+J3*K3</f>
        <v>12.666666666666666</v>
      </c>
      <c r="M3" s="71">
        <f t="shared" ref="M3:M19" si="1">+J3*K3</f>
        <v>12.666666666666666</v>
      </c>
      <c r="N3" s="71">
        <f t="shared" ref="N3:N19" si="2">+K3*J3</f>
        <v>12.666666666666666</v>
      </c>
      <c r="O3" s="71">
        <f t="shared" ref="O3:O19" si="3">+K3*J3</f>
        <v>12.666666666666666</v>
      </c>
      <c r="P3" s="172">
        <v>420359.05</v>
      </c>
      <c r="Q3" s="111">
        <f>G3</f>
        <v>545</v>
      </c>
      <c r="R3" s="187">
        <f>+Q3*L3</f>
        <v>6903.333333333333</v>
      </c>
      <c r="S3" s="187">
        <f>+L3*C3</f>
        <v>6903.333333333333</v>
      </c>
      <c r="T3" s="187">
        <f t="shared" ref="T3:V3" si="4">+M3*D3</f>
        <v>0</v>
      </c>
      <c r="U3" s="187">
        <f t="shared" si="4"/>
        <v>0</v>
      </c>
      <c r="V3" s="187">
        <f t="shared" si="4"/>
        <v>0</v>
      </c>
      <c r="W3" s="113">
        <f>+R3/P3</f>
        <v>1.6422468680841611E-2</v>
      </c>
    </row>
    <row r="4" spans="1:23" s="70" customFormat="1" ht="14" x14ac:dyDescent="0.15">
      <c r="A4" s="68">
        <v>2019</v>
      </c>
      <c r="B4" s="69" t="s">
        <v>148</v>
      </c>
      <c r="C4" s="160">
        <v>200</v>
      </c>
      <c r="D4" s="160">
        <v>1975</v>
      </c>
      <c r="E4" s="160">
        <v>4820</v>
      </c>
      <c r="F4" s="160">
        <v>450</v>
      </c>
      <c r="G4" s="160">
        <v>7445</v>
      </c>
      <c r="H4" s="174"/>
      <c r="I4" s="69" t="s">
        <v>148</v>
      </c>
      <c r="J4" s="76">
        <v>160.67000000000002</v>
      </c>
      <c r="K4" s="71">
        <v>0.5112107623318386</v>
      </c>
      <c r="L4" s="71">
        <f t="shared" si="0"/>
        <v>82.136233183856518</v>
      </c>
      <c r="M4" s="71">
        <f t="shared" si="1"/>
        <v>82.136233183856518</v>
      </c>
      <c r="N4" s="71">
        <f t="shared" si="2"/>
        <v>82.136233183856518</v>
      </c>
      <c r="O4" s="71">
        <f t="shared" si="3"/>
        <v>82.136233183856518</v>
      </c>
      <c r="P4" s="172">
        <v>7011993.4499999993</v>
      </c>
      <c r="Q4" s="111">
        <f t="shared" ref="Q4:Q19" si="5">G4</f>
        <v>7445</v>
      </c>
      <c r="R4" s="187">
        <f t="shared" ref="R4:R19" si="6">+Q4*L4</f>
        <v>611504.25605381175</v>
      </c>
      <c r="S4" s="187">
        <f t="shared" ref="S4:S19" si="7">+L4*C4</f>
        <v>16427.246636771302</v>
      </c>
      <c r="T4" s="187">
        <f t="shared" ref="T4:T19" si="8">+M4*D4</f>
        <v>162219.06053811661</v>
      </c>
      <c r="U4" s="187">
        <f t="shared" ref="U4:U19" si="9">+N4*E4</f>
        <v>395896.64394618844</v>
      </c>
      <c r="V4" s="187">
        <f t="shared" ref="V4:V19" si="10">+O4*F4</f>
        <v>36961.304932735431</v>
      </c>
      <c r="W4" s="113">
        <f t="shared" ref="W4:W19" si="11">+R4/P4</f>
        <v>8.720833246839553E-2</v>
      </c>
    </row>
    <row r="5" spans="1:23" s="70" customFormat="1" ht="14" x14ac:dyDescent="0.15">
      <c r="A5" s="68">
        <v>2019</v>
      </c>
      <c r="B5" s="69" t="s">
        <v>134</v>
      </c>
      <c r="C5" s="160">
        <v>1610</v>
      </c>
      <c r="D5" s="160">
        <v>1900</v>
      </c>
      <c r="E5" s="160"/>
      <c r="F5" s="160">
        <v>420</v>
      </c>
      <c r="G5" s="160">
        <v>3930</v>
      </c>
      <c r="H5" s="174"/>
      <c r="I5" s="69" t="s">
        <v>134</v>
      </c>
      <c r="J5" s="76">
        <v>33053.5</v>
      </c>
      <c r="K5" s="71">
        <v>1</v>
      </c>
      <c r="L5" s="71">
        <f t="shared" si="0"/>
        <v>33053.5</v>
      </c>
      <c r="M5" s="71">
        <f t="shared" si="1"/>
        <v>33053.5</v>
      </c>
      <c r="N5" s="71">
        <f t="shared" si="2"/>
        <v>33053.5</v>
      </c>
      <c r="O5" s="71">
        <f t="shared" si="3"/>
        <v>33053.5</v>
      </c>
      <c r="P5" s="172">
        <v>1361858494.0600002</v>
      </c>
      <c r="Q5" s="111">
        <f t="shared" si="5"/>
        <v>3930</v>
      </c>
      <c r="R5" s="187">
        <f t="shared" si="6"/>
        <v>129900255</v>
      </c>
      <c r="S5" s="187">
        <f t="shared" si="7"/>
        <v>53216135</v>
      </c>
      <c r="T5" s="187">
        <f t="shared" si="8"/>
        <v>62801650</v>
      </c>
      <c r="U5" s="187">
        <f t="shared" si="9"/>
        <v>0</v>
      </c>
      <c r="V5" s="187">
        <f t="shared" si="10"/>
        <v>13882470</v>
      </c>
      <c r="W5" s="113">
        <f t="shared" si="11"/>
        <v>9.5384546607877541E-2</v>
      </c>
    </row>
    <row r="6" spans="1:23" s="70" customFormat="1" ht="14" x14ac:dyDescent="0.15">
      <c r="A6" s="68">
        <v>2019</v>
      </c>
      <c r="B6" s="69" t="s">
        <v>128</v>
      </c>
      <c r="C6" s="160">
        <v>0</v>
      </c>
      <c r="D6" s="160">
        <v>9322</v>
      </c>
      <c r="E6" s="160">
        <v>4145</v>
      </c>
      <c r="F6" s="160">
        <v>105</v>
      </c>
      <c r="G6" s="160">
        <v>13572</v>
      </c>
      <c r="H6" s="174"/>
      <c r="I6" s="69" t="s">
        <v>128</v>
      </c>
      <c r="J6" s="76">
        <v>468.82</v>
      </c>
      <c r="K6" s="71">
        <v>0.82747603833865813</v>
      </c>
      <c r="L6" s="71">
        <f t="shared" si="0"/>
        <v>387.93731629392971</v>
      </c>
      <c r="M6" s="71">
        <f t="shared" si="1"/>
        <v>387.93731629392971</v>
      </c>
      <c r="N6" s="71">
        <f t="shared" si="2"/>
        <v>387.93731629392971</v>
      </c>
      <c r="O6" s="71">
        <f t="shared" si="3"/>
        <v>387.93731629392971</v>
      </c>
      <c r="P6" s="172">
        <v>67317037.420000002</v>
      </c>
      <c r="Q6" s="111">
        <f t="shared" si="5"/>
        <v>13572</v>
      </c>
      <c r="R6" s="187">
        <f t="shared" si="6"/>
        <v>5265085.2567412136</v>
      </c>
      <c r="S6" s="187">
        <f t="shared" si="7"/>
        <v>0</v>
      </c>
      <c r="T6" s="187">
        <f t="shared" si="8"/>
        <v>3616351.6624920126</v>
      </c>
      <c r="U6" s="187">
        <f t="shared" si="9"/>
        <v>1608000.1760383386</v>
      </c>
      <c r="V6" s="187">
        <f t="shared" si="10"/>
        <v>40733.418210862619</v>
      </c>
      <c r="W6" s="113">
        <f t="shared" si="11"/>
        <v>7.8213264554285747E-2</v>
      </c>
    </row>
    <row r="7" spans="1:23" s="70" customFormat="1" ht="14" x14ac:dyDescent="0.15">
      <c r="A7" s="68">
        <v>2019</v>
      </c>
      <c r="B7" s="69" t="s">
        <v>104</v>
      </c>
      <c r="C7" s="160">
        <v>515.57142857142856</v>
      </c>
      <c r="D7" s="160">
        <v>346.14285714285717</v>
      </c>
      <c r="E7" s="160">
        <v>68.857142857142861</v>
      </c>
      <c r="F7" s="160">
        <v>8.5714285714285712</v>
      </c>
      <c r="G7" s="160">
        <v>939.14285714285722</v>
      </c>
      <c r="H7" s="174"/>
      <c r="I7" s="69" t="s">
        <v>104</v>
      </c>
      <c r="J7" s="76">
        <v>3133.72</v>
      </c>
      <c r="K7" s="71">
        <v>0.22480211081794196</v>
      </c>
      <c r="L7" s="71">
        <f t="shared" si="0"/>
        <v>704.46687071240103</v>
      </c>
      <c r="M7" s="71">
        <f t="shared" si="1"/>
        <v>704.46687071240103</v>
      </c>
      <c r="N7" s="71">
        <f t="shared" si="2"/>
        <v>704.46687071240103</v>
      </c>
      <c r="O7" s="71">
        <f t="shared" si="3"/>
        <v>704.46687071240103</v>
      </c>
      <c r="P7" s="172">
        <v>29213483.73</v>
      </c>
      <c r="Q7" s="111">
        <f t="shared" si="5"/>
        <v>939.14285714285722</v>
      </c>
      <c r="R7" s="187">
        <f t="shared" si="6"/>
        <v>661595.02972333215</v>
      </c>
      <c r="S7" s="187">
        <f t="shared" si="7"/>
        <v>363202.99091443646</v>
      </c>
      <c r="T7" s="187">
        <f t="shared" si="8"/>
        <v>243846.17539087826</v>
      </c>
      <c r="U7" s="187">
        <f t="shared" si="9"/>
        <v>48507.575954768188</v>
      </c>
      <c r="V7" s="187">
        <f t="shared" si="10"/>
        <v>6038.2874632491512</v>
      </c>
      <c r="W7" s="113">
        <f t="shared" si="11"/>
        <v>2.2646906334006477E-2</v>
      </c>
    </row>
    <row r="8" spans="1:23" s="70" customFormat="1" ht="14" x14ac:dyDescent="0.15">
      <c r="A8" s="68">
        <v>2019</v>
      </c>
      <c r="B8" s="69" t="s">
        <v>119</v>
      </c>
      <c r="C8" s="160">
        <v>978.4</v>
      </c>
      <c r="D8" s="160">
        <v>4110.6000000000004</v>
      </c>
      <c r="E8" s="160">
        <v>3803.6</v>
      </c>
      <c r="F8" s="160">
        <v>392.6</v>
      </c>
      <c r="G8" s="160">
        <v>9285.2000000000007</v>
      </c>
      <c r="H8" s="174"/>
      <c r="I8" s="69" t="s">
        <v>119</v>
      </c>
      <c r="J8" s="76">
        <v>2375.5</v>
      </c>
      <c r="K8" s="71">
        <v>1</v>
      </c>
      <c r="L8" s="71">
        <f t="shared" si="0"/>
        <v>2375.5</v>
      </c>
      <c r="M8" s="71">
        <f t="shared" si="1"/>
        <v>2375.5</v>
      </c>
      <c r="N8" s="71">
        <f t="shared" si="2"/>
        <v>2375.5</v>
      </c>
      <c r="O8" s="71">
        <f t="shared" si="3"/>
        <v>2375.5</v>
      </c>
      <c r="P8" s="172">
        <v>193411575.84</v>
      </c>
      <c r="Q8" s="111">
        <f t="shared" si="5"/>
        <v>9285.2000000000007</v>
      </c>
      <c r="R8" s="187">
        <f t="shared" si="6"/>
        <v>22056992.600000001</v>
      </c>
      <c r="S8" s="187">
        <f t="shared" si="7"/>
        <v>2324189.1999999997</v>
      </c>
      <c r="T8" s="187">
        <f t="shared" si="8"/>
        <v>9764730.3000000007</v>
      </c>
      <c r="U8" s="187">
        <f t="shared" si="9"/>
        <v>9035451.7999999989</v>
      </c>
      <c r="V8" s="187">
        <f t="shared" si="10"/>
        <v>932621.3</v>
      </c>
      <c r="W8" s="113">
        <f t="shared" si="11"/>
        <v>0.11404173976766871</v>
      </c>
    </row>
    <row r="9" spans="1:23" s="70" customFormat="1" ht="14" x14ac:dyDescent="0.15">
      <c r="A9" s="68">
        <v>2019</v>
      </c>
      <c r="B9" s="69" t="s">
        <v>151</v>
      </c>
      <c r="C9" s="160">
        <v>988</v>
      </c>
      <c r="D9" s="160">
        <v>1000</v>
      </c>
      <c r="E9" s="160">
        <v>152</v>
      </c>
      <c r="F9" s="160">
        <v>19</v>
      </c>
      <c r="G9" s="160">
        <v>2159</v>
      </c>
      <c r="H9" s="174"/>
      <c r="I9" s="69" t="s">
        <v>151</v>
      </c>
      <c r="J9" s="76">
        <v>55572.119999999995</v>
      </c>
      <c r="K9" s="71">
        <v>0.18108932575481046</v>
      </c>
      <c r="L9" s="71">
        <f t="shared" si="0"/>
        <v>10063.517741565416</v>
      </c>
      <c r="M9" s="71">
        <f t="shared" si="1"/>
        <v>10063.517741565416</v>
      </c>
      <c r="N9" s="71">
        <f t="shared" si="2"/>
        <v>10063.517741565416</v>
      </c>
      <c r="O9" s="71">
        <f t="shared" si="3"/>
        <v>10063.517741565416</v>
      </c>
      <c r="P9" s="172">
        <v>94173566.609999999</v>
      </c>
      <c r="Q9" s="111">
        <f t="shared" si="5"/>
        <v>2159</v>
      </c>
      <c r="R9" s="187">
        <f t="shared" si="6"/>
        <v>21727134.804039732</v>
      </c>
      <c r="S9" s="187">
        <f t="shared" si="7"/>
        <v>9942755.5286666304</v>
      </c>
      <c r="T9" s="187">
        <f t="shared" si="8"/>
        <v>10063517.741565416</v>
      </c>
      <c r="U9" s="187">
        <f t="shared" si="9"/>
        <v>1529654.6967179433</v>
      </c>
      <c r="V9" s="187">
        <f t="shared" si="10"/>
        <v>191206.83708974291</v>
      </c>
      <c r="W9" s="113">
        <f t="shared" si="11"/>
        <v>0.23071372983055943</v>
      </c>
    </row>
    <row r="10" spans="1:23" s="70" customFormat="1" ht="14" x14ac:dyDescent="0.15">
      <c r="A10" s="68">
        <v>2019</v>
      </c>
      <c r="B10" s="69" t="s">
        <v>125</v>
      </c>
      <c r="C10" s="160">
        <v>212</v>
      </c>
      <c r="D10" s="160">
        <v>436</v>
      </c>
      <c r="E10" s="160">
        <v>331</v>
      </c>
      <c r="F10" s="160">
        <v>70</v>
      </c>
      <c r="G10" s="160">
        <v>1049</v>
      </c>
      <c r="H10" s="174"/>
      <c r="I10" s="69" t="s">
        <v>125</v>
      </c>
      <c r="J10" s="76">
        <v>1473</v>
      </c>
      <c r="K10" s="71">
        <v>0.88844355377421513</v>
      </c>
      <c r="L10" s="71">
        <f t="shared" si="0"/>
        <v>1308.677354709419</v>
      </c>
      <c r="M10" s="71">
        <f t="shared" si="1"/>
        <v>1308.677354709419</v>
      </c>
      <c r="N10" s="71">
        <f t="shared" si="2"/>
        <v>1308.677354709419</v>
      </c>
      <c r="O10" s="71">
        <f t="shared" si="3"/>
        <v>1308.677354709419</v>
      </c>
      <c r="P10" s="172">
        <v>54542211.369999997</v>
      </c>
      <c r="Q10" s="111">
        <f t="shared" si="5"/>
        <v>1049</v>
      </c>
      <c r="R10" s="187">
        <f t="shared" si="6"/>
        <v>1372802.5450901806</v>
      </c>
      <c r="S10" s="187">
        <f t="shared" si="7"/>
        <v>277439.59919839684</v>
      </c>
      <c r="T10" s="187">
        <f t="shared" si="8"/>
        <v>570583.32665330672</v>
      </c>
      <c r="U10" s="187">
        <f t="shared" si="9"/>
        <v>433172.20440881769</v>
      </c>
      <c r="V10" s="187">
        <f t="shared" si="10"/>
        <v>91607.414829659334</v>
      </c>
      <c r="W10" s="113">
        <f t="shared" si="11"/>
        <v>2.5169543196139402E-2</v>
      </c>
    </row>
    <row r="11" spans="1:23" s="70" customFormat="1" ht="14" x14ac:dyDescent="0.15">
      <c r="A11" s="68">
        <v>2019</v>
      </c>
      <c r="B11" s="69" t="s">
        <v>126</v>
      </c>
      <c r="C11" s="160">
        <v>5498</v>
      </c>
      <c r="D11" s="160">
        <v>18950</v>
      </c>
      <c r="E11" s="160">
        <v>7536</v>
      </c>
      <c r="F11" s="160">
        <v>5460</v>
      </c>
      <c r="G11" s="160">
        <v>37444</v>
      </c>
      <c r="H11" s="174"/>
      <c r="I11" s="69" t="s">
        <v>126</v>
      </c>
      <c r="J11" s="76">
        <v>197.5</v>
      </c>
      <c r="K11" s="71">
        <v>1</v>
      </c>
      <c r="L11" s="71">
        <f t="shared" si="0"/>
        <v>197.5</v>
      </c>
      <c r="M11" s="71">
        <f t="shared" si="1"/>
        <v>197.5</v>
      </c>
      <c r="N11" s="71">
        <f t="shared" si="2"/>
        <v>197.5</v>
      </c>
      <c r="O11" s="71">
        <f t="shared" si="3"/>
        <v>197.5</v>
      </c>
      <c r="P11" s="172">
        <v>66747863.779999994</v>
      </c>
      <c r="Q11" s="111">
        <f t="shared" si="5"/>
        <v>37444</v>
      </c>
      <c r="R11" s="187">
        <f t="shared" si="6"/>
        <v>7395190</v>
      </c>
      <c r="S11" s="187">
        <f t="shared" si="7"/>
        <v>1085855</v>
      </c>
      <c r="T11" s="187">
        <f t="shared" si="8"/>
        <v>3742625</v>
      </c>
      <c r="U11" s="187">
        <f t="shared" si="9"/>
        <v>1488360</v>
      </c>
      <c r="V11" s="187">
        <f t="shared" si="10"/>
        <v>1078350</v>
      </c>
      <c r="W11" s="113">
        <f t="shared" si="11"/>
        <v>0.1107929090341294</v>
      </c>
    </row>
    <row r="12" spans="1:23" s="70" customFormat="1" ht="14" x14ac:dyDescent="0.15">
      <c r="A12" s="68">
        <v>2019</v>
      </c>
      <c r="B12" s="69" t="s">
        <v>114</v>
      </c>
      <c r="C12" s="160">
        <v>300</v>
      </c>
      <c r="D12" s="160">
        <v>3950</v>
      </c>
      <c r="E12" s="160">
        <v>9640</v>
      </c>
      <c r="F12" s="160">
        <v>900</v>
      </c>
      <c r="G12" s="160">
        <v>14790</v>
      </c>
      <c r="H12" s="174"/>
      <c r="I12" s="69" t="s">
        <v>114</v>
      </c>
      <c r="J12" s="76">
        <v>113</v>
      </c>
      <c r="K12" s="71">
        <v>0.65263157894736845</v>
      </c>
      <c r="L12" s="71">
        <f t="shared" si="0"/>
        <v>73.747368421052641</v>
      </c>
      <c r="M12" s="71">
        <f t="shared" si="1"/>
        <v>73.747368421052641</v>
      </c>
      <c r="N12" s="71">
        <f t="shared" si="2"/>
        <v>73.747368421052641</v>
      </c>
      <c r="O12" s="71">
        <f t="shared" si="3"/>
        <v>73.747368421052641</v>
      </c>
      <c r="P12" s="172">
        <v>117437385.16</v>
      </c>
      <c r="Q12" s="111">
        <f t="shared" si="5"/>
        <v>14790</v>
      </c>
      <c r="R12" s="187">
        <f t="shared" si="6"/>
        <v>1090723.5789473685</v>
      </c>
      <c r="S12" s="187">
        <f t="shared" si="7"/>
        <v>22124.210526315794</v>
      </c>
      <c r="T12" s="187">
        <f t="shared" si="8"/>
        <v>291302.10526315792</v>
      </c>
      <c r="U12" s="187">
        <f t="shared" si="9"/>
        <v>710924.63157894742</v>
      </c>
      <c r="V12" s="187">
        <f t="shared" si="10"/>
        <v>66372.631578947374</v>
      </c>
      <c r="W12" s="113">
        <f t="shared" si="11"/>
        <v>9.2877032084913679E-3</v>
      </c>
    </row>
    <row r="13" spans="1:23" s="70" customFormat="1" ht="14" x14ac:dyDescent="0.15">
      <c r="A13" s="68">
        <v>2019</v>
      </c>
      <c r="B13" s="69" t="s">
        <v>149</v>
      </c>
      <c r="C13" s="160">
        <v>647</v>
      </c>
      <c r="D13" s="160">
        <v>7854</v>
      </c>
      <c r="E13" s="160">
        <v>840</v>
      </c>
      <c r="F13" s="160">
        <v>0</v>
      </c>
      <c r="G13" s="160">
        <v>9341</v>
      </c>
      <c r="H13" s="174"/>
      <c r="I13" s="69" t="s">
        <v>149</v>
      </c>
      <c r="J13" s="76">
        <v>992</v>
      </c>
      <c r="K13" s="71">
        <v>0.43859649122807015</v>
      </c>
      <c r="L13" s="71">
        <f t="shared" si="0"/>
        <v>435.08771929824559</v>
      </c>
      <c r="M13" s="71">
        <f t="shared" si="1"/>
        <v>435.08771929824559</v>
      </c>
      <c r="N13" s="71">
        <f t="shared" si="2"/>
        <v>435.08771929824559</v>
      </c>
      <c r="O13" s="71">
        <f t="shared" si="3"/>
        <v>435.08771929824559</v>
      </c>
      <c r="P13" s="172">
        <v>249984035.66</v>
      </c>
      <c r="Q13" s="111">
        <f t="shared" si="5"/>
        <v>9341</v>
      </c>
      <c r="R13" s="187">
        <f t="shared" si="6"/>
        <v>4064154.3859649119</v>
      </c>
      <c r="S13" s="187">
        <f t="shared" si="7"/>
        <v>281501.75438596489</v>
      </c>
      <c r="T13" s="187">
        <f t="shared" si="8"/>
        <v>3417178.9473684207</v>
      </c>
      <c r="U13" s="187">
        <f t="shared" si="9"/>
        <v>365473.68421052629</v>
      </c>
      <c r="V13" s="187">
        <f t="shared" si="10"/>
        <v>0</v>
      </c>
      <c r="W13" s="113">
        <f t="shared" si="11"/>
        <v>1.6257655714833386E-2</v>
      </c>
    </row>
    <row r="14" spans="1:23" s="70" customFormat="1" ht="14" x14ac:dyDescent="0.15">
      <c r="A14" s="68">
        <v>2019</v>
      </c>
      <c r="B14" s="69" t="s">
        <v>103</v>
      </c>
      <c r="C14" s="160">
        <v>600.29</v>
      </c>
      <c r="D14" s="160">
        <v>2375.16</v>
      </c>
      <c r="E14" s="160">
        <v>4352.13</v>
      </c>
      <c r="F14" s="160">
        <v>1858.41</v>
      </c>
      <c r="G14" s="160">
        <v>9185.99</v>
      </c>
      <c r="H14" s="174"/>
      <c r="I14" s="69" t="s">
        <v>103</v>
      </c>
      <c r="J14" s="76">
        <v>774.5</v>
      </c>
      <c r="K14" s="71">
        <v>7.153284671532846E-2</v>
      </c>
      <c r="L14" s="71">
        <f t="shared" si="0"/>
        <v>55.402189781021896</v>
      </c>
      <c r="M14" s="71">
        <f t="shared" si="1"/>
        <v>55.402189781021896</v>
      </c>
      <c r="N14" s="71">
        <f t="shared" si="2"/>
        <v>55.402189781021896</v>
      </c>
      <c r="O14" s="71">
        <f t="shared" si="3"/>
        <v>55.402189781021896</v>
      </c>
      <c r="P14" s="172">
        <v>46745342.420000002</v>
      </c>
      <c r="Q14" s="111">
        <f t="shared" si="5"/>
        <v>9185.99</v>
      </c>
      <c r="R14" s="187">
        <f t="shared" si="6"/>
        <v>508923.96130656934</v>
      </c>
      <c r="S14" s="187">
        <f t="shared" si="7"/>
        <v>33257.380503649634</v>
      </c>
      <c r="T14" s="187">
        <f t="shared" si="8"/>
        <v>131589.06508029197</v>
      </c>
      <c r="U14" s="187">
        <f t="shared" si="9"/>
        <v>241117.53221167883</v>
      </c>
      <c r="V14" s="187">
        <f t="shared" si="10"/>
        <v>102959.98351094891</v>
      </c>
      <c r="W14" s="113">
        <f t="shared" si="11"/>
        <v>1.0887158697736401E-2</v>
      </c>
    </row>
    <row r="15" spans="1:23" s="70" customFormat="1" ht="14" x14ac:dyDescent="0.15">
      <c r="A15" s="68">
        <v>2019</v>
      </c>
      <c r="B15" s="69" t="s">
        <v>137</v>
      </c>
      <c r="C15" s="160">
        <v>0</v>
      </c>
      <c r="D15" s="160">
        <v>808</v>
      </c>
      <c r="E15" s="160">
        <v>2315</v>
      </c>
      <c r="F15" s="160">
        <v>0</v>
      </c>
      <c r="G15" s="160">
        <v>3123</v>
      </c>
      <c r="H15" s="174"/>
      <c r="I15" s="69" t="s">
        <v>137</v>
      </c>
      <c r="J15" s="76">
        <v>692.3</v>
      </c>
      <c r="K15" s="71">
        <v>0.96644295302013428</v>
      </c>
      <c r="L15" s="71">
        <f t="shared" si="0"/>
        <v>669.06845637583888</v>
      </c>
      <c r="M15" s="71">
        <f t="shared" si="1"/>
        <v>669.06845637583888</v>
      </c>
      <c r="N15" s="71">
        <f t="shared" si="2"/>
        <v>669.06845637583888</v>
      </c>
      <c r="O15" s="71">
        <f t="shared" si="3"/>
        <v>669.06845637583888</v>
      </c>
      <c r="P15" s="172">
        <v>67729905.549999997</v>
      </c>
      <c r="Q15" s="111">
        <f t="shared" si="5"/>
        <v>3123</v>
      </c>
      <c r="R15" s="187">
        <f t="shared" si="6"/>
        <v>2089500.7892617448</v>
      </c>
      <c r="S15" s="187">
        <f t="shared" si="7"/>
        <v>0</v>
      </c>
      <c r="T15" s="187">
        <f t="shared" si="8"/>
        <v>540607.31275167782</v>
      </c>
      <c r="U15" s="187">
        <f t="shared" si="9"/>
        <v>1548893.476510067</v>
      </c>
      <c r="V15" s="187">
        <f t="shared" si="10"/>
        <v>0</v>
      </c>
      <c r="W15" s="113">
        <f t="shared" si="11"/>
        <v>3.0850490227233823E-2</v>
      </c>
    </row>
    <row r="16" spans="1:23" s="70" customFormat="1" ht="14" x14ac:dyDescent="0.15">
      <c r="A16" s="68">
        <v>2019</v>
      </c>
      <c r="B16" s="69" t="s">
        <v>152</v>
      </c>
      <c r="C16" s="160">
        <v>471.83333333333331</v>
      </c>
      <c r="D16" s="160">
        <v>679.41666666666663</v>
      </c>
      <c r="E16" s="160">
        <v>0</v>
      </c>
      <c r="F16" s="160">
        <v>28.333333333333332</v>
      </c>
      <c r="G16" s="160">
        <v>1179.5833333333333</v>
      </c>
      <c r="H16" s="174"/>
      <c r="I16" s="69" t="s">
        <v>152</v>
      </c>
      <c r="J16" s="76">
        <v>5520.84</v>
      </c>
      <c r="K16" s="71">
        <v>0.82334826427771557</v>
      </c>
      <c r="L16" s="71">
        <f t="shared" si="0"/>
        <v>4545.5740313549832</v>
      </c>
      <c r="M16" s="71">
        <f t="shared" si="1"/>
        <v>4545.5740313549832</v>
      </c>
      <c r="N16" s="71">
        <f t="shared" si="2"/>
        <v>4545.5740313549832</v>
      </c>
      <c r="O16" s="71">
        <f t="shared" si="3"/>
        <v>4545.5740313549832</v>
      </c>
      <c r="P16" s="172">
        <v>59926019.719999999</v>
      </c>
      <c r="Q16" s="111">
        <f t="shared" si="5"/>
        <v>1179.5833333333333</v>
      </c>
      <c r="R16" s="187">
        <f t="shared" si="6"/>
        <v>5361883.3678191481</v>
      </c>
      <c r="S16" s="187">
        <f t="shared" si="7"/>
        <v>2144753.3471276592</v>
      </c>
      <c r="T16" s="187">
        <f t="shared" si="8"/>
        <v>3088338.7564697647</v>
      </c>
      <c r="U16" s="187">
        <f t="shared" si="9"/>
        <v>0</v>
      </c>
      <c r="V16" s="187">
        <f t="shared" si="10"/>
        <v>128791.26422172452</v>
      </c>
      <c r="W16" s="113">
        <f t="shared" si="11"/>
        <v>8.9475045946187673E-2</v>
      </c>
    </row>
    <row r="17" spans="1:23" s="70" customFormat="1" ht="14" x14ac:dyDescent="0.15">
      <c r="A17" s="68">
        <v>2019</v>
      </c>
      <c r="B17" s="69" t="s">
        <v>132</v>
      </c>
      <c r="C17" s="160">
        <v>890.6</v>
      </c>
      <c r="D17" s="160">
        <v>439.2</v>
      </c>
      <c r="E17" s="160">
        <v>401.6</v>
      </c>
      <c r="F17" s="160">
        <v>109.8</v>
      </c>
      <c r="G17" s="160">
        <v>1841.2</v>
      </c>
      <c r="H17" s="174"/>
      <c r="I17" s="69" t="s">
        <v>132</v>
      </c>
      <c r="J17" s="76">
        <v>2215</v>
      </c>
      <c r="K17" s="71">
        <v>0.49722735674676527</v>
      </c>
      <c r="L17" s="71">
        <f t="shared" si="0"/>
        <v>1101.3585951940852</v>
      </c>
      <c r="M17" s="71">
        <f t="shared" si="1"/>
        <v>1101.3585951940852</v>
      </c>
      <c r="N17" s="71">
        <f t="shared" si="2"/>
        <v>1101.3585951940852</v>
      </c>
      <c r="O17" s="71">
        <f t="shared" si="3"/>
        <v>1101.3585951940852</v>
      </c>
      <c r="P17" s="172">
        <v>25262129</v>
      </c>
      <c r="Q17" s="111">
        <f t="shared" si="5"/>
        <v>1841.2</v>
      </c>
      <c r="R17" s="187">
        <f t="shared" si="6"/>
        <v>2027821.4454713496</v>
      </c>
      <c r="S17" s="187">
        <f t="shared" si="7"/>
        <v>980869.96487985225</v>
      </c>
      <c r="T17" s="187">
        <f t="shared" si="8"/>
        <v>483716.69500924222</v>
      </c>
      <c r="U17" s="187">
        <f t="shared" si="9"/>
        <v>442305.61182994465</v>
      </c>
      <c r="V17" s="187">
        <f t="shared" si="10"/>
        <v>120929.17375231055</v>
      </c>
      <c r="W17" s="113">
        <f t="shared" si="11"/>
        <v>8.0271201428484096E-2</v>
      </c>
    </row>
    <row r="18" spans="1:23" s="70" customFormat="1" ht="14" x14ac:dyDescent="0.15">
      <c r="A18" s="68">
        <v>2019</v>
      </c>
      <c r="B18" s="69" t="s">
        <v>136</v>
      </c>
      <c r="C18" s="160">
        <v>0</v>
      </c>
      <c r="D18" s="160">
        <v>7900</v>
      </c>
      <c r="E18" s="160">
        <v>19280</v>
      </c>
      <c r="F18" s="160">
        <v>1800</v>
      </c>
      <c r="G18" s="160">
        <v>28980</v>
      </c>
      <c r="H18" s="174"/>
      <c r="I18" s="69" t="s">
        <v>136</v>
      </c>
      <c r="J18" s="76">
        <v>126.4</v>
      </c>
      <c r="K18" s="71">
        <v>1</v>
      </c>
      <c r="L18" s="71">
        <f t="shared" si="0"/>
        <v>126.4</v>
      </c>
      <c r="M18" s="71">
        <f t="shared" si="1"/>
        <v>126.4</v>
      </c>
      <c r="N18" s="71">
        <f t="shared" si="2"/>
        <v>126.4</v>
      </c>
      <c r="O18" s="71">
        <f t="shared" si="3"/>
        <v>126.4</v>
      </c>
      <c r="P18" s="172">
        <v>43066037.030000009</v>
      </c>
      <c r="Q18" s="111">
        <f t="shared" si="5"/>
        <v>28980</v>
      </c>
      <c r="R18" s="187">
        <f t="shared" si="6"/>
        <v>3663072</v>
      </c>
      <c r="S18" s="187">
        <f t="shared" si="7"/>
        <v>0</v>
      </c>
      <c r="T18" s="187">
        <f t="shared" si="8"/>
        <v>998560</v>
      </c>
      <c r="U18" s="187">
        <f t="shared" si="9"/>
        <v>2436992</v>
      </c>
      <c r="V18" s="187">
        <f t="shared" si="10"/>
        <v>227520</v>
      </c>
      <c r="W18" s="113">
        <f t="shared" si="11"/>
        <v>8.5057094931866764E-2</v>
      </c>
    </row>
    <row r="19" spans="1:23" s="70" customFormat="1" ht="14" x14ac:dyDescent="0.15">
      <c r="A19" s="68">
        <v>2019</v>
      </c>
      <c r="B19" s="69" t="s">
        <v>150</v>
      </c>
      <c r="C19" s="160">
        <v>0</v>
      </c>
      <c r="D19" s="160">
        <v>3950</v>
      </c>
      <c r="E19" s="160">
        <v>9640</v>
      </c>
      <c r="F19" s="160">
        <v>900</v>
      </c>
      <c r="G19" s="160">
        <v>14490</v>
      </c>
      <c r="H19" s="174"/>
      <c r="I19" s="69" t="s">
        <v>150</v>
      </c>
      <c r="J19" s="76">
        <v>5</v>
      </c>
      <c r="K19" s="71">
        <v>0</v>
      </c>
      <c r="L19" s="71">
        <f t="shared" si="0"/>
        <v>0</v>
      </c>
      <c r="M19" s="71">
        <f t="shared" si="1"/>
        <v>0</v>
      </c>
      <c r="N19" s="71">
        <f t="shared" si="2"/>
        <v>0</v>
      </c>
      <c r="O19" s="71">
        <f t="shared" si="3"/>
        <v>0</v>
      </c>
      <c r="P19" s="172">
        <v>161148</v>
      </c>
      <c r="Q19" s="111">
        <f t="shared" si="5"/>
        <v>14490</v>
      </c>
      <c r="R19" s="187">
        <f t="shared" si="6"/>
        <v>0</v>
      </c>
      <c r="S19" s="187">
        <f t="shared" si="7"/>
        <v>0</v>
      </c>
      <c r="T19" s="187">
        <f t="shared" si="8"/>
        <v>0</v>
      </c>
      <c r="U19" s="187">
        <f t="shared" si="9"/>
        <v>0</v>
      </c>
      <c r="V19" s="187">
        <f t="shared" si="10"/>
        <v>0</v>
      </c>
      <c r="W19" s="113">
        <f t="shared" si="11"/>
        <v>0</v>
      </c>
    </row>
    <row r="20" spans="1:23" ht="14" x14ac:dyDescent="0.15">
      <c r="R20" s="118">
        <f>SUM(R3:R19)</f>
        <v>207803542.3537527</v>
      </c>
      <c r="S20" s="118">
        <f>SUM(S3:S19)</f>
        <v>70695414.556173012</v>
      </c>
      <c r="T20" s="118">
        <f>SUM(T3:T19)</f>
        <v>99916816.14858228</v>
      </c>
      <c r="U20" s="118">
        <f>SUM(U3:U19)</f>
        <v>20284750.033407219</v>
      </c>
      <c r="V20" s="118">
        <f>SUM(V3:V19)</f>
        <v>16906561.615590181</v>
      </c>
    </row>
  </sheetData>
  <mergeCells count="1">
    <mergeCell ref="A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A676-973F-4943-8F4F-D6FB744604D6}">
  <dimension ref="A1:W45"/>
  <sheetViews>
    <sheetView topLeftCell="L14" zoomScaleNormal="100" workbookViewId="0">
      <selection activeCell="A2" sqref="A2"/>
    </sheetView>
  </sheetViews>
  <sheetFormatPr baseColWidth="10" defaultColWidth="11.5" defaultRowHeight="13" x14ac:dyDescent="0.15"/>
  <cols>
    <col min="1" max="1" width="5.5" style="94" bestFit="1" customWidth="1"/>
    <col min="2" max="2" width="18.5" style="94" bestFit="1" customWidth="1"/>
    <col min="3" max="3" width="11.5" style="94" bestFit="1" customWidth="1"/>
    <col min="4" max="5" width="12.6640625" style="94" bestFit="1" customWidth="1"/>
    <col min="6" max="6" width="11.5" style="94" bestFit="1" customWidth="1"/>
    <col min="7" max="7" width="14.1640625" style="94" bestFit="1" customWidth="1"/>
    <col min="8" max="8" width="2.6640625" style="171" customWidth="1"/>
    <col min="9" max="9" width="18.5" style="94" bestFit="1" customWidth="1"/>
    <col min="10" max="10" width="11.5" style="94" bestFit="1" customWidth="1"/>
    <col min="11" max="11" width="8.5" style="94" customWidth="1"/>
    <col min="12" max="15" width="11.5" style="94" bestFit="1" customWidth="1"/>
    <col min="16" max="16" width="20" style="94" bestFit="1" customWidth="1"/>
    <col min="17" max="17" width="14.6640625" style="94" bestFit="1" customWidth="1"/>
    <col min="18" max="20" width="18" style="94" bestFit="1" customWidth="1"/>
    <col min="21" max="22" width="16.83203125" style="94" bestFit="1" customWidth="1"/>
    <col min="23" max="23" width="13.6640625" style="94" bestFit="1" customWidth="1"/>
    <col min="24" max="16384" width="11.5" style="94"/>
  </cols>
  <sheetData>
    <row r="1" spans="1:23" ht="20.25" customHeight="1" x14ac:dyDescent="0.2">
      <c r="A1" s="271" t="s">
        <v>186</v>
      </c>
      <c r="B1" s="271"/>
      <c r="C1" s="271"/>
      <c r="D1" s="271"/>
      <c r="E1" s="271"/>
      <c r="F1" s="271"/>
      <c r="G1" s="271"/>
      <c r="H1" s="167"/>
      <c r="I1" s="144"/>
      <c r="J1" s="144"/>
      <c r="K1" s="144"/>
      <c r="L1" s="144"/>
      <c r="M1" s="144"/>
      <c r="N1" s="144"/>
      <c r="O1" s="144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6" t="s">
        <v>144</v>
      </c>
      <c r="G2" s="176" t="s">
        <v>210</v>
      </c>
      <c r="H2" s="189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25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3" s="70" customFormat="1" ht="14" x14ac:dyDescent="0.15">
      <c r="A3" s="68">
        <v>2019</v>
      </c>
      <c r="B3" s="69" t="s">
        <v>96</v>
      </c>
      <c r="C3" s="160">
        <v>860</v>
      </c>
      <c r="D3" s="160">
        <v>460</v>
      </c>
      <c r="E3" s="160">
        <v>374.99999999999994</v>
      </c>
      <c r="F3" s="160">
        <v>0</v>
      </c>
      <c r="G3" s="160">
        <v>1695</v>
      </c>
      <c r="H3" s="174"/>
      <c r="I3" s="69" t="s">
        <v>102</v>
      </c>
      <c r="J3" s="75">
        <v>104</v>
      </c>
      <c r="K3" s="81">
        <v>0.58620689655172409</v>
      </c>
      <c r="L3" s="71">
        <f t="shared" ref="L3:L39" si="0">+J3*K3</f>
        <v>60.965517241379303</v>
      </c>
      <c r="M3" s="71">
        <f t="shared" ref="M3:M39" si="1">+J3*K3</f>
        <v>60.965517241379303</v>
      </c>
      <c r="N3" s="71">
        <f t="shared" ref="N3:N39" si="2">+K3*J3</f>
        <v>60.965517241379303</v>
      </c>
      <c r="O3" s="71">
        <f t="shared" ref="O3:O39" si="3">+K3*J3</f>
        <v>60.965517241379303</v>
      </c>
      <c r="P3" s="172">
        <v>2771283.5700000003</v>
      </c>
      <c r="Q3" s="111">
        <f>G3</f>
        <v>1695</v>
      </c>
      <c r="R3" s="187">
        <f>+Q3*L3</f>
        <v>103336.55172413791</v>
      </c>
      <c r="S3" s="187">
        <f>+L3*C3</f>
        <v>52430.344827586203</v>
      </c>
      <c r="T3" s="187">
        <f t="shared" ref="T3:V3" si="4">+M3*D3</f>
        <v>28044.137931034478</v>
      </c>
      <c r="U3" s="187">
        <f t="shared" si="4"/>
        <v>22862.068965517235</v>
      </c>
      <c r="V3" s="187">
        <f t="shared" si="4"/>
        <v>0</v>
      </c>
      <c r="W3" s="113">
        <f>+R3/P3</f>
        <v>3.728833557229147E-2</v>
      </c>
    </row>
    <row r="4" spans="1:23" s="70" customFormat="1" ht="14" x14ac:dyDescent="0.15">
      <c r="A4" s="68">
        <v>2019</v>
      </c>
      <c r="B4" s="69" t="s">
        <v>115</v>
      </c>
      <c r="C4" s="160">
        <v>1650</v>
      </c>
      <c r="D4" s="160">
        <v>952</v>
      </c>
      <c r="E4" s="160">
        <v>3675</v>
      </c>
      <c r="F4" s="160">
        <v>2180</v>
      </c>
      <c r="G4" s="160">
        <v>8457</v>
      </c>
      <c r="H4" s="174"/>
      <c r="I4" s="69" t="s">
        <v>115</v>
      </c>
      <c r="J4" s="76">
        <v>175.5</v>
      </c>
      <c r="K4" s="71">
        <v>0.2988505747126437</v>
      </c>
      <c r="L4" s="71">
        <f t="shared" si="0"/>
        <v>52.448275862068968</v>
      </c>
      <c r="M4" s="71">
        <f t="shared" si="1"/>
        <v>52.448275862068968</v>
      </c>
      <c r="N4" s="71">
        <f t="shared" si="2"/>
        <v>52.448275862068968</v>
      </c>
      <c r="O4" s="71">
        <f t="shared" si="3"/>
        <v>52.448275862068968</v>
      </c>
      <c r="P4" s="172">
        <v>35227935.219999999</v>
      </c>
      <c r="Q4" s="111">
        <f t="shared" ref="Q4:Q39" si="5">G4</f>
        <v>8457</v>
      </c>
      <c r="R4" s="187">
        <f t="shared" ref="R4:R39" si="6">+Q4*L4</f>
        <v>443555.06896551728</v>
      </c>
      <c r="S4" s="187">
        <f t="shared" ref="S4:S39" si="7">+L4*C4</f>
        <v>86539.655172413797</v>
      </c>
      <c r="T4" s="187">
        <f t="shared" ref="T4:T39" si="8">+M4*D4</f>
        <v>49930.758620689659</v>
      </c>
      <c r="U4" s="187">
        <f t="shared" ref="U4:U39" si="9">+N4*E4</f>
        <v>192747.41379310345</v>
      </c>
      <c r="V4" s="187">
        <f t="shared" ref="V4:V39" si="10">+O4*F4</f>
        <v>114337.24137931035</v>
      </c>
      <c r="W4" s="113">
        <f t="shared" ref="W4:W39" si="11">+R4/P4</f>
        <v>1.2591003877902478E-2</v>
      </c>
    </row>
    <row r="5" spans="1:23" s="70" customFormat="1" ht="14" x14ac:dyDescent="0.15">
      <c r="A5" s="68">
        <v>2019</v>
      </c>
      <c r="B5" s="69" t="s">
        <v>157</v>
      </c>
      <c r="C5" s="160">
        <v>909</v>
      </c>
      <c r="D5" s="160">
        <v>158</v>
      </c>
      <c r="E5" s="160">
        <v>0</v>
      </c>
      <c r="F5" s="160">
        <v>0</v>
      </c>
      <c r="G5" s="160">
        <v>1067</v>
      </c>
      <c r="H5" s="174"/>
      <c r="I5" s="69" t="s">
        <v>160</v>
      </c>
      <c r="J5" s="76">
        <v>15414.5</v>
      </c>
      <c r="K5" s="71">
        <v>0.17657928957634658</v>
      </c>
      <c r="L5" s="71">
        <f t="shared" si="0"/>
        <v>2721.8814591745945</v>
      </c>
      <c r="M5" s="71">
        <f t="shared" si="1"/>
        <v>2721.8814591745945</v>
      </c>
      <c r="N5" s="71">
        <f t="shared" si="2"/>
        <v>2721.8814591745945</v>
      </c>
      <c r="O5" s="71">
        <f t="shared" si="3"/>
        <v>2721.8814591745945</v>
      </c>
      <c r="P5" s="172">
        <v>1288424400.9800003</v>
      </c>
      <c r="Q5" s="111">
        <f t="shared" si="5"/>
        <v>1067</v>
      </c>
      <c r="R5" s="187">
        <f t="shared" si="6"/>
        <v>2904247.5169392922</v>
      </c>
      <c r="S5" s="187">
        <f t="shared" si="7"/>
        <v>2474190.2463897066</v>
      </c>
      <c r="T5" s="187">
        <f t="shared" si="8"/>
        <v>430057.27054958593</v>
      </c>
      <c r="U5" s="187">
        <f t="shared" si="9"/>
        <v>0</v>
      </c>
      <c r="V5" s="187">
        <f t="shared" si="10"/>
        <v>0</v>
      </c>
      <c r="W5" s="113">
        <f t="shared" si="11"/>
        <v>2.2541078193879798E-3</v>
      </c>
    </row>
    <row r="6" spans="1:23" s="70" customFormat="1" ht="14" x14ac:dyDescent="0.15">
      <c r="A6" s="68">
        <v>2019</v>
      </c>
      <c r="B6" s="78" t="s">
        <v>180</v>
      </c>
      <c r="C6" s="160">
        <v>0</v>
      </c>
      <c r="D6" s="160">
        <v>3950</v>
      </c>
      <c r="E6" s="160">
        <v>9640</v>
      </c>
      <c r="F6" s="160">
        <v>900</v>
      </c>
      <c r="G6" s="160">
        <v>14490</v>
      </c>
      <c r="H6" s="174"/>
      <c r="I6" s="69" t="s">
        <v>180</v>
      </c>
      <c r="J6" s="76">
        <v>25</v>
      </c>
      <c r="K6" s="71">
        <v>0</v>
      </c>
      <c r="L6" s="71">
        <f t="shared" si="0"/>
        <v>0</v>
      </c>
      <c r="M6" s="71">
        <f t="shared" si="1"/>
        <v>0</v>
      </c>
      <c r="N6" s="71">
        <f t="shared" si="2"/>
        <v>0</v>
      </c>
      <c r="O6" s="71">
        <f t="shared" si="3"/>
        <v>0</v>
      </c>
      <c r="P6" s="172">
        <v>25404750</v>
      </c>
      <c r="Q6" s="111">
        <f t="shared" si="5"/>
        <v>14490</v>
      </c>
      <c r="R6" s="187">
        <f t="shared" si="6"/>
        <v>0</v>
      </c>
      <c r="S6" s="187">
        <f t="shared" si="7"/>
        <v>0</v>
      </c>
      <c r="T6" s="187">
        <f t="shared" si="8"/>
        <v>0</v>
      </c>
      <c r="U6" s="187">
        <f t="shared" si="9"/>
        <v>0</v>
      </c>
      <c r="V6" s="187">
        <f t="shared" si="10"/>
        <v>0</v>
      </c>
      <c r="W6" s="113">
        <f t="shared" si="11"/>
        <v>0</v>
      </c>
    </row>
    <row r="7" spans="1:23" s="70" customFormat="1" ht="14" x14ac:dyDescent="0.15">
      <c r="A7" s="68">
        <v>2019</v>
      </c>
      <c r="B7" s="186" t="s">
        <v>196</v>
      </c>
      <c r="C7" s="160">
        <v>795</v>
      </c>
      <c r="D7" s="160">
        <v>6321</v>
      </c>
      <c r="E7" s="160">
        <v>0</v>
      </c>
      <c r="F7" s="160">
        <v>330</v>
      </c>
      <c r="G7" s="160">
        <v>7446</v>
      </c>
      <c r="H7" s="174"/>
      <c r="I7" s="69" t="s">
        <v>106</v>
      </c>
      <c r="J7" s="76">
        <v>99</v>
      </c>
      <c r="K7" s="71">
        <v>0.532258064516129</v>
      </c>
      <c r="L7" s="71">
        <f t="shared" si="0"/>
        <v>52.693548387096769</v>
      </c>
      <c r="M7" s="71">
        <f t="shared" si="1"/>
        <v>52.693548387096769</v>
      </c>
      <c r="N7" s="71">
        <f t="shared" si="2"/>
        <v>52.693548387096769</v>
      </c>
      <c r="O7" s="71">
        <f t="shared" si="3"/>
        <v>52.693548387096769</v>
      </c>
      <c r="P7" s="172">
        <v>21426256.789999999</v>
      </c>
      <c r="Q7" s="111">
        <f t="shared" si="5"/>
        <v>7446</v>
      </c>
      <c r="R7" s="187">
        <f t="shared" si="6"/>
        <v>392356.16129032255</v>
      </c>
      <c r="S7" s="187">
        <f t="shared" si="7"/>
        <v>41891.370967741932</v>
      </c>
      <c r="T7" s="187">
        <f t="shared" si="8"/>
        <v>333075.91935483867</v>
      </c>
      <c r="U7" s="187">
        <f t="shared" si="9"/>
        <v>0</v>
      </c>
      <c r="V7" s="187">
        <f t="shared" si="10"/>
        <v>17388.870967741932</v>
      </c>
      <c r="W7" s="113">
        <f t="shared" si="11"/>
        <v>1.8311932183760714E-2</v>
      </c>
    </row>
    <row r="8" spans="1:23" s="70" customFormat="1" ht="14" x14ac:dyDescent="0.15">
      <c r="A8" s="68">
        <v>2019</v>
      </c>
      <c r="B8" s="69" t="s">
        <v>118</v>
      </c>
      <c r="C8" s="160">
        <v>545</v>
      </c>
      <c r="D8" s="160">
        <v>0</v>
      </c>
      <c r="E8" s="160">
        <v>0</v>
      </c>
      <c r="F8" s="160">
        <v>0</v>
      </c>
      <c r="G8" s="160">
        <v>545</v>
      </c>
      <c r="H8" s="174"/>
      <c r="I8" s="69" t="s">
        <v>118</v>
      </c>
      <c r="J8" s="76">
        <v>803</v>
      </c>
      <c r="K8" s="71">
        <v>0</v>
      </c>
      <c r="L8" s="71">
        <f t="shared" si="0"/>
        <v>0</v>
      </c>
      <c r="M8" s="71">
        <f t="shared" si="1"/>
        <v>0</v>
      </c>
      <c r="N8" s="71">
        <f t="shared" si="2"/>
        <v>0</v>
      </c>
      <c r="O8" s="71">
        <f t="shared" si="3"/>
        <v>0</v>
      </c>
      <c r="P8" s="172">
        <v>15774550.41</v>
      </c>
      <c r="Q8" s="111">
        <f t="shared" si="5"/>
        <v>545</v>
      </c>
      <c r="R8" s="187">
        <f t="shared" si="6"/>
        <v>0</v>
      </c>
      <c r="S8" s="187">
        <f t="shared" si="7"/>
        <v>0</v>
      </c>
      <c r="T8" s="187">
        <f t="shared" si="8"/>
        <v>0</v>
      </c>
      <c r="U8" s="187">
        <f t="shared" si="9"/>
        <v>0</v>
      </c>
      <c r="V8" s="187">
        <f t="shared" si="10"/>
        <v>0</v>
      </c>
      <c r="W8" s="113">
        <f t="shared" si="11"/>
        <v>0</v>
      </c>
    </row>
    <row r="9" spans="1:23" s="70" customFormat="1" ht="14" x14ac:dyDescent="0.15">
      <c r="A9" s="68">
        <v>2019</v>
      </c>
      <c r="B9" s="69" t="s">
        <v>112</v>
      </c>
      <c r="C9" s="160">
        <v>202.125</v>
      </c>
      <c r="D9" s="160">
        <v>76.25</v>
      </c>
      <c r="E9" s="160">
        <v>1377.875</v>
      </c>
      <c r="F9" s="160">
        <v>89.625</v>
      </c>
      <c r="G9" s="160">
        <v>1745.875</v>
      </c>
      <c r="H9" s="174"/>
      <c r="I9" s="69" t="s">
        <v>112</v>
      </c>
      <c r="J9" s="76">
        <v>16201.5</v>
      </c>
      <c r="K9" s="71">
        <v>0.31515257804279201</v>
      </c>
      <c r="L9" s="71">
        <f t="shared" si="0"/>
        <v>5105.9444931602948</v>
      </c>
      <c r="M9" s="71">
        <f t="shared" si="1"/>
        <v>5105.9444931602948</v>
      </c>
      <c r="N9" s="71">
        <f t="shared" si="2"/>
        <v>5105.9444931602948</v>
      </c>
      <c r="O9" s="71">
        <f t="shared" si="3"/>
        <v>5105.9444931602948</v>
      </c>
      <c r="P9" s="172">
        <v>61475733.06000001</v>
      </c>
      <c r="Q9" s="111">
        <f t="shared" si="5"/>
        <v>1745.875</v>
      </c>
      <c r="R9" s="187">
        <f t="shared" si="6"/>
        <v>8914340.8419962302</v>
      </c>
      <c r="S9" s="187">
        <f t="shared" si="7"/>
        <v>1032039.0306800245</v>
      </c>
      <c r="T9" s="187">
        <f t="shared" si="8"/>
        <v>389328.26760347246</v>
      </c>
      <c r="U9" s="187">
        <f t="shared" si="9"/>
        <v>7035353.2685132409</v>
      </c>
      <c r="V9" s="187">
        <f t="shared" si="10"/>
        <v>457620.27519949141</v>
      </c>
      <c r="W9" s="113">
        <f t="shared" si="11"/>
        <v>0.14500584862153457</v>
      </c>
    </row>
    <row r="10" spans="1:23" s="70" customFormat="1" ht="14" x14ac:dyDescent="0.15">
      <c r="A10" s="68">
        <v>2019</v>
      </c>
      <c r="B10" s="69" t="s">
        <v>148</v>
      </c>
      <c r="C10" s="160">
        <v>200</v>
      </c>
      <c r="D10" s="160">
        <v>1975</v>
      </c>
      <c r="E10" s="160">
        <v>4820</v>
      </c>
      <c r="F10" s="160">
        <v>450</v>
      </c>
      <c r="G10" s="160">
        <v>7445</v>
      </c>
      <c r="H10" s="174"/>
      <c r="I10" s="69" t="s">
        <v>148</v>
      </c>
      <c r="J10" s="76">
        <v>439.2</v>
      </c>
      <c r="K10" s="71">
        <v>0.55506607929515417</v>
      </c>
      <c r="L10" s="71">
        <f t="shared" si="0"/>
        <v>243.7850220264317</v>
      </c>
      <c r="M10" s="71">
        <f t="shared" si="1"/>
        <v>243.7850220264317</v>
      </c>
      <c r="N10" s="71">
        <f t="shared" si="2"/>
        <v>243.7850220264317</v>
      </c>
      <c r="O10" s="71">
        <f t="shared" si="3"/>
        <v>243.7850220264317</v>
      </c>
      <c r="P10" s="172">
        <v>43863417.579999998</v>
      </c>
      <c r="Q10" s="111">
        <f t="shared" si="5"/>
        <v>7445</v>
      </c>
      <c r="R10" s="187">
        <f t="shared" si="6"/>
        <v>1814979.4889867841</v>
      </c>
      <c r="S10" s="187">
        <f t="shared" si="7"/>
        <v>48757.004405286338</v>
      </c>
      <c r="T10" s="187">
        <f t="shared" si="8"/>
        <v>481475.41850220261</v>
      </c>
      <c r="U10" s="187">
        <f t="shared" si="9"/>
        <v>1175043.8061674009</v>
      </c>
      <c r="V10" s="187">
        <f t="shared" si="10"/>
        <v>109703.25991189426</v>
      </c>
      <c r="W10" s="113">
        <f t="shared" si="11"/>
        <v>4.137797711900916E-2</v>
      </c>
    </row>
    <row r="11" spans="1:23" s="70" customFormat="1" ht="14" x14ac:dyDescent="0.15">
      <c r="A11" s="68">
        <v>2019</v>
      </c>
      <c r="B11" s="69" t="s">
        <v>134</v>
      </c>
      <c r="C11" s="160">
        <v>1610</v>
      </c>
      <c r="D11" s="160">
        <v>1900</v>
      </c>
      <c r="E11" s="160"/>
      <c r="F11" s="160">
        <v>420</v>
      </c>
      <c r="G11" s="160">
        <v>3930</v>
      </c>
      <c r="H11" s="174"/>
      <c r="I11" s="69" t="s">
        <v>134</v>
      </c>
      <c r="J11" s="76">
        <v>100213</v>
      </c>
      <c r="K11" s="71">
        <v>1</v>
      </c>
      <c r="L11" s="71">
        <f t="shared" si="0"/>
        <v>100213</v>
      </c>
      <c r="M11" s="71">
        <f t="shared" si="1"/>
        <v>100213</v>
      </c>
      <c r="N11" s="71">
        <f t="shared" si="2"/>
        <v>100213</v>
      </c>
      <c r="O11" s="71">
        <f t="shared" si="3"/>
        <v>100213</v>
      </c>
      <c r="P11" s="172">
        <v>3471065251.4300003</v>
      </c>
      <c r="Q11" s="111">
        <f t="shared" si="5"/>
        <v>3930</v>
      </c>
      <c r="R11" s="187">
        <f t="shared" si="6"/>
        <v>393837090</v>
      </c>
      <c r="S11" s="187">
        <f t="shared" si="7"/>
        <v>161342930</v>
      </c>
      <c r="T11" s="187">
        <f t="shared" si="8"/>
        <v>190404700</v>
      </c>
      <c r="U11" s="187">
        <f t="shared" si="9"/>
        <v>0</v>
      </c>
      <c r="V11" s="187">
        <f t="shared" si="10"/>
        <v>42089460</v>
      </c>
      <c r="W11" s="113">
        <f t="shared" si="11"/>
        <v>0.11346288861546122</v>
      </c>
    </row>
    <row r="12" spans="1:23" s="70" customFormat="1" ht="14" x14ac:dyDescent="0.15">
      <c r="A12" s="68">
        <v>2019</v>
      </c>
      <c r="B12" s="69" t="s">
        <v>124</v>
      </c>
      <c r="C12" s="160">
        <v>2357</v>
      </c>
      <c r="D12" s="160">
        <v>1360</v>
      </c>
      <c r="E12" s="160">
        <v>5250</v>
      </c>
      <c r="F12" s="160">
        <v>3114</v>
      </c>
      <c r="G12" s="160">
        <v>12081</v>
      </c>
      <c r="H12" s="174"/>
      <c r="I12" s="69" t="s">
        <v>124</v>
      </c>
      <c r="J12" s="76">
        <v>1660.8</v>
      </c>
      <c r="K12" s="71">
        <v>0.3429003021148036</v>
      </c>
      <c r="L12" s="71">
        <f t="shared" si="0"/>
        <v>569.48882175226584</v>
      </c>
      <c r="M12" s="71">
        <f t="shared" si="1"/>
        <v>569.48882175226584</v>
      </c>
      <c r="N12" s="71">
        <f t="shared" si="2"/>
        <v>569.48882175226584</v>
      </c>
      <c r="O12" s="71">
        <f t="shared" si="3"/>
        <v>569.48882175226584</v>
      </c>
      <c r="P12" s="172">
        <v>718150661.78999996</v>
      </c>
      <c r="Q12" s="111">
        <f t="shared" si="5"/>
        <v>12081</v>
      </c>
      <c r="R12" s="187">
        <f t="shared" si="6"/>
        <v>6879994.455589124</v>
      </c>
      <c r="S12" s="187">
        <f t="shared" si="7"/>
        <v>1342285.1528700907</v>
      </c>
      <c r="T12" s="187">
        <f t="shared" si="8"/>
        <v>774504.79758308153</v>
      </c>
      <c r="U12" s="187">
        <f t="shared" si="9"/>
        <v>2989816.3141993955</v>
      </c>
      <c r="V12" s="187">
        <f t="shared" si="10"/>
        <v>1773388.1909365559</v>
      </c>
      <c r="W12" s="113">
        <f t="shared" si="11"/>
        <v>9.5801547246933492E-3</v>
      </c>
    </row>
    <row r="13" spans="1:23" s="70" customFormat="1" ht="14" x14ac:dyDescent="0.15">
      <c r="A13" s="68">
        <v>2019</v>
      </c>
      <c r="B13" s="69" t="s">
        <v>109</v>
      </c>
      <c r="C13" s="160">
        <v>515.57142857142856</v>
      </c>
      <c r="D13" s="160">
        <v>692.28571428571433</v>
      </c>
      <c r="E13" s="160">
        <v>285</v>
      </c>
      <c r="F13" s="160">
        <v>17.142857142857142</v>
      </c>
      <c r="G13" s="160">
        <v>1510</v>
      </c>
      <c r="H13" s="174"/>
      <c r="I13" s="69" t="s">
        <v>109</v>
      </c>
      <c r="J13" s="76">
        <v>22</v>
      </c>
      <c r="K13" s="71">
        <v>0</v>
      </c>
      <c r="L13" s="71">
        <f t="shared" si="0"/>
        <v>0</v>
      </c>
      <c r="M13" s="71">
        <f t="shared" si="1"/>
        <v>0</v>
      </c>
      <c r="N13" s="71">
        <f t="shared" si="2"/>
        <v>0</v>
      </c>
      <c r="O13" s="71">
        <f t="shared" si="3"/>
        <v>0</v>
      </c>
      <c r="P13" s="172">
        <v>1706529.02</v>
      </c>
      <c r="Q13" s="111">
        <f t="shared" si="5"/>
        <v>1510</v>
      </c>
      <c r="R13" s="187">
        <f t="shared" si="6"/>
        <v>0</v>
      </c>
      <c r="S13" s="187">
        <f t="shared" si="7"/>
        <v>0</v>
      </c>
      <c r="T13" s="187">
        <f t="shared" si="8"/>
        <v>0</v>
      </c>
      <c r="U13" s="187">
        <f t="shared" si="9"/>
        <v>0</v>
      </c>
      <c r="V13" s="187">
        <f t="shared" si="10"/>
        <v>0</v>
      </c>
      <c r="W13" s="113">
        <f t="shared" si="11"/>
        <v>0</v>
      </c>
    </row>
    <row r="14" spans="1:23" s="70" customFormat="1" ht="14" x14ac:dyDescent="0.15">
      <c r="A14" s="68">
        <v>2019</v>
      </c>
      <c r="B14" s="69" t="s">
        <v>128</v>
      </c>
      <c r="C14" s="160">
        <v>0</v>
      </c>
      <c r="D14" s="160">
        <v>9322</v>
      </c>
      <c r="E14" s="160">
        <v>4145</v>
      </c>
      <c r="F14" s="160">
        <v>105</v>
      </c>
      <c r="G14" s="160">
        <v>13572</v>
      </c>
      <c r="H14" s="174"/>
      <c r="I14" s="69" t="s">
        <v>128</v>
      </c>
      <c r="J14" s="76">
        <v>2646.8</v>
      </c>
      <c r="K14" s="71">
        <v>6.7857758140194777E-2</v>
      </c>
      <c r="L14" s="71">
        <f t="shared" si="0"/>
        <v>179.60591424546755</v>
      </c>
      <c r="M14" s="71">
        <f t="shared" si="1"/>
        <v>179.60591424546755</v>
      </c>
      <c r="N14" s="71">
        <f t="shared" si="2"/>
        <v>179.60591424546755</v>
      </c>
      <c r="O14" s="71">
        <f t="shared" si="3"/>
        <v>179.60591424546755</v>
      </c>
      <c r="P14" s="172">
        <v>792838779.50000012</v>
      </c>
      <c r="Q14" s="111">
        <f t="shared" si="5"/>
        <v>13572</v>
      </c>
      <c r="R14" s="187">
        <f t="shared" si="6"/>
        <v>2437611.4681394855</v>
      </c>
      <c r="S14" s="187">
        <f t="shared" si="7"/>
        <v>0</v>
      </c>
      <c r="T14" s="187">
        <f t="shared" si="8"/>
        <v>1674286.3325962485</v>
      </c>
      <c r="U14" s="187">
        <f t="shared" si="9"/>
        <v>744466.51454746292</v>
      </c>
      <c r="V14" s="187">
        <f t="shared" si="10"/>
        <v>18858.620995774094</v>
      </c>
      <c r="W14" s="113">
        <f t="shared" si="11"/>
        <v>3.0745361240739929E-3</v>
      </c>
    </row>
    <row r="15" spans="1:23" s="70" customFormat="1" ht="14" x14ac:dyDescent="0.15">
      <c r="A15" s="68">
        <v>2019</v>
      </c>
      <c r="B15" s="78" t="s">
        <v>182</v>
      </c>
      <c r="C15" s="160">
        <v>397.5</v>
      </c>
      <c r="D15" s="160">
        <v>3160.5</v>
      </c>
      <c r="E15" s="160">
        <v>0</v>
      </c>
      <c r="F15" s="160">
        <v>165</v>
      </c>
      <c r="G15" s="160">
        <v>3723</v>
      </c>
      <c r="H15" s="174"/>
      <c r="I15" s="78" t="s">
        <v>182</v>
      </c>
      <c r="J15" s="71">
        <v>214</v>
      </c>
      <c r="K15" s="173">
        <v>0.41269841269841268</v>
      </c>
      <c r="L15" s="71">
        <f t="shared" si="0"/>
        <v>88.317460317460316</v>
      </c>
      <c r="M15" s="71">
        <f t="shared" si="1"/>
        <v>88.317460317460316</v>
      </c>
      <c r="N15" s="71">
        <f t="shared" si="2"/>
        <v>88.317460317460316</v>
      </c>
      <c r="O15" s="71">
        <f t="shared" si="3"/>
        <v>88.317460317460316</v>
      </c>
      <c r="P15" s="172">
        <v>28247056.879999999</v>
      </c>
      <c r="Q15" s="111">
        <f t="shared" si="5"/>
        <v>3723</v>
      </c>
      <c r="R15" s="187">
        <f t="shared" si="6"/>
        <v>328805.90476190473</v>
      </c>
      <c r="S15" s="187">
        <f t="shared" si="7"/>
        <v>35106.190476190473</v>
      </c>
      <c r="T15" s="187">
        <f t="shared" si="8"/>
        <v>279127.33333333331</v>
      </c>
      <c r="U15" s="187">
        <f t="shared" si="9"/>
        <v>0</v>
      </c>
      <c r="V15" s="187">
        <f t="shared" si="10"/>
        <v>14572.380952380952</v>
      </c>
      <c r="W15" s="113">
        <f t="shared" si="11"/>
        <v>1.1640359778321258E-2</v>
      </c>
    </row>
    <row r="16" spans="1:23" s="70" customFormat="1" ht="14" x14ac:dyDescent="0.15">
      <c r="A16" s="68">
        <v>2019</v>
      </c>
      <c r="B16" s="69" t="s">
        <v>110</v>
      </c>
      <c r="C16" s="160">
        <v>275</v>
      </c>
      <c r="D16" s="160">
        <v>5692</v>
      </c>
      <c r="E16" s="160">
        <v>10175</v>
      </c>
      <c r="F16" s="160">
        <v>1090</v>
      </c>
      <c r="G16" s="160">
        <v>17232</v>
      </c>
      <c r="H16" s="174"/>
      <c r="I16" s="69" t="s">
        <v>110</v>
      </c>
      <c r="J16" s="76">
        <v>3</v>
      </c>
      <c r="K16" s="71">
        <v>0</v>
      </c>
      <c r="L16" s="71">
        <f t="shared" si="0"/>
        <v>0</v>
      </c>
      <c r="M16" s="71">
        <f t="shared" si="1"/>
        <v>0</v>
      </c>
      <c r="N16" s="71">
        <f t="shared" si="2"/>
        <v>0</v>
      </c>
      <c r="O16" s="71">
        <f t="shared" si="3"/>
        <v>0</v>
      </c>
      <c r="P16" s="172">
        <v>618936</v>
      </c>
      <c r="Q16" s="111">
        <f t="shared" si="5"/>
        <v>17232</v>
      </c>
      <c r="R16" s="187">
        <f t="shared" si="6"/>
        <v>0</v>
      </c>
      <c r="S16" s="187">
        <f t="shared" si="7"/>
        <v>0</v>
      </c>
      <c r="T16" s="187">
        <f t="shared" si="8"/>
        <v>0</v>
      </c>
      <c r="U16" s="187">
        <f t="shared" si="9"/>
        <v>0</v>
      </c>
      <c r="V16" s="187">
        <f t="shared" si="10"/>
        <v>0</v>
      </c>
      <c r="W16" s="113">
        <f t="shared" si="11"/>
        <v>0</v>
      </c>
    </row>
    <row r="17" spans="1:23" s="70" customFormat="1" ht="14" x14ac:dyDescent="0.15">
      <c r="A17" s="68">
        <v>2019</v>
      </c>
      <c r="B17" s="69" t="s">
        <v>127</v>
      </c>
      <c r="C17" s="160">
        <v>252</v>
      </c>
      <c r="D17" s="160">
        <v>868.66666666666663</v>
      </c>
      <c r="E17" s="160">
        <v>170</v>
      </c>
      <c r="F17" s="160">
        <v>0</v>
      </c>
      <c r="G17" s="160">
        <v>1290.6666666666665</v>
      </c>
      <c r="H17" s="174"/>
      <c r="I17" s="69" t="s">
        <v>127</v>
      </c>
      <c r="J17" s="76">
        <v>32.14</v>
      </c>
      <c r="K17" s="71">
        <v>0.30555555555555558</v>
      </c>
      <c r="L17" s="71">
        <f t="shared" si="0"/>
        <v>9.8205555555555559</v>
      </c>
      <c r="M17" s="71">
        <f t="shared" si="1"/>
        <v>9.8205555555555559</v>
      </c>
      <c r="N17" s="71">
        <f t="shared" si="2"/>
        <v>9.8205555555555559</v>
      </c>
      <c r="O17" s="71">
        <f t="shared" si="3"/>
        <v>9.8205555555555559</v>
      </c>
      <c r="P17" s="172">
        <v>1019047</v>
      </c>
      <c r="Q17" s="111">
        <f t="shared" si="5"/>
        <v>1290.6666666666665</v>
      </c>
      <c r="R17" s="187">
        <f t="shared" si="6"/>
        <v>12675.063703703703</v>
      </c>
      <c r="S17" s="187">
        <f t="shared" si="7"/>
        <v>2474.7800000000002</v>
      </c>
      <c r="T17" s="187">
        <f t="shared" si="8"/>
        <v>8530.7892592592598</v>
      </c>
      <c r="U17" s="187">
        <f t="shared" si="9"/>
        <v>1669.4944444444445</v>
      </c>
      <c r="V17" s="187">
        <f t="shared" si="10"/>
        <v>0</v>
      </c>
      <c r="W17" s="113">
        <f t="shared" si="11"/>
        <v>1.2438154181017857E-2</v>
      </c>
    </row>
    <row r="18" spans="1:23" s="70" customFormat="1" ht="14" x14ac:dyDescent="0.15">
      <c r="A18" s="68">
        <v>2019</v>
      </c>
      <c r="B18" s="69" t="s">
        <v>101</v>
      </c>
      <c r="C18" s="160">
        <v>959.2</v>
      </c>
      <c r="D18" s="160">
        <v>6340.6</v>
      </c>
      <c r="E18" s="160">
        <v>3495.4</v>
      </c>
      <c r="F18" s="160">
        <v>0</v>
      </c>
      <c r="G18" s="160">
        <v>10795.2</v>
      </c>
      <c r="H18" s="174"/>
      <c r="I18" s="69" t="s">
        <v>101</v>
      </c>
      <c r="J18" s="76">
        <v>150</v>
      </c>
      <c r="K18" s="71">
        <v>1</v>
      </c>
      <c r="L18" s="71">
        <f t="shared" si="0"/>
        <v>150</v>
      </c>
      <c r="M18" s="71">
        <f t="shared" si="1"/>
        <v>150</v>
      </c>
      <c r="N18" s="71">
        <f t="shared" si="2"/>
        <v>150</v>
      </c>
      <c r="O18" s="71">
        <f t="shared" si="3"/>
        <v>150</v>
      </c>
      <c r="P18" s="172">
        <v>11978647.199999999</v>
      </c>
      <c r="Q18" s="111">
        <f t="shared" si="5"/>
        <v>10795.2</v>
      </c>
      <c r="R18" s="187">
        <f t="shared" si="6"/>
        <v>1619280</v>
      </c>
      <c r="S18" s="187">
        <f t="shared" si="7"/>
        <v>143880</v>
      </c>
      <c r="T18" s="187">
        <f t="shared" si="8"/>
        <v>951090</v>
      </c>
      <c r="U18" s="187">
        <f t="shared" si="9"/>
        <v>524310</v>
      </c>
      <c r="V18" s="187">
        <f t="shared" si="10"/>
        <v>0</v>
      </c>
      <c r="W18" s="113">
        <f t="shared" si="11"/>
        <v>0.13518054025332679</v>
      </c>
    </row>
    <row r="19" spans="1:23" s="70" customFormat="1" ht="14" x14ac:dyDescent="0.15">
      <c r="A19" s="68">
        <v>2019</v>
      </c>
      <c r="B19" s="69" t="s">
        <v>104</v>
      </c>
      <c r="C19" s="160">
        <v>515.57142857142856</v>
      </c>
      <c r="D19" s="160">
        <v>346.14285714285717</v>
      </c>
      <c r="E19" s="160">
        <v>68.857142857142861</v>
      </c>
      <c r="F19" s="160">
        <v>8.5714285714285712</v>
      </c>
      <c r="G19" s="160">
        <v>939.14285714285722</v>
      </c>
      <c r="H19" s="174"/>
      <c r="I19" s="69" t="s">
        <v>104</v>
      </c>
      <c r="J19" s="76">
        <v>88618.15</v>
      </c>
      <c r="K19" s="71">
        <v>3.4506521276487935E-2</v>
      </c>
      <c r="L19" s="71">
        <f t="shared" si="0"/>
        <v>3057.9040784579993</v>
      </c>
      <c r="M19" s="71">
        <f t="shared" si="1"/>
        <v>3057.9040784579993</v>
      </c>
      <c r="N19" s="71">
        <f t="shared" si="2"/>
        <v>3057.9040784579993</v>
      </c>
      <c r="O19" s="71">
        <f t="shared" si="3"/>
        <v>3057.9040784579993</v>
      </c>
      <c r="P19" s="172">
        <v>111784850.81999998</v>
      </c>
      <c r="Q19" s="111">
        <f t="shared" si="5"/>
        <v>939.14285714285722</v>
      </c>
      <c r="R19" s="187">
        <f t="shared" si="6"/>
        <v>2871808.7731118412</v>
      </c>
      <c r="S19" s="187">
        <f t="shared" si="7"/>
        <v>1576567.9741649884</v>
      </c>
      <c r="T19" s="187">
        <f t="shared" si="8"/>
        <v>1058471.6545862476</v>
      </c>
      <c r="U19" s="187">
        <f t="shared" si="9"/>
        <v>210558.53797382224</v>
      </c>
      <c r="V19" s="187">
        <f t="shared" si="10"/>
        <v>26210.606386782849</v>
      </c>
      <c r="W19" s="113">
        <f t="shared" si="11"/>
        <v>2.569050056466177E-2</v>
      </c>
    </row>
    <row r="20" spans="1:23" s="70" customFormat="1" ht="14" x14ac:dyDescent="0.15">
      <c r="A20" s="68">
        <v>2019</v>
      </c>
      <c r="B20" s="69" t="s">
        <v>120</v>
      </c>
      <c r="C20" s="160">
        <v>375</v>
      </c>
      <c r="D20" s="160">
        <v>665</v>
      </c>
      <c r="E20" s="160">
        <v>865</v>
      </c>
      <c r="F20" s="160">
        <v>250</v>
      </c>
      <c r="G20" s="160">
        <v>2155</v>
      </c>
      <c r="H20" s="174"/>
      <c r="I20" s="69" t="s">
        <v>120</v>
      </c>
      <c r="J20" s="76">
        <v>448</v>
      </c>
      <c r="K20" s="71">
        <v>0.19005847953216373</v>
      </c>
      <c r="L20" s="71">
        <f t="shared" si="0"/>
        <v>85.146198830409347</v>
      </c>
      <c r="M20" s="71">
        <f t="shared" si="1"/>
        <v>85.146198830409347</v>
      </c>
      <c r="N20" s="71">
        <f t="shared" si="2"/>
        <v>85.146198830409347</v>
      </c>
      <c r="O20" s="71">
        <f t="shared" si="3"/>
        <v>85.146198830409347</v>
      </c>
      <c r="P20" s="172">
        <v>61081981.210000001</v>
      </c>
      <c r="Q20" s="111">
        <f t="shared" si="5"/>
        <v>2155</v>
      </c>
      <c r="R20" s="187">
        <f t="shared" si="6"/>
        <v>183490.05847953213</v>
      </c>
      <c r="S20" s="187">
        <f t="shared" si="7"/>
        <v>31929.824561403504</v>
      </c>
      <c r="T20" s="187">
        <f t="shared" si="8"/>
        <v>56622.222222222219</v>
      </c>
      <c r="U20" s="187">
        <f t="shared" si="9"/>
        <v>73651.461988304087</v>
      </c>
      <c r="V20" s="187">
        <f t="shared" si="10"/>
        <v>21286.549707602338</v>
      </c>
      <c r="W20" s="113">
        <f t="shared" si="11"/>
        <v>3.0039965116503485E-3</v>
      </c>
    </row>
    <row r="21" spans="1:23" s="70" customFormat="1" ht="14" x14ac:dyDescent="0.15">
      <c r="A21" s="68">
        <v>2019</v>
      </c>
      <c r="B21" s="69" t="s">
        <v>119</v>
      </c>
      <c r="C21" s="160">
        <v>978.4</v>
      </c>
      <c r="D21" s="160">
        <v>4110.6000000000004</v>
      </c>
      <c r="E21" s="160">
        <v>3803.6</v>
      </c>
      <c r="F21" s="160">
        <v>392.6</v>
      </c>
      <c r="G21" s="160">
        <v>9285.2000000000007</v>
      </c>
      <c r="H21" s="174"/>
      <c r="I21" s="69" t="s">
        <v>119</v>
      </c>
      <c r="J21" s="76">
        <v>2033.5</v>
      </c>
      <c r="K21" s="71">
        <v>1</v>
      </c>
      <c r="L21" s="71">
        <f t="shared" si="0"/>
        <v>2033.5</v>
      </c>
      <c r="M21" s="71">
        <f t="shared" si="1"/>
        <v>2033.5</v>
      </c>
      <c r="N21" s="71">
        <f t="shared" si="2"/>
        <v>2033.5</v>
      </c>
      <c r="O21" s="71">
        <f t="shared" si="3"/>
        <v>2033.5</v>
      </c>
      <c r="P21" s="172">
        <v>255220204.56</v>
      </c>
      <c r="Q21" s="111">
        <f t="shared" si="5"/>
        <v>9285.2000000000007</v>
      </c>
      <c r="R21" s="187">
        <f t="shared" si="6"/>
        <v>18881454.200000003</v>
      </c>
      <c r="S21" s="187">
        <f t="shared" si="7"/>
        <v>1989576.4</v>
      </c>
      <c r="T21" s="187">
        <f t="shared" si="8"/>
        <v>8358905.1000000006</v>
      </c>
      <c r="U21" s="187">
        <f t="shared" si="9"/>
        <v>7734620.5999999996</v>
      </c>
      <c r="V21" s="187">
        <f t="shared" si="10"/>
        <v>798352.10000000009</v>
      </c>
      <c r="W21" s="113">
        <f t="shared" si="11"/>
        <v>7.3981032311104269E-2</v>
      </c>
    </row>
    <row r="22" spans="1:23" s="70" customFormat="1" ht="14" x14ac:dyDescent="0.15">
      <c r="A22" s="68">
        <v>2019</v>
      </c>
      <c r="B22" s="69" t="s">
        <v>151</v>
      </c>
      <c r="C22" s="160">
        <v>988</v>
      </c>
      <c r="D22" s="160">
        <v>1000</v>
      </c>
      <c r="E22" s="160">
        <v>152</v>
      </c>
      <c r="F22" s="160">
        <v>19</v>
      </c>
      <c r="G22" s="160">
        <v>2159</v>
      </c>
      <c r="H22" s="174"/>
      <c r="I22" s="69" t="s">
        <v>151</v>
      </c>
      <c r="J22" s="76">
        <v>124098.09999999999</v>
      </c>
      <c r="K22" s="71">
        <v>0.14835789484816278</v>
      </c>
      <c r="L22" s="71">
        <f t="shared" si="0"/>
        <v>18410.932870656787</v>
      </c>
      <c r="M22" s="71">
        <f t="shared" si="1"/>
        <v>18410.932870656787</v>
      </c>
      <c r="N22" s="71">
        <f t="shared" si="2"/>
        <v>18410.932870656787</v>
      </c>
      <c r="O22" s="71">
        <f t="shared" si="3"/>
        <v>18410.932870656787</v>
      </c>
      <c r="P22" s="172">
        <v>427476578.82000011</v>
      </c>
      <c r="Q22" s="111">
        <f t="shared" si="5"/>
        <v>2159</v>
      </c>
      <c r="R22" s="187">
        <f t="shared" si="6"/>
        <v>39749204.067748003</v>
      </c>
      <c r="S22" s="187">
        <f t="shared" si="7"/>
        <v>18190001.676208906</v>
      </c>
      <c r="T22" s="187">
        <f t="shared" si="8"/>
        <v>18410932.870656788</v>
      </c>
      <c r="U22" s="187">
        <f t="shared" si="9"/>
        <v>2798461.7963398318</v>
      </c>
      <c r="V22" s="187">
        <f t="shared" si="10"/>
        <v>349807.72454247897</v>
      </c>
      <c r="W22" s="113">
        <f t="shared" si="11"/>
        <v>9.2985688660349772E-2</v>
      </c>
    </row>
    <row r="23" spans="1:23" s="70" customFormat="1" ht="14" x14ac:dyDescent="0.15">
      <c r="A23" s="68">
        <v>2019</v>
      </c>
      <c r="B23" s="69" t="s">
        <v>121</v>
      </c>
      <c r="C23" s="160">
        <v>73.5</v>
      </c>
      <c r="D23" s="160">
        <v>582.75</v>
      </c>
      <c r="E23" s="160">
        <v>2772</v>
      </c>
      <c r="F23" s="160">
        <v>560</v>
      </c>
      <c r="G23" s="160">
        <v>3988.2499999999995</v>
      </c>
      <c r="H23" s="174"/>
      <c r="I23" s="69" t="s">
        <v>121</v>
      </c>
      <c r="J23" s="76">
        <v>73</v>
      </c>
      <c r="K23" s="71">
        <v>0</v>
      </c>
      <c r="L23" s="71">
        <f t="shared" si="0"/>
        <v>0</v>
      </c>
      <c r="M23" s="71">
        <f t="shared" si="1"/>
        <v>0</v>
      </c>
      <c r="N23" s="71">
        <f t="shared" si="2"/>
        <v>0</v>
      </c>
      <c r="O23" s="71">
        <f t="shared" si="3"/>
        <v>0</v>
      </c>
      <c r="P23" s="172">
        <v>1449122.53</v>
      </c>
      <c r="Q23" s="111">
        <f t="shared" si="5"/>
        <v>3988.2499999999995</v>
      </c>
      <c r="R23" s="187">
        <f t="shared" si="6"/>
        <v>0</v>
      </c>
      <c r="S23" s="187">
        <f t="shared" si="7"/>
        <v>0</v>
      </c>
      <c r="T23" s="187">
        <f t="shared" si="8"/>
        <v>0</v>
      </c>
      <c r="U23" s="187">
        <f t="shared" si="9"/>
        <v>0</v>
      </c>
      <c r="V23" s="187">
        <f t="shared" si="10"/>
        <v>0</v>
      </c>
      <c r="W23" s="113">
        <f t="shared" si="11"/>
        <v>0</v>
      </c>
    </row>
    <row r="24" spans="1:23" s="70" customFormat="1" ht="14" x14ac:dyDescent="0.15">
      <c r="A24" s="68">
        <v>2019</v>
      </c>
      <c r="B24" s="69" t="s">
        <v>100</v>
      </c>
      <c r="C24" s="160">
        <v>1561.8</v>
      </c>
      <c r="D24" s="160">
        <v>5141.833333333333</v>
      </c>
      <c r="E24" s="160">
        <v>820.57142857142856</v>
      </c>
      <c r="F24" s="160">
        <v>2186.4</v>
      </c>
      <c r="G24" s="160">
        <v>9710.6047619047622</v>
      </c>
      <c r="H24" s="174"/>
      <c r="I24" s="69" t="s">
        <v>100</v>
      </c>
      <c r="J24" s="76">
        <v>9</v>
      </c>
      <c r="K24" s="71">
        <v>0</v>
      </c>
      <c r="L24" s="71">
        <f t="shared" si="0"/>
        <v>0</v>
      </c>
      <c r="M24" s="71">
        <f t="shared" si="1"/>
        <v>0</v>
      </c>
      <c r="N24" s="71">
        <f t="shared" si="2"/>
        <v>0</v>
      </c>
      <c r="O24" s="71">
        <f t="shared" si="3"/>
        <v>0</v>
      </c>
      <c r="P24" s="172">
        <v>616820.17999999993</v>
      </c>
      <c r="Q24" s="111">
        <f t="shared" si="5"/>
        <v>9710.6047619047622</v>
      </c>
      <c r="R24" s="187">
        <f t="shared" si="6"/>
        <v>0</v>
      </c>
      <c r="S24" s="187">
        <f t="shared" si="7"/>
        <v>0</v>
      </c>
      <c r="T24" s="187">
        <f t="shared" si="8"/>
        <v>0</v>
      </c>
      <c r="U24" s="187">
        <f t="shared" si="9"/>
        <v>0</v>
      </c>
      <c r="V24" s="187">
        <f t="shared" si="10"/>
        <v>0</v>
      </c>
      <c r="W24" s="113">
        <f t="shared" si="11"/>
        <v>0</v>
      </c>
    </row>
    <row r="25" spans="1:23" s="70" customFormat="1" ht="14" x14ac:dyDescent="0.15">
      <c r="A25" s="68">
        <v>2019</v>
      </c>
      <c r="B25" s="69" t="s">
        <v>122</v>
      </c>
      <c r="C25" s="160">
        <v>0</v>
      </c>
      <c r="D25" s="160">
        <v>1130</v>
      </c>
      <c r="E25" s="160">
        <v>1650</v>
      </c>
      <c r="F25" s="160">
        <v>0</v>
      </c>
      <c r="G25" s="160">
        <v>2780</v>
      </c>
      <c r="H25" s="174"/>
      <c r="I25" s="69" t="s">
        <v>122</v>
      </c>
      <c r="J25" s="76">
        <v>86</v>
      </c>
      <c r="K25" s="71">
        <v>0</v>
      </c>
      <c r="L25" s="71">
        <f t="shared" si="0"/>
        <v>0</v>
      </c>
      <c r="M25" s="71">
        <f t="shared" si="1"/>
        <v>0</v>
      </c>
      <c r="N25" s="71">
        <f t="shared" si="2"/>
        <v>0</v>
      </c>
      <c r="O25" s="71">
        <f t="shared" si="3"/>
        <v>0</v>
      </c>
      <c r="P25" s="172">
        <v>10139560</v>
      </c>
      <c r="Q25" s="111">
        <f t="shared" si="5"/>
        <v>2780</v>
      </c>
      <c r="R25" s="187">
        <f t="shared" si="6"/>
        <v>0</v>
      </c>
      <c r="S25" s="187">
        <f t="shared" si="7"/>
        <v>0</v>
      </c>
      <c r="T25" s="187">
        <f t="shared" si="8"/>
        <v>0</v>
      </c>
      <c r="U25" s="187">
        <f t="shared" si="9"/>
        <v>0</v>
      </c>
      <c r="V25" s="187">
        <f t="shared" si="10"/>
        <v>0</v>
      </c>
      <c r="W25" s="113">
        <f t="shared" si="11"/>
        <v>0</v>
      </c>
    </row>
    <row r="26" spans="1:23" s="70" customFormat="1" ht="14" x14ac:dyDescent="0.15">
      <c r="A26" s="68">
        <v>2019</v>
      </c>
      <c r="B26" s="69" t="s">
        <v>125</v>
      </c>
      <c r="C26" s="160">
        <v>212</v>
      </c>
      <c r="D26" s="160">
        <v>436</v>
      </c>
      <c r="E26" s="160">
        <v>331</v>
      </c>
      <c r="F26" s="160">
        <v>70</v>
      </c>
      <c r="G26" s="160">
        <v>1049</v>
      </c>
      <c r="H26" s="174"/>
      <c r="I26" s="69" t="s">
        <v>125</v>
      </c>
      <c r="J26" s="76">
        <v>32778.589999999997</v>
      </c>
      <c r="K26" s="71">
        <v>0.4622478204765052</v>
      </c>
      <c r="L26" s="71">
        <f t="shared" si="0"/>
        <v>15151.831785792967</v>
      </c>
      <c r="M26" s="71">
        <f t="shared" si="1"/>
        <v>15151.831785792967</v>
      </c>
      <c r="N26" s="71">
        <f t="shared" si="2"/>
        <v>15151.831785792967</v>
      </c>
      <c r="O26" s="71">
        <f t="shared" si="3"/>
        <v>15151.831785792967</v>
      </c>
      <c r="P26" s="172">
        <v>639082321.40999997</v>
      </c>
      <c r="Q26" s="111">
        <f t="shared" si="5"/>
        <v>1049</v>
      </c>
      <c r="R26" s="187">
        <f t="shared" si="6"/>
        <v>15894271.543296821</v>
      </c>
      <c r="S26" s="187">
        <f t="shared" si="7"/>
        <v>3212188.3385881088</v>
      </c>
      <c r="T26" s="187">
        <f t="shared" si="8"/>
        <v>6606198.6586057339</v>
      </c>
      <c r="U26" s="187">
        <f t="shared" si="9"/>
        <v>5015256.3210974718</v>
      </c>
      <c r="V26" s="187">
        <f t="shared" si="10"/>
        <v>1060628.2250055077</v>
      </c>
      <c r="W26" s="113">
        <f t="shared" si="11"/>
        <v>2.4870460362961495E-2</v>
      </c>
    </row>
    <row r="27" spans="1:23" s="70" customFormat="1" ht="14" x14ac:dyDescent="0.15">
      <c r="A27" s="68">
        <v>2019</v>
      </c>
      <c r="B27" s="69" t="s">
        <v>153</v>
      </c>
      <c r="C27" s="160">
        <v>1164</v>
      </c>
      <c r="D27" s="160">
        <v>1806.3333333333333</v>
      </c>
      <c r="E27" s="160">
        <v>153.33333333333334</v>
      </c>
      <c r="F27" s="160">
        <v>1866</v>
      </c>
      <c r="G27" s="160">
        <v>4989.6666666666661</v>
      </c>
      <c r="H27" s="174"/>
      <c r="I27" s="69" t="s">
        <v>153</v>
      </c>
      <c r="J27" s="76">
        <v>836.05</v>
      </c>
      <c r="K27" s="71">
        <v>8.5287846481876331E-2</v>
      </c>
      <c r="L27" s="71">
        <f t="shared" si="0"/>
        <v>71.304904051172699</v>
      </c>
      <c r="M27" s="71">
        <f t="shared" si="1"/>
        <v>71.304904051172699</v>
      </c>
      <c r="N27" s="71">
        <f t="shared" si="2"/>
        <v>71.304904051172699</v>
      </c>
      <c r="O27" s="71">
        <f t="shared" si="3"/>
        <v>71.304904051172699</v>
      </c>
      <c r="P27" s="172">
        <v>37826183.640000001</v>
      </c>
      <c r="Q27" s="111">
        <f t="shared" si="5"/>
        <v>4989.6666666666661</v>
      </c>
      <c r="R27" s="187">
        <f t="shared" si="6"/>
        <v>355787.7029140013</v>
      </c>
      <c r="S27" s="187">
        <f t="shared" si="7"/>
        <v>82998.908315565015</v>
      </c>
      <c r="T27" s="187">
        <f t="shared" si="8"/>
        <v>128800.42501776828</v>
      </c>
      <c r="U27" s="187">
        <f t="shared" si="9"/>
        <v>10933.418621179815</v>
      </c>
      <c r="V27" s="187">
        <f t="shared" si="10"/>
        <v>133054.95095948825</v>
      </c>
      <c r="W27" s="113">
        <f t="shared" si="11"/>
        <v>9.4058577598023132E-3</v>
      </c>
    </row>
    <row r="28" spans="1:23" s="70" customFormat="1" ht="14" x14ac:dyDescent="0.15">
      <c r="A28" s="68">
        <v>2019</v>
      </c>
      <c r="B28" s="69" t="s">
        <v>129</v>
      </c>
      <c r="C28" s="160">
        <v>620.98974790748355</v>
      </c>
      <c r="D28" s="160">
        <v>5937.4019777788781</v>
      </c>
      <c r="E28" s="160">
        <v>22635.37630627507</v>
      </c>
      <c r="F28" s="160">
        <v>1092.2319680385651</v>
      </c>
      <c r="G28" s="160">
        <v>30285.999999999996</v>
      </c>
      <c r="H28" s="174"/>
      <c r="I28" s="69" t="s">
        <v>206</v>
      </c>
      <c r="J28" s="76">
        <v>70</v>
      </c>
      <c r="K28" s="71">
        <v>0</v>
      </c>
      <c r="L28" s="71">
        <f t="shared" si="0"/>
        <v>0</v>
      </c>
      <c r="M28" s="71">
        <f t="shared" si="1"/>
        <v>0</v>
      </c>
      <c r="N28" s="71">
        <f t="shared" si="2"/>
        <v>0</v>
      </c>
      <c r="O28" s="71">
        <f t="shared" si="3"/>
        <v>0</v>
      </c>
      <c r="P28" s="172">
        <v>14506878.960000001</v>
      </c>
      <c r="Q28" s="111">
        <f t="shared" si="5"/>
        <v>30285.999999999996</v>
      </c>
      <c r="R28" s="187">
        <f t="shared" si="6"/>
        <v>0</v>
      </c>
      <c r="S28" s="187">
        <f t="shared" si="7"/>
        <v>0</v>
      </c>
      <c r="T28" s="187">
        <f t="shared" si="8"/>
        <v>0</v>
      </c>
      <c r="U28" s="187">
        <f t="shared" si="9"/>
        <v>0</v>
      </c>
      <c r="V28" s="187">
        <f t="shared" si="10"/>
        <v>0</v>
      </c>
      <c r="W28" s="113">
        <f t="shared" si="11"/>
        <v>0</v>
      </c>
    </row>
    <row r="29" spans="1:23" s="70" customFormat="1" ht="14" x14ac:dyDescent="0.15">
      <c r="A29" s="68">
        <v>2019</v>
      </c>
      <c r="B29" s="69" t="s">
        <v>126</v>
      </c>
      <c r="C29" s="160">
        <v>5498</v>
      </c>
      <c r="D29" s="160">
        <v>18950</v>
      </c>
      <c r="E29" s="160">
        <v>7536</v>
      </c>
      <c r="F29" s="160">
        <v>5460</v>
      </c>
      <c r="G29" s="160">
        <v>37444</v>
      </c>
      <c r="H29" s="174"/>
      <c r="I29" s="69" t="s">
        <v>126</v>
      </c>
      <c r="J29" s="76">
        <v>361</v>
      </c>
      <c r="K29" s="71">
        <v>1</v>
      </c>
      <c r="L29" s="71">
        <f t="shared" si="0"/>
        <v>361</v>
      </c>
      <c r="M29" s="71">
        <f t="shared" si="1"/>
        <v>361</v>
      </c>
      <c r="N29" s="71">
        <f t="shared" si="2"/>
        <v>361</v>
      </c>
      <c r="O29" s="71">
        <f t="shared" si="3"/>
        <v>361</v>
      </c>
      <c r="P29" s="172">
        <v>86044425.669999987</v>
      </c>
      <c r="Q29" s="111">
        <f t="shared" si="5"/>
        <v>37444</v>
      </c>
      <c r="R29" s="187">
        <f t="shared" si="6"/>
        <v>13517284</v>
      </c>
      <c r="S29" s="187">
        <f t="shared" si="7"/>
        <v>1984778</v>
      </c>
      <c r="T29" s="187">
        <f t="shared" si="8"/>
        <v>6840950</v>
      </c>
      <c r="U29" s="187">
        <f t="shared" si="9"/>
        <v>2720496</v>
      </c>
      <c r="V29" s="187">
        <f t="shared" si="10"/>
        <v>1971060</v>
      </c>
      <c r="W29" s="113">
        <f t="shared" si="11"/>
        <v>0.15709656836855265</v>
      </c>
    </row>
    <row r="30" spans="1:23" s="70" customFormat="1" ht="14" x14ac:dyDescent="0.15">
      <c r="A30" s="68">
        <v>2019</v>
      </c>
      <c r="B30" s="69" t="s">
        <v>154</v>
      </c>
      <c r="C30" s="160">
        <v>442.06</v>
      </c>
      <c r="D30" s="160">
        <v>541.88</v>
      </c>
      <c r="E30" s="160">
        <v>285.2</v>
      </c>
      <c r="F30" s="160">
        <v>156.85999999999999</v>
      </c>
      <c r="G30" s="160">
        <v>1426</v>
      </c>
      <c r="H30" s="174"/>
      <c r="I30" s="69" t="s">
        <v>154</v>
      </c>
      <c r="J30" s="76">
        <v>139244.74</v>
      </c>
      <c r="K30" s="71">
        <v>0.79295851644645765</v>
      </c>
      <c r="L30" s="71">
        <f t="shared" si="0"/>
        <v>110415.30245337271</v>
      </c>
      <c r="M30" s="71">
        <f t="shared" si="1"/>
        <v>110415.30245337271</v>
      </c>
      <c r="N30" s="71">
        <f t="shared" si="2"/>
        <v>110415.30245337271</v>
      </c>
      <c r="O30" s="71">
        <f t="shared" si="3"/>
        <v>110415.30245337271</v>
      </c>
      <c r="P30" s="172">
        <v>1215286259.48</v>
      </c>
      <c r="Q30" s="111">
        <f t="shared" si="5"/>
        <v>1426</v>
      </c>
      <c r="R30" s="187">
        <f t="shared" si="6"/>
        <v>157452221.29850948</v>
      </c>
      <c r="S30" s="187">
        <f t="shared" si="7"/>
        <v>48810188.602537945</v>
      </c>
      <c r="T30" s="187">
        <f t="shared" si="8"/>
        <v>59831844.093433604</v>
      </c>
      <c r="U30" s="187">
        <f t="shared" si="9"/>
        <v>31490444.259701896</v>
      </c>
      <c r="V30" s="187">
        <f t="shared" si="10"/>
        <v>17319744.342836041</v>
      </c>
      <c r="W30" s="113">
        <f t="shared" si="11"/>
        <v>0.12955978072678989</v>
      </c>
    </row>
    <row r="31" spans="1:23" s="70" customFormat="1" ht="14" x14ac:dyDescent="0.15">
      <c r="A31" s="68">
        <v>2019</v>
      </c>
      <c r="B31" s="69" t="s">
        <v>114</v>
      </c>
      <c r="C31" s="160">
        <v>300</v>
      </c>
      <c r="D31" s="160">
        <v>3950</v>
      </c>
      <c r="E31" s="160">
        <v>9640</v>
      </c>
      <c r="F31" s="160">
        <v>900</v>
      </c>
      <c r="G31" s="160">
        <v>14790</v>
      </c>
      <c r="H31" s="174"/>
      <c r="I31" s="69" t="s">
        <v>114</v>
      </c>
      <c r="J31" s="76">
        <v>179.5</v>
      </c>
      <c r="K31" s="71">
        <v>0.71818181818181814</v>
      </c>
      <c r="L31" s="71">
        <f t="shared" si="0"/>
        <v>128.91363636363636</v>
      </c>
      <c r="M31" s="71">
        <f t="shared" si="1"/>
        <v>128.91363636363636</v>
      </c>
      <c r="N31" s="71">
        <f t="shared" si="2"/>
        <v>128.91363636363636</v>
      </c>
      <c r="O31" s="71">
        <f t="shared" si="3"/>
        <v>128.91363636363636</v>
      </c>
      <c r="P31" s="172">
        <v>204694300.08999997</v>
      </c>
      <c r="Q31" s="111">
        <f t="shared" si="5"/>
        <v>14790</v>
      </c>
      <c r="R31" s="187">
        <f t="shared" si="6"/>
        <v>1906632.6818181816</v>
      </c>
      <c r="S31" s="187">
        <f t="shared" si="7"/>
        <v>38674.090909090904</v>
      </c>
      <c r="T31" s="187">
        <f t="shared" si="8"/>
        <v>509208.86363636359</v>
      </c>
      <c r="U31" s="187">
        <f t="shared" si="9"/>
        <v>1242727.4545454546</v>
      </c>
      <c r="V31" s="187">
        <f t="shared" si="10"/>
        <v>116022.27272727272</v>
      </c>
      <c r="W31" s="113">
        <f t="shared" si="11"/>
        <v>9.3145372439773534E-3</v>
      </c>
    </row>
    <row r="32" spans="1:23" s="70" customFormat="1" ht="14" x14ac:dyDescent="0.15">
      <c r="A32" s="68">
        <v>2019</v>
      </c>
      <c r="B32" s="69" t="s">
        <v>137</v>
      </c>
      <c r="C32" s="160">
        <v>0</v>
      </c>
      <c r="D32" s="160">
        <v>808</v>
      </c>
      <c r="E32" s="160">
        <v>2315</v>
      </c>
      <c r="F32" s="160">
        <v>0</v>
      </c>
      <c r="G32" s="160">
        <v>3123</v>
      </c>
      <c r="H32" s="174"/>
      <c r="I32" s="69" t="s">
        <v>137</v>
      </c>
      <c r="J32" s="76">
        <v>286.5</v>
      </c>
      <c r="K32" s="71">
        <v>0.67647058823529416</v>
      </c>
      <c r="L32" s="71">
        <f t="shared" si="0"/>
        <v>193.80882352941177</v>
      </c>
      <c r="M32" s="71">
        <f t="shared" si="1"/>
        <v>193.80882352941177</v>
      </c>
      <c r="N32" s="71">
        <f t="shared" si="2"/>
        <v>193.80882352941177</v>
      </c>
      <c r="O32" s="71">
        <f t="shared" si="3"/>
        <v>193.80882352941177</v>
      </c>
      <c r="P32" s="172">
        <v>41617958.390000001</v>
      </c>
      <c r="Q32" s="111">
        <f t="shared" si="5"/>
        <v>3123</v>
      </c>
      <c r="R32" s="187">
        <f t="shared" si="6"/>
        <v>605264.95588235301</v>
      </c>
      <c r="S32" s="187">
        <f t="shared" si="7"/>
        <v>0</v>
      </c>
      <c r="T32" s="187">
        <f t="shared" si="8"/>
        <v>156597.5294117647</v>
      </c>
      <c r="U32" s="187">
        <f t="shared" si="9"/>
        <v>448667.42647058825</v>
      </c>
      <c r="V32" s="187">
        <f t="shared" si="10"/>
        <v>0</v>
      </c>
      <c r="W32" s="113">
        <f t="shared" si="11"/>
        <v>1.454336010936535E-2</v>
      </c>
    </row>
    <row r="33" spans="1:23" s="70" customFormat="1" ht="14" x14ac:dyDescent="0.15">
      <c r="A33" s="68">
        <v>2019</v>
      </c>
      <c r="B33" s="69" t="s">
        <v>152</v>
      </c>
      <c r="C33" s="160">
        <v>471.83333333333331</v>
      </c>
      <c r="D33" s="160">
        <v>679.41666666666663</v>
      </c>
      <c r="E33" s="160">
        <v>0</v>
      </c>
      <c r="F33" s="160">
        <v>28.333333333333332</v>
      </c>
      <c r="G33" s="160">
        <v>1179.5833333333333</v>
      </c>
      <c r="H33" s="174"/>
      <c r="I33" s="69" t="s">
        <v>152</v>
      </c>
      <c r="J33" s="76">
        <v>29471.200000000001</v>
      </c>
      <c r="K33" s="71">
        <v>0.97128722475506835</v>
      </c>
      <c r="L33" s="71">
        <f t="shared" si="0"/>
        <v>28625.000058201571</v>
      </c>
      <c r="M33" s="71">
        <f t="shared" si="1"/>
        <v>28625.000058201571</v>
      </c>
      <c r="N33" s="71">
        <f t="shared" si="2"/>
        <v>28625.000058201571</v>
      </c>
      <c r="O33" s="71">
        <f t="shared" si="3"/>
        <v>28625.000058201571</v>
      </c>
      <c r="P33" s="172">
        <v>150709694.81999999</v>
      </c>
      <c r="Q33" s="111">
        <f t="shared" si="5"/>
        <v>1179.5833333333333</v>
      </c>
      <c r="R33" s="187">
        <f t="shared" si="6"/>
        <v>33765572.98532027</v>
      </c>
      <c r="S33" s="187">
        <f t="shared" si="7"/>
        <v>13506229.194128107</v>
      </c>
      <c r="T33" s="187">
        <f t="shared" si="8"/>
        <v>19448302.12287645</v>
      </c>
      <c r="U33" s="187">
        <f t="shared" si="9"/>
        <v>0</v>
      </c>
      <c r="V33" s="187">
        <f t="shared" si="10"/>
        <v>811041.6683157112</v>
      </c>
      <c r="W33" s="113">
        <f t="shared" si="11"/>
        <v>0.22404380173185379</v>
      </c>
    </row>
    <row r="34" spans="1:23" s="70" customFormat="1" ht="14" x14ac:dyDescent="0.15">
      <c r="A34" s="68">
        <v>2019</v>
      </c>
      <c r="B34" s="69" t="s">
        <v>132</v>
      </c>
      <c r="C34" s="160">
        <v>890.6</v>
      </c>
      <c r="D34" s="160">
        <v>439.2</v>
      </c>
      <c r="E34" s="160">
        <v>401.6</v>
      </c>
      <c r="F34" s="160">
        <v>109.8</v>
      </c>
      <c r="G34" s="160">
        <v>1841.2</v>
      </c>
      <c r="H34" s="174"/>
      <c r="I34" s="69" t="s">
        <v>132</v>
      </c>
      <c r="J34" s="76">
        <v>1950</v>
      </c>
      <c r="K34" s="71">
        <v>1</v>
      </c>
      <c r="L34" s="71">
        <f t="shared" si="0"/>
        <v>1950</v>
      </c>
      <c r="M34" s="71">
        <f t="shared" si="1"/>
        <v>1950</v>
      </c>
      <c r="N34" s="71">
        <f t="shared" si="2"/>
        <v>1950</v>
      </c>
      <c r="O34" s="71">
        <f t="shared" si="3"/>
        <v>1950</v>
      </c>
      <c r="P34" s="172">
        <v>19005000</v>
      </c>
      <c r="Q34" s="111">
        <f t="shared" si="5"/>
        <v>1841.2</v>
      </c>
      <c r="R34" s="187">
        <f t="shared" si="6"/>
        <v>3590340</v>
      </c>
      <c r="S34" s="187">
        <f t="shared" si="7"/>
        <v>1736670</v>
      </c>
      <c r="T34" s="187">
        <f t="shared" si="8"/>
        <v>856440</v>
      </c>
      <c r="U34" s="187">
        <f t="shared" si="9"/>
        <v>783120</v>
      </c>
      <c r="V34" s="187">
        <f t="shared" si="10"/>
        <v>214110</v>
      </c>
      <c r="W34" s="113">
        <f t="shared" si="11"/>
        <v>0.18891554853985792</v>
      </c>
    </row>
    <row r="35" spans="1:23" s="70" customFormat="1" ht="14" x14ac:dyDescent="0.15">
      <c r="A35" s="68">
        <v>2019</v>
      </c>
      <c r="B35" s="69" t="s">
        <v>136</v>
      </c>
      <c r="C35" s="160">
        <v>0</v>
      </c>
      <c r="D35" s="160">
        <v>7900</v>
      </c>
      <c r="E35" s="160">
        <v>19280</v>
      </c>
      <c r="F35" s="160">
        <v>1800</v>
      </c>
      <c r="G35" s="160">
        <v>28980</v>
      </c>
      <c r="H35" s="174"/>
      <c r="I35" s="69" t="s">
        <v>136</v>
      </c>
      <c r="J35" s="76">
        <v>2840.5299999999997</v>
      </c>
      <c r="K35" s="71">
        <v>0.69278652508238736</v>
      </c>
      <c r="L35" s="71">
        <f t="shared" si="0"/>
        <v>1967.8809080922736</v>
      </c>
      <c r="M35" s="71">
        <f t="shared" si="1"/>
        <v>1967.8809080922736</v>
      </c>
      <c r="N35" s="71">
        <f t="shared" si="2"/>
        <v>1967.8809080922736</v>
      </c>
      <c r="O35" s="71">
        <f t="shared" si="3"/>
        <v>1967.8809080922736</v>
      </c>
      <c r="P35" s="172">
        <v>3724783454.1100011</v>
      </c>
      <c r="Q35" s="111">
        <f t="shared" si="5"/>
        <v>28980</v>
      </c>
      <c r="R35" s="187">
        <f t="shared" si="6"/>
        <v>57029188.716514088</v>
      </c>
      <c r="S35" s="187">
        <f t="shared" si="7"/>
        <v>0</v>
      </c>
      <c r="T35" s="187">
        <f t="shared" si="8"/>
        <v>15546259.173928961</v>
      </c>
      <c r="U35" s="187">
        <f t="shared" si="9"/>
        <v>37940743.908019036</v>
      </c>
      <c r="V35" s="187">
        <f t="shared" si="10"/>
        <v>3542185.6345660924</v>
      </c>
      <c r="W35" s="113">
        <f t="shared" si="11"/>
        <v>1.5310739380993258E-2</v>
      </c>
    </row>
    <row r="36" spans="1:23" s="70" customFormat="1" ht="14" x14ac:dyDescent="0.15">
      <c r="A36" s="68">
        <v>2019</v>
      </c>
      <c r="B36" s="69" t="s">
        <v>150</v>
      </c>
      <c r="C36" s="160">
        <v>0</v>
      </c>
      <c r="D36" s="160">
        <v>3950</v>
      </c>
      <c r="E36" s="160">
        <v>9640</v>
      </c>
      <c r="F36" s="160">
        <v>900</v>
      </c>
      <c r="G36" s="160">
        <v>14490</v>
      </c>
      <c r="H36" s="174"/>
      <c r="I36" s="69" t="s">
        <v>150</v>
      </c>
      <c r="J36" s="76">
        <v>582</v>
      </c>
      <c r="K36" s="71">
        <v>0.50783699059561127</v>
      </c>
      <c r="L36" s="71">
        <f t="shared" si="0"/>
        <v>295.56112852664575</v>
      </c>
      <c r="M36" s="71">
        <f t="shared" si="1"/>
        <v>295.56112852664575</v>
      </c>
      <c r="N36" s="71">
        <f t="shared" si="2"/>
        <v>295.56112852664575</v>
      </c>
      <c r="O36" s="71">
        <f t="shared" si="3"/>
        <v>295.56112852664575</v>
      </c>
      <c r="P36" s="172">
        <v>64720967.620000005</v>
      </c>
      <c r="Q36" s="111">
        <f t="shared" si="5"/>
        <v>14490</v>
      </c>
      <c r="R36" s="187">
        <f t="shared" si="6"/>
        <v>4282680.7523510968</v>
      </c>
      <c r="S36" s="187">
        <f t="shared" si="7"/>
        <v>0</v>
      </c>
      <c r="T36" s="187">
        <f t="shared" si="8"/>
        <v>1167466.4576802508</v>
      </c>
      <c r="U36" s="187">
        <f t="shared" si="9"/>
        <v>2849209.2789968648</v>
      </c>
      <c r="V36" s="187">
        <f t="shared" si="10"/>
        <v>266005.01567398116</v>
      </c>
      <c r="W36" s="113">
        <f t="shared" si="11"/>
        <v>6.6171457409231735E-2</v>
      </c>
    </row>
    <row r="37" spans="1:23" s="70" customFormat="1" ht="14" x14ac:dyDescent="0.15">
      <c r="A37" s="68">
        <v>2019</v>
      </c>
      <c r="B37" s="78" t="s">
        <v>181</v>
      </c>
      <c r="C37" s="160">
        <v>200</v>
      </c>
      <c r="D37" s="160">
        <v>345</v>
      </c>
      <c r="E37" s="160">
        <v>350</v>
      </c>
      <c r="F37" s="160">
        <v>90</v>
      </c>
      <c r="G37" s="160">
        <v>985</v>
      </c>
      <c r="H37" s="174"/>
      <c r="I37" s="78" t="s">
        <v>181</v>
      </c>
      <c r="J37" s="71">
        <v>8</v>
      </c>
      <c r="K37" s="173">
        <v>1</v>
      </c>
      <c r="L37" s="71">
        <f t="shared" si="0"/>
        <v>8</v>
      </c>
      <c r="M37" s="71">
        <f t="shared" si="1"/>
        <v>8</v>
      </c>
      <c r="N37" s="71">
        <f t="shared" si="2"/>
        <v>8</v>
      </c>
      <c r="O37" s="71">
        <f t="shared" si="3"/>
        <v>8</v>
      </c>
      <c r="P37" s="172">
        <v>0</v>
      </c>
      <c r="Q37" s="111">
        <f t="shared" si="5"/>
        <v>985</v>
      </c>
      <c r="R37" s="187">
        <f t="shared" si="6"/>
        <v>7880</v>
      </c>
      <c r="S37" s="187">
        <f t="shared" si="7"/>
        <v>1600</v>
      </c>
      <c r="T37" s="187">
        <f t="shared" si="8"/>
        <v>2760</v>
      </c>
      <c r="U37" s="187">
        <f t="shared" si="9"/>
        <v>2800</v>
      </c>
      <c r="V37" s="187">
        <f t="shared" si="10"/>
        <v>720</v>
      </c>
      <c r="W37" s="113" t="e">
        <f t="shared" si="11"/>
        <v>#DIV/0!</v>
      </c>
    </row>
    <row r="38" spans="1:23" s="70" customFormat="1" ht="14" x14ac:dyDescent="0.15">
      <c r="A38" s="68">
        <v>2019</v>
      </c>
      <c r="B38" s="69" t="s">
        <v>117</v>
      </c>
      <c r="C38" s="160">
        <v>364.42857142857144</v>
      </c>
      <c r="D38" s="160">
        <v>1897.2857142857142</v>
      </c>
      <c r="E38" s="160">
        <v>2754.8571428571427</v>
      </c>
      <c r="F38" s="160">
        <v>1345.1428571428571</v>
      </c>
      <c r="G38" s="160">
        <v>6361.7142857142853</v>
      </c>
      <c r="H38" s="174"/>
      <c r="I38" s="69" t="s">
        <v>117</v>
      </c>
      <c r="J38" s="76">
        <v>132</v>
      </c>
      <c r="K38" s="71">
        <v>0.2391304347826087</v>
      </c>
      <c r="L38" s="71">
        <f t="shared" si="0"/>
        <v>31.565217391304348</v>
      </c>
      <c r="M38" s="71">
        <f t="shared" si="1"/>
        <v>31.565217391304348</v>
      </c>
      <c r="N38" s="71">
        <f t="shared" si="2"/>
        <v>31.565217391304348</v>
      </c>
      <c r="O38" s="71">
        <f t="shared" si="3"/>
        <v>31.565217391304348</v>
      </c>
      <c r="P38" s="172">
        <v>10978418.25</v>
      </c>
      <c r="Q38" s="111">
        <f t="shared" si="5"/>
        <v>6361.7142857142853</v>
      </c>
      <c r="R38" s="187">
        <f t="shared" si="6"/>
        <v>200808.89440993787</v>
      </c>
      <c r="S38" s="187">
        <f t="shared" si="7"/>
        <v>11503.267080745341</v>
      </c>
      <c r="T38" s="187">
        <f t="shared" si="8"/>
        <v>59888.236024844715</v>
      </c>
      <c r="U38" s="187">
        <f t="shared" si="9"/>
        <v>86957.664596273287</v>
      </c>
      <c r="V38" s="187">
        <f t="shared" si="10"/>
        <v>42459.72670807453</v>
      </c>
      <c r="W38" s="113">
        <f t="shared" si="11"/>
        <v>1.8291241036470611E-2</v>
      </c>
    </row>
    <row r="39" spans="1:23" s="70" customFormat="1" ht="14" x14ac:dyDescent="0.15">
      <c r="A39" s="68">
        <v>2019</v>
      </c>
      <c r="B39" s="69" t="s">
        <v>108</v>
      </c>
      <c r="C39" s="160">
        <v>840</v>
      </c>
      <c r="D39" s="160">
        <v>1860</v>
      </c>
      <c r="E39" s="160">
        <v>3150</v>
      </c>
      <c r="F39" s="160">
        <v>420</v>
      </c>
      <c r="G39" s="160">
        <v>6270</v>
      </c>
      <c r="H39" s="174"/>
      <c r="I39" s="69" t="s">
        <v>108</v>
      </c>
      <c r="J39" s="76">
        <v>49.5</v>
      </c>
      <c r="K39" s="71">
        <v>0.18518518518518517</v>
      </c>
      <c r="L39" s="71">
        <f t="shared" si="0"/>
        <v>9.1666666666666661</v>
      </c>
      <c r="M39" s="71">
        <f t="shared" si="1"/>
        <v>9.1666666666666661</v>
      </c>
      <c r="N39" s="71">
        <f t="shared" si="2"/>
        <v>9.1666666666666661</v>
      </c>
      <c r="O39" s="71">
        <f t="shared" si="3"/>
        <v>9.1666666666666661</v>
      </c>
      <c r="P39" s="172">
        <v>2191832.7999999998</v>
      </c>
      <c r="Q39" s="111">
        <f t="shared" si="5"/>
        <v>6270</v>
      </c>
      <c r="R39" s="187">
        <f t="shared" si="6"/>
        <v>57474.999999999993</v>
      </c>
      <c r="S39" s="187">
        <f t="shared" si="7"/>
        <v>7699.9999999999991</v>
      </c>
      <c r="T39" s="187">
        <f t="shared" si="8"/>
        <v>17050</v>
      </c>
      <c r="U39" s="187">
        <f t="shared" si="9"/>
        <v>28874.999999999996</v>
      </c>
      <c r="V39" s="187">
        <f t="shared" si="10"/>
        <v>3849.9999999999995</v>
      </c>
      <c r="W39" s="113">
        <f t="shared" si="11"/>
        <v>2.6222346887043571E-2</v>
      </c>
    </row>
    <row r="40" spans="1:23" ht="14" x14ac:dyDescent="0.15">
      <c r="R40" s="118">
        <f>SUM(R3:R39)</f>
        <v>770039638.15245199</v>
      </c>
      <c r="S40" s="118">
        <f>SUM(S3:S39)</f>
        <v>257783130.05228394</v>
      </c>
      <c r="T40" s="118">
        <f>SUM(T3:T39)</f>
        <v>334860848.43341476</v>
      </c>
      <c r="U40" s="118">
        <f>SUM(U3:U39)</f>
        <v>106123792.00898129</v>
      </c>
      <c r="V40" s="118">
        <f>SUM(V3:V39)</f>
        <v>71271867.657772183</v>
      </c>
    </row>
    <row r="43" spans="1:23" s="70" customFormat="1" ht="14" x14ac:dyDescent="0.15">
      <c r="H43" s="170"/>
    </row>
    <row r="44" spans="1:23" s="70" customFormat="1" ht="14" x14ac:dyDescent="0.15">
      <c r="H44" s="170"/>
    </row>
    <row r="45" spans="1:23" s="70" customFormat="1" ht="14" x14ac:dyDescent="0.15">
      <c r="H45" s="170"/>
    </row>
  </sheetData>
  <mergeCells count="1">
    <mergeCell ref="A1: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CC2E-8CCD-4D09-BAF8-5711681EECDC}">
  <dimension ref="A1:W52"/>
  <sheetViews>
    <sheetView topLeftCell="L5" zoomScaleNormal="100" workbookViewId="0">
      <selection activeCell="A2" sqref="A2"/>
    </sheetView>
  </sheetViews>
  <sheetFormatPr baseColWidth="10" defaultColWidth="11.5" defaultRowHeight="14" x14ac:dyDescent="0.15"/>
  <cols>
    <col min="1" max="1" width="5.5" style="70" bestFit="1" customWidth="1"/>
    <col min="2" max="2" width="18.5" style="70" bestFit="1" customWidth="1"/>
    <col min="3" max="3" width="12.83203125" style="70" bestFit="1" customWidth="1"/>
    <col min="4" max="4" width="14.1640625" style="70" bestFit="1" customWidth="1"/>
    <col min="5" max="5" width="14.1640625" style="94" bestFit="1" customWidth="1"/>
    <col min="6" max="6" width="12.83203125" style="94" bestFit="1" customWidth="1"/>
    <col min="7" max="7" width="14.33203125" style="94" bestFit="1" customWidth="1"/>
    <col min="8" max="8" width="2.5" style="171" customWidth="1"/>
    <col min="9" max="9" width="18.5" style="94" bestFit="1" customWidth="1"/>
    <col min="10" max="10" width="12.6640625" style="94" bestFit="1" customWidth="1"/>
    <col min="11" max="11" width="7.6640625" style="94" bestFit="1" customWidth="1"/>
    <col min="12" max="15" width="12.6640625" style="94" bestFit="1" customWidth="1"/>
    <col min="16" max="16" width="23.33203125" style="94" bestFit="1" customWidth="1"/>
    <col min="17" max="17" width="14.83203125" style="94" bestFit="1" customWidth="1"/>
    <col min="18" max="18" width="22" style="94" bestFit="1" customWidth="1"/>
    <col min="19" max="21" width="20" style="94" bestFit="1" customWidth="1"/>
    <col min="22" max="22" width="18.6640625" style="94" bestFit="1" customWidth="1"/>
    <col min="23" max="23" width="13.83203125" style="94" bestFit="1" customWidth="1"/>
    <col min="24" max="16384" width="11.5" style="94"/>
  </cols>
  <sheetData>
    <row r="1" spans="1:23" ht="20.25" customHeight="1" x14ac:dyDescent="0.2">
      <c r="A1" s="271" t="s">
        <v>187</v>
      </c>
      <c r="B1" s="271"/>
      <c r="C1" s="271"/>
      <c r="D1" s="271"/>
      <c r="E1" s="271"/>
      <c r="F1" s="271"/>
      <c r="G1" s="271"/>
      <c r="H1" s="190"/>
      <c r="I1" s="144"/>
      <c r="J1" s="144"/>
      <c r="K1" s="144"/>
      <c r="L1" s="144"/>
      <c r="M1" s="144"/>
      <c r="N1" s="144"/>
      <c r="O1" s="144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6" t="s">
        <v>144</v>
      </c>
      <c r="G2" s="175" t="s">
        <v>210</v>
      </c>
      <c r="H2" s="189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25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3" s="70" customFormat="1" ht="13.5" customHeight="1" x14ac:dyDescent="0.15">
      <c r="A3" s="68">
        <v>2019</v>
      </c>
      <c r="B3" s="69" t="s">
        <v>96</v>
      </c>
      <c r="C3" s="160">
        <v>860</v>
      </c>
      <c r="D3" s="160">
        <v>460</v>
      </c>
      <c r="E3" s="160">
        <v>374.99999999999994</v>
      </c>
      <c r="F3" s="160">
        <v>0</v>
      </c>
      <c r="G3" s="160">
        <v>1695</v>
      </c>
      <c r="H3" s="201"/>
      <c r="I3" s="69" t="s">
        <v>96</v>
      </c>
      <c r="J3" s="75">
        <v>5778</v>
      </c>
      <c r="K3" s="71">
        <v>1</v>
      </c>
      <c r="L3" s="71">
        <f t="shared" ref="L3:L34" si="0">+J3*K3</f>
        <v>5778</v>
      </c>
      <c r="M3" s="71">
        <f t="shared" ref="M3:M34" si="1">+J3*K3</f>
        <v>5778</v>
      </c>
      <c r="N3" s="71">
        <f t="shared" ref="N3:N34" si="2">+K3*J3</f>
        <v>5778</v>
      </c>
      <c r="O3" s="71">
        <f t="shared" ref="O3:O34" si="3">+K3*J3</f>
        <v>5778</v>
      </c>
      <c r="P3" s="89">
        <v>333342211.10000002</v>
      </c>
      <c r="Q3" s="111">
        <f>G3</f>
        <v>1695</v>
      </c>
      <c r="R3" s="187">
        <f>+Q3*L3</f>
        <v>9793710</v>
      </c>
      <c r="S3" s="187">
        <f>+L3*C3</f>
        <v>4969080</v>
      </c>
      <c r="T3" s="187">
        <f t="shared" ref="T3:V3" si="4">+M3*D3</f>
        <v>2657880</v>
      </c>
      <c r="U3" s="187">
        <f t="shared" si="4"/>
        <v>2166749.9999999995</v>
      </c>
      <c r="V3" s="187">
        <f t="shared" si="4"/>
        <v>0</v>
      </c>
      <c r="W3" s="113">
        <f>+R3/P3</f>
        <v>2.9380347504390808E-2</v>
      </c>
    </row>
    <row r="4" spans="1:23" s="70" customFormat="1" ht="13.5" customHeight="1" x14ac:dyDescent="0.15">
      <c r="A4" s="68">
        <v>2019</v>
      </c>
      <c r="B4" s="69" t="s">
        <v>102</v>
      </c>
      <c r="C4" s="160">
        <v>950</v>
      </c>
      <c r="D4" s="160">
        <v>4534</v>
      </c>
      <c r="E4" s="160">
        <v>9291</v>
      </c>
      <c r="F4" s="160">
        <v>3248</v>
      </c>
      <c r="G4" s="160">
        <v>18023</v>
      </c>
      <c r="H4" s="201"/>
      <c r="I4" s="69" t="s">
        <v>102</v>
      </c>
      <c r="J4" s="75">
        <v>13.5</v>
      </c>
      <c r="K4" s="71">
        <v>1</v>
      </c>
      <c r="L4" s="71">
        <f t="shared" si="0"/>
        <v>13.5</v>
      </c>
      <c r="M4" s="71">
        <f t="shared" si="1"/>
        <v>13.5</v>
      </c>
      <c r="N4" s="71">
        <f t="shared" si="2"/>
        <v>13.5</v>
      </c>
      <c r="O4" s="71">
        <f t="shared" si="3"/>
        <v>13.5</v>
      </c>
      <c r="P4" s="89">
        <v>1651410.03</v>
      </c>
      <c r="Q4" s="111">
        <f t="shared" ref="Q4:Q34" si="5">G4</f>
        <v>18023</v>
      </c>
      <c r="R4" s="187">
        <f t="shared" ref="R4:R34" si="6">+Q4*L4</f>
        <v>243310.5</v>
      </c>
      <c r="S4" s="187">
        <f t="shared" ref="S4:S34" si="7">+L4*C4</f>
        <v>12825</v>
      </c>
      <c r="T4" s="187">
        <f t="shared" ref="T4:T34" si="8">+M4*D4</f>
        <v>61209</v>
      </c>
      <c r="U4" s="187">
        <f t="shared" ref="U4:U34" si="9">+N4*E4</f>
        <v>125428.5</v>
      </c>
      <c r="V4" s="187">
        <f t="shared" ref="V4:V34" si="10">+O4*F4</f>
        <v>43848</v>
      </c>
      <c r="W4" s="113">
        <f t="shared" ref="W4:W34" si="11">+R4/P4</f>
        <v>0.14733500195587404</v>
      </c>
    </row>
    <row r="5" spans="1:23" s="70" customFormat="1" ht="13.5" customHeight="1" x14ac:dyDescent="0.15">
      <c r="A5" s="68">
        <v>2019</v>
      </c>
      <c r="B5" s="69" t="s">
        <v>157</v>
      </c>
      <c r="C5" s="160">
        <v>909</v>
      </c>
      <c r="D5" s="160">
        <v>158</v>
      </c>
      <c r="E5" s="160">
        <v>0</v>
      </c>
      <c r="F5" s="160">
        <v>0</v>
      </c>
      <c r="G5" s="160">
        <v>1067</v>
      </c>
      <c r="H5" s="201"/>
      <c r="I5" s="69" t="s">
        <v>160</v>
      </c>
      <c r="J5" s="76">
        <v>5601.59</v>
      </c>
      <c r="K5" s="71">
        <v>1</v>
      </c>
      <c r="L5" s="71">
        <f t="shared" si="0"/>
        <v>5601.59</v>
      </c>
      <c r="M5" s="71">
        <f t="shared" si="1"/>
        <v>5601.59</v>
      </c>
      <c r="N5" s="71">
        <f t="shared" si="2"/>
        <v>5601.59</v>
      </c>
      <c r="O5" s="71">
        <f t="shared" si="3"/>
        <v>5601.59</v>
      </c>
      <c r="P5" s="89">
        <v>188395581.91999999</v>
      </c>
      <c r="Q5" s="111">
        <f t="shared" si="5"/>
        <v>1067</v>
      </c>
      <c r="R5" s="187">
        <f t="shared" si="6"/>
        <v>5976896.5300000003</v>
      </c>
      <c r="S5" s="187">
        <f t="shared" si="7"/>
        <v>5091845.3100000005</v>
      </c>
      <c r="T5" s="187">
        <f t="shared" si="8"/>
        <v>885051.22</v>
      </c>
      <c r="U5" s="187">
        <f t="shared" si="9"/>
        <v>0</v>
      </c>
      <c r="V5" s="187">
        <f t="shared" si="10"/>
        <v>0</v>
      </c>
      <c r="W5" s="113">
        <f t="shared" si="11"/>
        <v>3.1725247848635965E-2</v>
      </c>
    </row>
    <row r="6" spans="1:23" s="70" customFormat="1" ht="13.5" customHeight="1" x14ac:dyDescent="0.15">
      <c r="A6" s="68">
        <v>2019</v>
      </c>
      <c r="B6" s="69" t="s">
        <v>113</v>
      </c>
      <c r="C6" s="160">
        <v>1111.8331049799999</v>
      </c>
      <c r="D6" s="160">
        <v>1416.0374461099998</v>
      </c>
      <c r="E6" s="160">
        <v>139.97897940999999</v>
      </c>
      <c r="F6" s="160">
        <v>663.15046949999987</v>
      </c>
      <c r="G6" s="160">
        <v>663.15046949999987</v>
      </c>
      <c r="H6" s="201"/>
      <c r="I6" s="69" t="s">
        <v>113</v>
      </c>
      <c r="J6" s="76">
        <v>87.62</v>
      </c>
      <c r="K6" s="71">
        <v>1</v>
      </c>
      <c r="L6" s="71">
        <f t="shared" si="0"/>
        <v>87.62</v>
      </c>
      <c r="M6" s="71">
        <f t="shared" si="1"/>
        <v>87.62</v>
      </c>
      <c r="N6" s="71">
        <f t="shared" si="2"/>
        <v>87.62</v>
      </c>
      <c r="O6" s="71">
        <f t="shared" si="3"/>
        <v>87.62</v>
      </c>
      <c r="P6" s="89">
        <v>6756000</v>
      </c>
      <c r="Q6" s="111">
        <f t="shared" si="5"/>
        <v>663.15046949999987</v>
      </c>
      <c r="R6" s="187">
        <f t="shared" si="6"/>
        <v>58105.244137589994</v>
      </c>
      <c r="S6" s="187">
        <f t="shared" si="7"/>
        <v>97418.816658347598</v>
      </c>
      <c r="T6" s="187">
        <f t="shared" si="8"/>
        <v>124073.20102815819</v>
      </c>
      <c r="U6" s="187">
        <f t="shared" si="9"/>
        <v>12264.958175904199</v>
      </c>
      <c r="V6" s="187">
        <f t="shared" si="10"/>
        <v>58105.244137589994</v>
      </c>
      <c r="W6" s="113">
        <f t="shared" si="11"/>
        <v>8.6005393927753096E-3</v>
      </c>
    </row>
    <row r="7" spans="1:23" s="70" customFormat="1" ht="13.5" customHeight="1" x14ac:dyDescent="0.15">
      <c r="A7" s="68">
        <v>2019</v>
      </c>
      <c r="B7" s="69" t="s">
        <v>183</v>
      </c>
      <c r="C7" s="160">
        <v>187.5</v>
      </c>
      <c r="D7" s="160">
        <v>4380</v>
      </c>
      <c r="E7" s="160">
        <v>15226</v>
      </c>
      <c r="F7" s="160">
        <v>50</v>
      </c>
      <c r="G7" s="160">
        <v>19843.5</v>
      </c>
      <c r="H7" s="201"/>
      <c r="I7" s="69" t="s">
        <v>183</v>
      </c>
      <c r="J7" s="76">
        <v>725</v>
      </c>
      <c r="K7" s="71">
        <v>1</v>
      </c>
      <c r="L7" s="71">
        <f t="shared" si="0"/>
        <v>725</v>
      </c>
      <c r="M7" s="71">
        <f t="shared" si="1"/>
        <v>725</v>
      </c>
      <c r="N7" s="71">
        <f t="shared" si="2"/>
        <v>725</v>
      </c>
      <c r="O7" s="71">
        <f t="shared" si="3"/>
        <v>725</v>
      </c>
      <c r="P7" s="89">
        <v>118904350</v>
      </c>
      <c r="Q7" s="111">
        <f t="shared" si="5"/>
        <v>19843.5</v>
      </c>
      <c r="R7" s="187">
        <f t="shared" si="6"/>
        <v>14386537.5</v>
      </c>
      <c r="S7" s="187">
        <f t="shared" si="7"/>
        <v>135937.5</v>
      </c>
      <c r="T7" s="187">
        <f t="shared" si="8"/>
        <v>3175500</v>
      </c>
      <c r="U7" s="187">
        <f t="shared" si="9"/>
        <v>11038850</v>
      </c>
      <c r="V7" s="187">
        <f t="shared" si="10"/>
        <v>36250</v>
      </c>
      <c r="W7" s="113">
        <f t="shared" si="11"/>
        <v>0.12099252466373181</v>
      </c>
    </row>
    <row r="8" spans="1:23" s="70" customFormat="1" ht="13.5" customHeight="1" x14ac:dyDescent="0.15">
      <c r="A8" s="68">
        <v>2019</v>
      </c>
      <c r="B8" s="78" t="s">
        <v>180</v>
      </c>
      <c r="C8" s="160">
        <v>0</v>
      </c>
      <c r="D8" s="160">
        <v>3950</v>
      </c>
      <c r="E8" s="160">
        <v>9640</v>
      </c>
      <c r="F8" s="160">
        <v>900</v>
      </c>
      <c r="G8" s="160">
        <v>14490</v>
      </c>
      <c r="H8" s="201"/>
      <c r="I8" s="78" t="s">
        <v>180</v>
      </c>
      <c r="J8" s="71">
        <v>1994</v>
      </c>
      <c r="K8" s="71">
        <v>1</v>
      </c>
      <c r="L8" s="71">
        <f t="shared" si="0"/>
        <v>1994</v>
      </c>
      <c r="M8" s="71">
        <f t="shared" si="1"/>
        <v>1994</v>
      </c>
      <c r="N8" s="71">
        <f t="shared" si="2"/>
        <v>1994</v>
      </c>
      <c r="O8" s="71">
        <f t="shared" si="3"/>
        <v>1994</v>
      </c>
      <c r="P8" s="89">
        <v>1488455810.1799998</v>
      </c>
      <c r="Q8" s="111">
        <f t="shared" si="5"/>
        <v>14490</v>
      </c>
      <c r="R8" s="187">
        <f t="shared" si="6"/>
        <v>28893060</v>
      </c>
      <c r="S8" s="187">
        <f t="shared" si="7"/>
        <v>0</v>
      </c>
      <c r="T8" s="187">
        <f t="shared" si="8"/>
        <v>7876300</v>
      </c>
      <c r="U8" s="187">
        <f t="shared" si="9"/>
        <v>19222160</v>
      </c>
      <c r="V8" s="187">
        <f t="shared" si="10"/>
        <v>1794600</v>
      </c>
      <c r="W8" s="113">
        <f t="shared" si="11"/>
        <v>1.9411432843616596E-2</v>
      </c>
    </row>
    <row r="9" spans="1:23" s="70" customFormat="1" ht="13.5" customHeight="1" x14ac:dyDescent="0.15">
      <c r="A9" s="68">
        <v>2019</v>
      </c>
      <c r="B9" s="69" t="s">
        <v>118</v>
      </c>
      <c r="C9" s="160">
        <v>545</v>
      </c>
      <c r="D9" s="160">
        <v>0</v>
      </c>
      <c r="E9" s="160">
        <v>0</v>
      </c>
      <c r="F9" s="160">
        <v>0</v>
      </c>
      <c r="G9" s="160">
        <v>545</v>
      </c>
      <c r="H9" s="201"/>
      <c r="I9" s="69" t="s">
        <v>118</v>
      </c>
      <c r="J9" s="76">
        <v>13719.01</v>
      </c>
      <c r="K9" s="71">
        <v>1</v>
      </c>
      <c r="L9" s="71">
        <f t="shared" si="0"/>
        <v>13719.01</v>
      </c>
      <c r="M9" s="71">
        <f t="shared" si="1"/>
        <v>13719.01</v>
      </c>
      <c r="N9" s="71">
        <f t="shared" si="2"/>
        <v>13719.01</v>
      </c>
      <c r="O9" s="71">
        <f t="shared" si="3"/>
        <v>13719.01</v>
      </c>
      <c r="P9" s="89">
        <v>135146132.47</v>
      </c>
      <c r="Q9" s="111">
        <f t="shared" si="5"/>
        <v>545</v>
      </c>
      <c r="R9" s="187">
        <f t="shared" si="6"/>
        <v>7476860.4500000002</v>
      </c>
      <c r="S9" s="187">
        <f t="shared" si="7"/>
        <v>7476860.4500000002</v>
      </c>
      <c r="T9" s="187">
        <f t="shared" si="8"/>
        <v>0</v>
      </c>
      <c r="U9" s="187">
        <f t="shared" si="9"/>
        <v>0</v>
      </c>
      <c r="V9" s="187">
        <f t="shared" si="10"/>
        <v>0</v>
      </c>
      <c r="W9" s="113">
        <f t="shared" si="11"/>
        <v>5.5324265025932046E-2</v>
      </c>
    </row>
    <row r="10" spans="1:23" s="70" customFormat="1" ht="13.5" customHeight="1" x14ac:dyDescent="0.15">
      <c r="A10" s="68">
        <v>2019</v>
      </c>
      <c r="B10" s="69" t="s">
        <v>148</v>
      </c>
      <c r="C10" s="160">
        <v>200</v>
      </c>
      <c r="D10" s="160">
        <v>1975</v>
      </c>
      <c r="E10" s="160">
        <v>4820</v>
      </c>
      <c r="F10" s="160">
        <v>450</v>
      </c>
      <c r="G10" s="160">
        <v>7445</v>
      </c>
      <c r="H10" s="201"/>
      <c r="I10" s="69" t="s">
        <v>148</v>
      </c>
      <c r="J10" s="76">
        <v>3109.3199999999997</v>
      </c>
      <c r="K10" s="71">
        <v>1</v>
      </c>
      <c r="L10" s="71">
        <f t="shared" si="0"/>
        <v>3109.3199999999997</v>
      </c>
      <c r="M10" s="71">
        <f t="shared" si="1"/>
        <v>3109.3199999999997</v>
      </c>
      <c r="N10" s="71">
        <f t="shared" si="2"/>
        <v>3109.3199999999997</v>
      </c>
      <c r="O10" s="71">
        <f t="shared" si="3"/>
        <v>3109.3199999999997</v>
      </c>
      <c r="P10" s="89">
        <v>545172138.71000004</v>
      </c>
      <c r="Q10" s="111">
        <f t="shared" si="5"/>
        <v>7445</v>
      </c>
      <c r="R10" s="187">
        <f t="shared" si="6"/>
        <v>23148887.399999999</v>
      </c>
      <c r="S10" s="187">
        <f t="shared" si="7"/>
        <v>621864</v>
      </c>
      <c r="T10" s="187">
        <f t="shared" si="8"/>
        <v>6140906.9999999991</v>
      </c>
      <c r="U10" s="187">
        <f t="shared" si="9"/>
        <v>14986922.399999999</v>
      </c>
      <c r="V10" s="187">
        <f t="shared" si="10"/>
        <v>1399193.9999999998</v>
      </c>
      <c r="W10" s="113">
        <f t="shared" si="11"/>
        <v>4.2461611216551669E-2</v>
      </c>
    </row>
    <row r="11" spans="1:23" s="70" customFormat="1" ht="13.5" customHeight="1" x14ac:dyDescent="0.15">
      <c r="A11" s="68">
        <v>2019</v>
      </c>
      <c r="B11" s="69" t="s">
        <v>134</v>
      </c>
      <c r="C11" s="160">
        <v>1610</v>
      </c>
      <c r="D11" s="160">
        <v>1900</v>
      </c>
      <c r="E11" s="160"/>
      <c r="F11" s="160">
        <v>420</v>
      </c>
      <c r="G11" s="160">
        <v>3930</v>
      </c>
      <c r="H11" s="208"/>
      <c r="I11" s="69" t="s">
        <v>134</v>
      </c>
      <c r="J11" s="76">
        <v>5758</v>
      </c>
      <c r="K11" s="71">
        <v>1</v>
      </c>
      <c r="L11" s="71">
        <f t="shared" si="0"/>
        <v>5758</v>
      </c>
      <c r="M11" s="71">
        <f t="shared" si="1"/>
        <v>5758</v>
      </c>
      <c r="N11" s="71">
        <f t="shared" si="2"/>
        <v>5758</v>
      </c>
      <c r="O11" s="71">
        <f t="shared" si="3"/>
        <v>5758</v>
      </c>
      <c r="P11" s="89">
        <v>240142027.89999998</v>
      </c>
      <c r="Q11" s="111">
        <f t="shared" si="5"/>
        <v>3930</v>
      </c>
      <c r="R11" s="187">
        <f t="shared" si="6"/>
        <v>22628940</v>
      </c>
      <c r="S11" s="187">
        <f t="shared" si="7"/>
        <v>9270380</v>
      </c>
      <c r="T11" s="187">
        <f t="shared" si="8"/>
        <v>10940200</v>
      </c>
      <c r="U11" s="187">
        <f t="shared" si="9"/>
        <v>0</v>
      </c>
      <c r="V11" s="187">
        <f t="shared" si="10"/>
        <v>2418360</v>
      </c>
      <c r="W11" s="113">
        <f t="shared" si="11"/>
        <v>9.4231485416718275E-2</v>
      </c>
    </row>
    <row r="12" spans="1:23" s="70" customFormat="1" ht="13.5" customHeight="1" x14ac:dyDescent="0.15">
      <c r="A12" s="68">
        <v>2019</v>
      </c>
      <c r="B12" s="69" t="s">
        <v>124</v>
      </c>
      <c r="C12" s="160">
        <v>2357</v>
      </c>
      <c r="D12" s="160">
        <v>1360</v>
      </c>
      <c r="E12" s="160">
        <v>5250</v>
      </c>
      <c r="F12" s="160">
        <v>3114</v>
      </c>
      <c r="G12" s="160">
        <v>12081</v>
      </c>
      <c r="H12" s="201"/>
      <c r="I12" s="69" t="s">
        <v>124</v>
      </c>
      <c r="J12" s="76">
        <v>1707.7</v>
      </c>
      <c r="K12" s="71">
        <v>1</v>
      </c>
      <c r="L12" s="71">
        <f t="shared" si="0"/>
        <v>1707.7</v>
      </c>
      <c r="M12" s="71">
        <f t="shared" si="1"/>
        <v>1707.7</v>
      </c>
      <c r="N12" s="71">
        <f t="shared" si="2"/>
        <v>1707.7</v>
      </c>
      <c r="O12" s="71">
        <f t="shared" si="3"/>
        <v>1707.7</v>
      </c>
      <c r="P12" s="89">
        <v>364508601.74000001</v>
      </c>
      <c r="Q12" s="111">
        <f t="shared" si="5"/>
        <v>12081</v>
      </c>
      <c r="R12" s="187">
        <f t="shared" si="6"/>
        <v>20630723.699999999</v>
      </c>
      <c r="S12" s="187">
        <f t="shared" si="7"/>
        <v>4025048.9</v>
      </c>
      <c r="T12" s="187">
        <f t="shared" si="8"/>
        <v>2322472</v>
      </c>
      <c r="U12" s="187">
        <f t="shared" si="9"/>
        <v>8965425</v>
      </c>
      <c r="V12" s="187">
        <f t="shared" si="10"/>
        <v>5317777.8</v>
      </c>
      <c r="W12" s="113">
        <f t="shared" si="11"/>
        <v>5.6598729361990938E-2</v>
      </c>
    </row>
    <row r="13" spans="1:23" s="70" customFormat="1" ht="13.5" customHeight="1" x14ac:dyDescent="0.15">
      <c r="A13" s="68">
        <v>2019</v>
      </c>
      <c r="B13" s="69" t="s">
        <v>109</v>
      </c>
      <c r="C13" s="160">
        <v>515.57142857142856</v>
      </c>
      <c r="D13" s="160">
        <v>692.28571428571433</v>
      </c>
      <c r="E13" s="160">
        <v>285</v>
      </c>
      <c r="F13" s="160">
        <v>17.142857142857142</v>
      </c>
      <c r="G13" s="160">
        <v>1510</v>
      </c>
      <c r="H13" s="201"/>
      <c r="I13" s="69" t="s">
        <v>109</v>
      </c>
      <c r="J13" s="76">
        <v>270.09000000000003</v>
      </c>
      <c r="K13" s="71">
        <v>1</v>
      </c>
      <c r="L13" s="71">
        <f t="shared" si="0"/>
        <v>270.09000000000003</v>
      </c>
      <c r="M13" s="71">
        <f t="shared" si="1"/>
        <v>270.09000000000003</v>
      </c>
      <c r="N13" s="71">
        <f t="shared" si="2"/>
        <v>270.09000000000003</v>
      </c>
      <c r="O13" s="71">
        <f t="shared" si="3"/>
        <v>270.09000000000003</v>
      </c>
      <c r="P13" s="89">
        <v>10466335.629999999</v>
      </c>
      <c r="Q13" s="111">
        <f t="shared" si="5"/>
        <v>1510</v>
      </c>
      <c r="R13" s="187">
        <f t="shared" si="6"/>
        <v>407835.9</v>
      </c>
      <c r="S13" s="187">
        <f t="shared" si="7"/>
        <v>139250.68714285715</v>
      </c>
      <c r="T13" s="187">
        <f t="shared" si="8"/>
        <v>186979.4485714286</v>
      </c>
      <c r="U13" s="187">
        <f t="shared" si="9"/>
        <v>76975.650000000009</v>
      </c>
      <c r="V13" s="187">
        <f t="shared" si="10"/>
        <v>4630.1142857142859</v>
      </c>
      <c r="W13" s="113">
        <f t="shared" si="11"/>
        <v>3.8966445795126869E-2</v>
      </c>
    </row>
    <row r="14" spans="1:23" s="70" customFormat="1" ht="13.5" customHeight="1" x14ac:dyDescent="0.15">
      <c r="A14" s="68">
        <v>2019</v>
      </c>
      <c r="B14" s="69" t="s">
        <v>128</v>
      </c>
      <c r="C14" s="160">
        <v>0</v>
      </c>
      <c r="D14" s="160">
        <v>9322</v>
      </c>
      <c r="E14" s="160">
        <v>4145</v>
      </c>
      <c r="F14" s="160">
        <v>105</v>
      </c>
      <c r="G14" s="160">
        <v>13572</v>
      </c>
      <c r="H14" s="201"/>
      <c r="I14" s="69" t="s">
        <v>128</v>
      </c>
      <c r="J14" s="76">
        <v>16681.62</v>
      </c>
      <c r="K14" s="71">
        <v>1</v>
      </c>
      <c r="L14" s="71">
        <f t="shared" si="0"/>
        <v>16681.62</v>
      </c>
      <c r="M14" s="71">
        <f t="shared" si="1"/>
        <v>16681.62</v>
      </c>
      <c r="N14" s="71">
        <f t="shared" si="2"/>
        <v>16681.62</v>
      </c>
      <c r="O14" s="71">
        <f t="shared" si="3"/>
        <v>16681.62</v>
      </c>
      <c r="P14" s="89">
        <v>9831515861.0300007</v>
      </c>
      <c r="Q14" s="111">
        <f t="shared" si="5"/>
        <v>13572</v>
      </c>
      <c r="R14" s="187">
        <f t="shared" si="6"/>
        <v>226402946.63999999</v>
      </c>
      <c r="S14" s="187">
        <f t="shared" si="7"/>
        <v>0</v>
      </c>
      <c r="T14" s="187">
        <f t="shared" si="8"/>
        <v>155506061.63999999</v>
      </c>
      <c r="U14" s="187">
        <f t="shared" si="9"/>
        <v>69145314.899999991</v>
      </c>
      <c r="V14" s="187">
        <f t="shared" si="10"/>
        <v>1751570.0999999999</v>
      </c>
      <c r="W14" s="113">
        <f t="shared" si="11"/>
        <v>2.3028284736579863E-2</v>
      </c>
    </row>
    <row r="15" spans="1:23" s="70" customFormat="1" ht="13.5" customHeight="1" x14ac:dyDescent="0.15">
      <c r="A15" s="68">
        <v>2019</v>
      </c>
      <c r="B15" s="78" t="s">
        <v>182</v>
      </c>
      <c r="C15" s="160">
        <v>397.5</v>
      </c>
      <c r="D15" s="160">
        <v>3160.5</v>
      </c>
      <c r="E15" s="160">
        <v>0</v>
      </c>
      <c r="F15" s="160">
        <v>165</v>
      </c>
      <c r="G15" s="160">
        <v>3723</v>
      </c>
      <c r="H15" s="201"/>
      <c r="I15" s="78" t="s">
        <v>182</v>
      </c>
      <c r="J15" s="71">
        <v>57</v>
      </c>
      <c r="K15" s="71">
        <v>1</v>
      </c>
      <c r="L15" s="71">
        <f t="shared" si="0"/>
        <v>57</v>
      </c>
      <c r="M15" s="71">
        <f t="shared" si="1"/>
        <v>57</v>
      </c>
      <c r="N15" s="71">
        <f t="shared" si="2"/>
        <v>57</v>
      </c>
      <c r="O15" s="71">
        <f t="shared" si="3"/>
        <v>57</v>
      </c>
      <c r="P15" s="89">
        <v>8212410.7599999998</v>
      </c>
      <c r="Q15" s="111">
        <f t="shared" si="5"/>
        <v>3723</v>
      </c>
      <c r="R15" s="187">
        <f t="shared" si="6"/>
        <v>212211</v>
      </c>
      <c r="S15" s="187">
        <f t="shared" si="7"/>
        <v>22657.5</v>
      </c>
      <c r="T15" s="187">
        <f t="shared" si="8"/>
        <v>180148.5</v>
      </c>
      <c r="U15" s="187">
        <f t="shared" si="9"/>
        <v>0</v>
      </c>
      <c r="V15" s="187">
        <f t="shared" si="10"/>
        <v>9405</v>
      </c>
      <c r="W15" s="113">
        <f t="shared" si="11"/>
        <v>2.5840280789851774E-2</v>
      </c>
    </row>
    <row r="16" spans="1:23" s="70" customFormat="1" ht="13.5" customHeight="1" x14ac:dyDescent="0.15">
      <c r="A16" s="68">
        <v>2019</v>
      </c>
      <c r="B16" s="69" t="s">
        <v>127</v>
      </c>
      <c r="C16" s="160">
        <v>252</v>
      </c>
      <c r="D16" s="160">
        <v>868.66666666666663</v>
      </c>
      <c r="E16" s="160">
        <v>170</v>
      </c>
      <c r="F16" s="160">
        <v>0</v>
      </c>
      <c r="G16" s="160">
        <v>1290.6666666666665</v>
      </c>
      <c r="H16" s="201"/>
      <c r="I16" s="69" t="s">
        <v>127</v>
      </c>
      <c r="J16" s="76">
        <v>33</v>
      </c>
      <c r="K16" s="71">
        <v>1</v>
      </c>
      <c r="L16" s="71">
        <f t="shared" si="0"/>
        <v>33</v>
      </c>
      <c r="M16" s="71">
        <f t="shared" si="1"/>
        <v>33</v>
      </c>
      <c r="N16" s="71">
        <f t="shared" si="2"/>
        <v>33</v>
      </c>
      <c r="O16" s="71">
        <f t="shared" si="3"/>
        <v>33</v>
      </c>
      <c r="P16" s="89">
        <v>1470469.44</v>
      </c>
      <c r="Q16" s="111">
        <f t="shared" si="5"/>
        <v>1290.6666666666665</v>
      </c>
      <c r="R16" s="187">
        <f t="shared" si="6"/>
        <v>42591.999999999993</v>
      </c>
      <c r="S16" s="187">
        <f t="shared" si="7"/>
        <v>8316</v>
      </c>
      <c r="T16" s="187">
        <f t="shared" si="8"/>
        <v>28666</v>
      </c>
      <c r="U16" s="187">
        <f t="shared" si="9"/>
        <v>5610</v>
      </c>
      <c r="V16" s="187">
        <f t="shared" si="10"/>
        <v>0</v>
      </c>
      <c r="W16" s="113">
        <f t="shared" si="11"/>
        <v>2.8964899807778388E-2</v>
      </c>
    </row>
    <row r="17" spans="1:23" s="70" customFormat="1" ht="13.5" customHeight="1" x14ac:dyDescent="0.15">
      <c r="A17" s="68">
        <v>2019</v>
      </c>
      <c r="B17" s="69" t="s">
        <v>101</v>
      </c>
      <c r="C17" s="160">
        <v>959.2</v>
      </c>
      <c r="D17" s="160">
        <v>6340.6</v>
      </c>
      <c r="E17" s="160">
        <v>3495.4</v>
      </c>
      <c r="F17" s="160">
        <v>0</v>
      </c>
      <c r="G17" s="160">
        <v>10795.2</v>
      </c>
      <c r="H17" s="201"/>
      <c r="I17" s="69" t="s">
        <v>101</v>
      </c>
      <c r="J17" s="76">
        <v>339</v>
      </c>
      <c r="K17" s="71">
        <v>1</v>
      </c>
      <c r="L17" s="71">
        <f t="shared" si="0"/>
        <v>339</v>
      </c>
      <c r="M17" s="71">
        <f t="shared" si="1"/>
        <v>339</v>
      </c>
      <c r="N17" s="71">
        <f t="shared" si="2"/>
        <v>339</v>
      </c>
      <c r="O17" s="71">
        <f t="shared" si="3"/>
        <v>339</v>
      </c>
      <c r="P17" s="89">
        <v>70200000</v>
      </c>
      <c r="Q17" s="111">
        <f t="shared" si="5"/>
        <v>10795.2</v>
      </c>
      <c r="R17" s="187">
        <f t="shared" si="6"/>
        <v>3659572.8000000003</v>
      </c>
      <c r="S17" s="187">
        <f t="shared" si="7"/>
        <v>325168.8</v>
      </c>
      <c r="T17" s="187">
        <f t="shared" si="8"/>
        <v>2149463.4</v>
      </c>
      <c r="U17" s="187">
        <f t="shared" si="9"/>
        <v>1184940.6000000001</v>
      </c>
      <c r="V17" s="187">
        <f t="shared" si="10"/>
        <v>0</v>
      </c>
      <c r="W17" s="113">
        <f t="shared" si="11"/>
        <v>5.2130666666666672E-2</v>
      </c>
    </row>
    <row r="18" spans="1:23" s="70" customFormat="1" ht="13.5" customHeight="1" x14ac:dyDescent="0.15">
      <c r="A18" s="68">
        <v>2019</v>
      </c>
      <c r="B18" s="69" t="s">
        <v>104</v>
      </c>
      <c r="C18" s="160">
        <v>515.57142857142856</v>
      </c>
      <c r="D18" s="160">
        <v>346.14285714285717</v>
      </c>
      <c r="E18" s="160">
        <v>68.857142857142861</v>
      </c>
      <c r="F18" s="160">
        <v>8.5714285714285712</v>
      </c>
      <c r="G18" s="160">
        <v>939.14285714285722</v>
      </c>
      <c r="H18" s="201"/>
      <c r="I18" s="69" t="s">
        <v>104</v>
      </c>
      <c r="J18" s="76">
        <v>68009.279999999999</v>
      </c>
      <c r="K18" s="71">
        <v>0.99</v>
      </c>
      <c r="L18" s="71">
        <f t="shared" si="0"/>
        <v>67329.1872</v>
      </c>
      <c r="M18" s="71">
        <f t="shared" si="1"/>
        <v>67329.1872</v>
      </c>
      <c r="N18" s="71">
        <f t="shared" si="2"/>
        <v>67329.1872</v>
      </c>
      <c r="O18" s="71">
        <f t="shared" si="3"/>
        <v>67329.1872</v>
      </c>
      <c r="P18" s="89">
        <v>2719503117.3699999</v>
      </c>
      <c r="Q18" s="111">
        <f t="shared" si="5"/>
        <v>939.14285714285722</v>
      </c>
      <c r="R18" s="187">
        <f t="shared" si="6"/>
        <v>63231725.236114293</v>
      </c>
      <c r="S18" s="187">
        <f t="shared" si="7"/>
        <v>34713005.229257144</v>
      </c>
      <c r="T18" s="187">
        <f t="shared" si="8"/>
        <v>23305517.226514287</v>
      </c>
      <c r="U18" s="187">
        <f t="shared" si="9"/>
        <v>4636095.4614857147</v>
      </c>
      <c r="V18" s="187">
        <f t="shared" si="10"/>
        <v>577107.31885714282</v>
      </c>
      <c r="W18" s="113">
        <f t="shared" si="11"/>
        <v>2.325120527799393E-2</v>
      </c>
    </row>
    <row r="19" spans="1:23" s="70" customFormat="1" ht="13.5" customHeight="1" x14ac:dyDescent="0.15">
      <c r="A19" s="68">
        <v>2019</v>
      </c>
      <c r="B19" s="69" t="s">
        <v>119</v>
      </c>
      <c r="C19" s="160">
        <v>978.4</v>
      </c>
      <c r="D19" s="160">
        <v>4110.6000000000004</v>
      </c>
      <c r="E19" s="160">
        <v>3803.6</v>
      </c>
      <c r="F19" s="160">
        <v>392.6</v>
      </c>
      <c r="G19" s="160">
        <v>9285.2000000000007</v>
      </c>
      <c r="H19" s="201"/>
      <c r="I19" s="69" t="s">
        <v>119</v>
      </c>
      <c r="J19" s="76">
        <v>1293.2</v>
      </c>
      <c r="K19" s="71">
        <v>0.75788146279949553</v>
      </c>
      <c r="L19" s="71">
        <f t="shared" si="0"/>
        <v>980.0923076923076</v>
      </c>
      <c r="M19" s="71">
        <f t="shared" si="1"/>
        <v>980.0923076923076</v>
      </c>
      <c r="N19" s="71">
        <f t="shared" si="2"/>
        <v>980.0923076923076</v>
      </c>
      <c r="O19" s="71">
        <f t="shared" si="3"/>
        <v>980.0923076923076</v>
      </c>
      <c r="P19" s="89">
        <v>94772080.789999992</v>
      </c>
      <c r="Q19" s="111">
        <f t="shared" si="5"/>
        <v>9285.2000000000007</v>
      </c>
      <c r="R19" s="187">
        <f t="shared" si="6"/>
        <v>9100353.0953846145</v>
      </c>
      <c r="S19" s="187">
        <f t="shared" si="7"/>
        <v>958922.31384615379</v>
      </c>
      <c r="T19" s="187">
        <f t="shared" si="8"/>
        <v>4028767.44</v>
      </c>
      <c r="U19" s="187">
        <f t="shared" si="9"/>
        <v>3727879.1015384612</v>
      </c>
      <c r="V19" s="187">
        <f t="shared" si="10"/>
        <v>384784.24</v>
      </c>
      <c r="W19" s="113">
        <f t="shared" si="11"/>
        <v>9.6023565374169256E-2</v>
      </c>
    </row>
    <row r="20" spans="1:23" s="70" customFormat="1" ht="13.5" customHeight="1" x14ac:dyDescent="0.15">
      <c r="A20" s="68">
        <v>2019</v>
      </c>
      <c r="B20" s="69" t="s">
        <v>151</v>
      </c>
      <c r="C20" s="160">
        <v>988</v>
      </c>
      <c r="D20" s="160">
        <v>1000</v>
      </c>
      <c r="E20" s="160">
        <v>152</v>
      </c>
      <c r="F20" s="160">
        <v>19</v>
      </c>
      <c r="G20" s="160">
        <v>2159</v>
      </c>
      <c r="H20" s="201"/>
      <c r="I20" s="69" t="s">
        <v>151</v>
      </c>
      <c r="J20" s="76">
        <v>557279.25</v>
      </c>
      <c r="K20" s="71">
        <v>1</v>
      </c>
      <c r="L20" s="71">
        <f t="shared" si="0"/>
        <v>557279.25</v>
      </c>
      <c r="M20" s="71">
        <f t="shared" si="1"/>
        <v>557279.25</v>
      </c>
      <c r="N20" s="71">
        <f t="shared" si="2"/>
        <v>557279.25</v>
      </c>
      <c r="O20" s="71">
        <f t="shared" si="3"/>
        <v>557279.25</v>
      </c>
      <c r="P20" s="89">
        <v>23513613701.459999</v>
      </c>
      <c r="Q20" s="111">
        <f t="shared" si="5"/>
        <v>2159</v>
      </c>
      <c r="R20" s="187">
        <f t="shared" si="6"/>
        <v>1203165900.75</v>
      </c>
      <c r="S20" s="187">
        <f t="shared" si="7"/>
        <v>550591899</v>
      </c>
      <c r="T20" s="187">
        <f t="shared" si="8"/>
        <v>557279250</v>
      </c>
      <c r="U20" s="187">
        <f t="shared" si="9"/>
        <v>84706446</v>
      </c>
      <c r="V20" s="187">
        <f t="shared" si="10"/>
        <v>10588305.75</v>
      </c>
      <c r="W20" s="113">
        <f t="shared" si="11"/>
        <v>5.1168906490765963E-2</v>
      </c>
    </row>
    <row r="21" spans="1:23" s="70" customFormat="1" ht="13.5" customHeight="1" x14ac:dyDescent="0.15">
      <c r="A21" s="68">
        <v>2019</v>
      </c>
      <c r="B21" s="69" t="s">
        <v>121</v>
      </c>
      <c r="C21" s="160">
        <v>73.5</v>
      </c>
      <c r="D21" s="160">
        <v>582.75</v>
      </c>
      <c r="E21" s="160">
        <v>2772</v>
      </c>
      <c r="F21" s="160">
        <v>560</v>
      </c>
      <c r="G21" s="160">
        <v>3988.2499999999995</v>
      </c>
      <c r="H21" s="201"/>
      <c r="I21" s="69" t="s">
        <v>121</v>
      </c>
      <c r="J21" s="76">
        <v>33401.910000000003</v>
      </c>
      <c r="K21" s="71">
        <v>1</v>
      </c>
      <c r="L21" s="71">
        <f t="shared" si="0"/>
        <v>33401.910000000003</v>
      </c>
      <c r="M21" s="71">
        <f t="shared" si="1"/>
        <v>33401.910000000003</v>
      </c>
      <c r="N21" s="71">
        <f t="shared" si="2"/>
        <v>33401.910000000003</v>
      </c>
      <c r="O21" s="71">
        <f t="shared" si="3"/>
        <v>33401.910000000003</v>
      </c>
      <c r="P21" s="89">
        <v>1578839639.3299999</v>
      </c>
      <c r="Q21" s="111">
        <f t="shared" si="5"/>
        <v>3988.2499999999995</v>
      </c>
      <c r="R21" s="187">
        <f t="shared" si="6"/>
        <v>133215167.5575</v>
      </c>
      <c r="S21" s="187">
        <f t="shared" si="7"/>
        <v>2455040.3850000002</v>
      </c>
      <c r="T21" s="187">
        <f t="shared" si="8"/>
        <v>19464963.052500002</v>
      </c>
      <c r="U21" s="187">
        <f t="shared" si="9"/>
        <v>92590094.520000011</v>
      </c>
      <c r="V21" s="187">
        <f t="shared" si="10"/>
        <v>18705069.600000001</v>
      </c>
      <c r="W21" s="113">
        <f t="shared" si="11"/>
        <v>8.4375362917814445E-2</v>
      </c>
    </row>
    <row r="22" spans="1:23" s="70" customFormat="1" ht="13.5" customHeight="1" x14ac:dyDescent="0.15">
      <c r="A22" s="68">
        <v>2019</v>
      </c>
      <c r="B22" s="69" t="s">
        <v>125</v>
      </c>
      <c r="C22" s="160">
        <v>212</v>
      </c>
      <c r="D22" s="160">
        <v>436</v>
      </c>
      <c r="E22" s="160">
        <v>331</v>
      </c>
      <c r="F22" s="160">
        <v>70</v>
      </c>
      <c r="G22" s="160">
        <v>1049</v>
      </c>
      <c r="H22" s="208"/>
      <c r="I22" s="69" t="s">
        <v>125</v>
      </c>
      <c r="J22" s="76">
        <v>1626</v>
      </c>
      <c r="K22" s="71">
        <v>1</v>
      </c>
      <c r="L22" s="71">
        <f t="shared" si="0"/>
        <v>1626</v>
      </c>
      <c r="M22" s="71">
        <f t="shared" si="1"/>
        <v>1626</v>
      </c>
      <c r="N22" s="71">
        <f t="shared" si="2"/>
        <v>1626</v>
      </c>
      <c r="O22" s="71">
        <f t="shared" si="3"/>
        <v>1626</v>
      </c>
      <c r="P22" s="89">
        <v>68227417.190000013</v>
      </c>
      <c r="Q22" s="111">
        <f t="shared" si="5"/>
        <v>1049</v>
      </c>
      <c r="R22" s="187">
        <f t="shared" si="6"/>
        <v>1705674</v>
      </c>
      <c r="S22" s="187">
        <f t="shared" si="7"/>
        <v>344712</v>
      </c>
      <c r="T22" s="187">
        <f t="shared" si="8"/>
        <v>708936</v>
      </c>
      <c r="U22" s="187">
        <f t="shared" si="9"/>
        <v>538206</v>
      </c>
      <c r="V22" s="187">
        <f t="shared" si="10"/>
        <v>113820</v>
      </c>
      <c r="W22" s="113">
        <f t="shared" si="11"/>
        <v>2.4999832475704475E-2</v>
      </c>
    </row>
    <row r="23" spans="1:23" s="70" customFormat="1" ht="13.5" customHeight="1" x14ac:dyDescent="0.15">
      <c r="A23" s="68">
        <v>2019</v>
      </c>
      <c r="B23" s="69" t="s">
        <v>129</v>
      </c>
      <c r="C23" s="160">
        <v>620.98974790748355</v>
      </c>
      <c r="D23" s="160">
        <v>5937.4019777788781</v>
      </c>
      <c r="E23" s="160">
        <v>22635.37630627507</v>
      </c>
      <c r="F23" s="160">
        <v>1092.2319680385651</v>
      </c>
      <c r="G23" s="160">
        <v>30285.999999999996</v>
      </c>
      <c r="H23" s="201"/>
      <c r="I23" s="69" t="s">
        <v>129</v>
      </c>
      <c r="J23" s="76">
        <v>12202.869999999999</v>
      </c>
      <c r="K23" s="71">
        <v>1</v>
      </c>
      <c r="L23" s="71">
        <f t="shared" si="0"/>
        <v>12202.869999999999</v>
      </c>
      <c r="M23" s="71">
        <f t="shared" si="1"/>
        <v>12202.869999999999</v>
      </c>
      <c r="N23" s="71">
        <f t="shared" si="2"/>
        <v>12202.869999999999</v>
      </c>
      <c r="O23" s="71">
        <f t="shared" si="3"/>
        <v>12202.869999999999</v>
      </c>
      <c r="P23" s="89">
        <v>3106969477.5</v>
      </c>
      <c r="Q23" s="111">
        <f t="shared" si="5"/>
        <v>30285.999999999996</v>
      </c>
      <c r="R23" s="187">
        <f t="shared" si="6"/>
        <v>369576120.81999993</v>
      </c>
      <c r="S23" s="187">
        <f t="shared" si="7"/>
        <v>7577857.1650477927</v>
      </c>
      <c r="T23" s="187">
        <f t="shared" si="8"/>
        <v>72453344.472578526</v>
      </c>
      <c r="U23" s="187">
        <f t="shared" si="9"/>
        <v>276216554.46655482</v>
      </c>
      <c r="V23" s="187">
        <f t="shared" si="10"/>
        <v>13328364.715818765</v>
      </c>
      <c r="W23" s="113">
        <f t="shared" si="11"/>
        <v>0.11895067637335678</v>
      </c>
    </row>
    <row r="24" spans="1:23" s="70" customFormat="1" ht="13.5" customHeight="1" x14ac:dyDescent="0.15">
      <c r="A24" s="68">
        <v>2019</v>
      </c>
      <c r="B24" s="69" t="s">
        <v>126</v>
      </c>
      <c r="C24" s="160">
        <v>5498</v>
      </c>
      <c r="D24" s="160">
        <v>18950</v>
      </c>
      <c r="E24" s="160">
        <v>7536</v>
      </c>
      <c r="F24" s="160">
        <v>5460</v>
      </c>
      <c r="G24" s="160">
        <v>37444</v>
      </c>
      <c r="H24" s="201"/>
      <c r="I24" s="69" t="s">
        <v>126</v>
      </c>
      <c r="J24" s="76">
        <v>303</v>
      </c>
      <c r="K24" s="71">
        <v>1</v>
      </c>
      <c r="L24" s="71">
        <f t="shared" si="0"/>
        <v>303</v>
      </c>
      <c r="M24" s="71">
        <f t="shared" si="1"/>
        <v>303</v>
      </c>
      <c r="N24" s="71">
        <f t="shared" si="2"/>
        <v>303</v>
      </c>
      <c r="O24" s="71">
        <f t="shared" si="3"/>
        <v>303</v>
      </c>
      <c r="P24" s="89">
        <v>61545691.509999998</v>
      </c>
      <c r="Q24" s="111">
        <f t="shared" si="5"/>
        <v>37444</v>
      </c>
      <c r="R24" s="187">
        <f t="shared" si="6"/>
        <v>11345532</v>
      </c>
      <c r="S24" s="187">
        <f t="shared" si="7"/>
        <v>1665894</v>
      </c>
      <c r="T24" s="187">
        <f t="shared" si="8"/>
        <v>5741850</v>
      </c>
      <c r="U24" s="187">
        <f t="shared" si="9"/>
        <v>2283408</v>
      </c>
      <c r="V24" s="187">
        <f t="shared" si="10"/>
        <v>1654380</v>
      </c>
      <c r="W24" s="113">
        <f t="shared" si="11"/>
        <v>0.18434323705919475</v>
      </c>
    </row>
    <row r="25" spans="1:23" s="70" customFormat="1" ht="13.5" customHeight="1" x14ac:dyDescent="0.15">
      <c r="A25" s="68">
        <v>2019</v>
      </c>
      <c r="B25" s="69" t="s">
        <v>154</v>
      </c>
      <c r="C25" s="160">
        <v>442.06</v>
      </c>
      <c r="D25" s="160">
        <v>541.88</v>
      </c>
      <c r="E25" s="160">
        <v>285.2</v>
      </c>
      <c r="F25" s="160">
        <v>156.85999999999999</v>
      </c>
      <c r="G25" s="160">
        <v>1426</v>
      </c>
      <c r="H25" s="201"/>
      <c r="I25" s="69" t="s">
        <v>154</v>
      </c>
      <c r="J25" s="76">
        <v>25819.67</v>
      </c>
      <c r="K25" s="71">
        <v>1</v>
      </c>
      <c r="L25" s="71">
        <f t="shared" si="0"/>
        <v>25819.67</v>
      </c>
      <c r="M25" s="71">
        <f t="shared" si="1"/>
        <v>25819.67</v>
      </c>
      <c r="N25" s="71">
        <f t="shared" si="2"/>
        <v>25819.67</v>
      </c>
      <c r="O25" s="71">
        <f t="shared" si="3"/>
        <v>25819.67</v>
      </c>
      <c r="P25" s="89">
        <v>275011471.17000002</v>
      </c>
      <c r="Q25" s="111">
        <f t="shared" si="5"/>
        <v>1426</v>
      </c>
      <c r="R25" s="187">
        <f t="shared" si="6"/>
        <v>36818849.419999994</v>
      </c>
      <c r="S25" s="187">
        <f t="shared" si="7"/>
        <v>11413843.3202</v>
      </c>
      <c r="T25" s="187">
        <f t="shared" si="8"/>
        <v>13991162.779599998</v>
      </c>
      <c r="U25" s="187">
        <f t="shared" si="9"/>
        <v>7363769.8839999996</v>
      </c>
      <c r="V25" s="187">
        <f t="shared" si="10"/>
        <v>4050073.4361999994</v>
      </c>
      <c r="W25" s="113">
        <f t="shared" si="11"/>
        <v>0.13388114053337141</v>
      </c>
    </row>
    <row r="26" spans="1:23" s="70" customFormat="1" ht="13.5" customHeight="1" x14ac:dyDescent="0.15">
      <c r="A26" s="68">
        <v>2019</v>
      </c>
      <c r="B26" s="69" t="s">
        <v>114</v>
      </c>
      <c r="C26" s="160">
        <v>300</v>
      </c>
      <c r="D26" s="160">
        <v>3950</v>
      </c>
      <c r="E26" s="160">
        <v>9640</v>
      </c>
      <c r="F26" s="160">
        <v>900</v>
      </c>
      <c r="G26" s="160">
        <v>14790</v>
      </c>
      <c r="H26" s="170"/>
      <c r="I26" s="69" t="s">
        <v>114</v>
      </c>
      <c r="J26" s="76">
        <v>3245.37</v>
      </c>
      <c r="K26" s="71">
        <v>1</v>
      </c>
      <c r="L26" s="71">
        <f t="shared" si="0"/>
        <v>3245.37</v>
      </c>
      <c r="M26" s="71">
        <f t="shared" si="1"/>
        <v>3245.37</v>
      </c>
      <c r="N26" s="71">
        <f t="shared" si="2"/>
        <v>3245.37</v>
      </c>
      <c r="O26" s="71">
        <f t="shared" si="3"/>
        <v>3245.37</v>
      </c>
      <c r="P26" s="89">
        <v>1865477325.5</v>
      </c>
      <c r="Q26" s="111">
        <f t="shared" si="5"/>
        <v>14790</v>
      </c>
      <c r="R26" s="187">
        <f t="shared" si="6"/>
        <v>47999022.299999997</v>
      </c>
      <c r="S26" s="187">
        <f t="shared" si="7"/>
        <v>973611</v>
      </c>
      <c r="T26" s="187">
        <f t="shared" si="8"/>
        <v>12819211.5</v>
      </c>
      <c r="U26" s="187">
        <f t="shared" si="9"/>
        <v>31285366.800000001</v>
      </c>
      <c r="V26" s="187">
        <f t="shared" si="10"/>
        <v>2920833</v>
      </c>
      <c r="W26" s="113">
        <f t="shared" si="11"/>
        <v>2.5730155839409585E-2</v>
      </c>
    </row>
    <row r="27" spans="1:23" s="70" customFormat="1" ht="13.5" customHeight="1" x14ac:dyDescent="0.15">
      <c r="A27" s="68">
        <v>2019</v>
      </c>
      <c r="B27" s="69" t="s">
        <v>137</v>
      </c>
      <c r="C27" s="160">
        <v>0</v>
      </c>
      <c r="D27" s="160">
        <v>808</v>
      </c>
      <c r="E27" s="160">
        <v>2315</v>
      </c>
      <c r="F27" s="160">
        <v>0</v>
      </c>
      <c r="G27" s="160">
        <v>3123</v>
      </c>
      <c r="H27" s="201"/>
      <c r="I27" s="69" t="s">
        <v>137</v>
      </c>
      <c r="J27" s="76">
        <v>1861.41</v>
      </c>
      <c r="K27" s="71">
        <v>1</v>
      </c>
      <c r="L27" s="71">
        <f t="shared" si="0"/>
        <v>1861.41</v>
      </c>
      <c r="M27" s="71">
        <f t="shared" si="1"/>
        <v>1861.41</v>
      </c>
      <c r="N27" s="71">
        <f t="shared" si="2"/>
        <v>1861.41</v>
      </c>
      <c r="O27" s="71">
        <f t="shared" si="3"/>
        <v>1861.41</v>
      </c>
      <c r="P27" s="89">
        <v>128417258.10000001</v>
      </c>
      <c r="Q27" s="111">
        <f t="shared" si="5"/>
        <v>3123</v>
      </c>
      <c r="R27" s="187">
        <f t="shared" si="6"/>
        <v>5813183.4300000006</v>
      </c>
      <c r="S27" s="187">
        <f t="shared" si="7"/>
        <v>0</v>
      </c>
      <c r="T27" s="187">
        <f t="shared" si="8"/>
        <v>1504019.28</v>
      </c>
      <c r="U27" s="187">
        <f t="shared" si="9"/>
        <v>4309164.1500000004</v>
      </c>
      <c r="V27" s="187">
        <f t="shared" si="10"/>
        <v>0</v>
      </c>
      <c r="W27" s="113">
        <f t="shared" si="11"/>
        <v>4.5267929840654343E-2</v>
      </c>
    </row>
    <row r="28" spans="1:23" s="70" customFormat="1" ht="13.5" customHeight="1" x14ac:dyDescent="0.15">
      <c r="A28" s="68">
        <v>2019</v>
      </c>
      <c r="B28" s="69" t="s">
        <v>152</v>
      </c>
      <c r="C28" s="160">
        <v>471.83333333333331</v>
      </c>
      <c r="D28" s="160">
        <v>679.41666666666663</v>
      </c>
      <c r="E28" s="160">
        <v>0</v>
      </c>
      <c r="F28" s="160">
        <v>28.333333333333332</v>
      </c>
      <c r="G28" s="160">
        <v>1179.5833333333333</v>
      </c>
      <c r="H28" s="201"/>
      <c r="I28" s="69" t="s">
        <v>152</v>
      </c>
      <c r="J28" s="76">
        <v>93448.97</v>
      </c>
      <c r="K28" s="71">
        <v>1</v>
      </c>
      <c r="L28" s="71">
        <f t="shared" si="0"/>
        <v>93448.97</v>
      </c>
      <c r="M28" s="71">
        <f t="shared" si="1"/>
        <v>93448.97</v>
      </c>
      <c r="N28" s="71">
        <f t="shared" si="2"/>
        <v>93448.97</v>
      </c>
      <c r="O28" s="71">
        <f t="shared" si="3"/>
        <v>93448.97</v>
      </c>
      <c r="P28" s="89">
        <v>1052866945.03</v>
      </c>
      <c r="Q28" s="111">
        <f t="shared" si="5"/>
        <v>1179.5833333333333</v>
      </c>
      <c r="R28" s="187">
        <f t="shared" si="6"/>
        <v>110230847.52916665</v>
      </c>
      <c r="S28" s="187">
        <f t="shared" si="7"/>
        <v>44092339.011666663</v>
      </c>
      <c r="T28" s="187">
        <f t="shared" si="8"/>
        <v>63490787.700833328</v>
      </c>
      <c r="U28" s="187">
        <f t="shared" si="9"/>
        <v>0</v>
      </c>
      <c r="V28" s="187">
        <f t="shared" si="10"/>
        <v>2647720.8166666664</v>
      </c>
      <c r="W28" s="113">
        <f t="shared" si="11"/>
        <v>0.1046958953830826</v>
      </c>
    </row>
    <row r="29" spans="1:23" s="70" customFormat="1" ht="13.5" customHeight="1" x14ac:dyDescent="0.15">
      <c r="A29" s="68">
        <v>2019</v>
      </c>
      <c r="B29" s="69" t="s">
        <v>132</v>
      </c>
      <c r="C29" s="160">
        <v>890.6</v>
      </c>
      <c r="D29" s="160">
        <v>439.2</v>
      </c>
      <c r="E29" s="160">
        <v>401.6</v>
      </c>
      <c r="F29" s="160">
        <v>109.8</v>
      </c>
      <c r="G29" s="160">
        <v>1841.2</v>
      </c>
      <c r="H29" s="201"/>
      <c r="I29" s="69" t="s">
        <v>132</v>
      </c>
      <c r="J29" s="76">
        <v>7964.68</v>
      </c>
      <c r="K29" s="71">
        <v>1</v>
      </c>
      <c r="L29" s="71">
        <f t="shared" si="0"/>
        <v>7964.68</v>
      </c>
      <c r="M29" s="71">
        <f t="shared" si="1"/>
        <v>7964.68</v>
      </c>
      <c r="N29" s="71">
        <f t="shared" si="2"/>
        <v>7964.68</v>
      </c>
      <c r="O29" s="71">
        <f t="shared" si="3"/>
        <v>7964.68</v>
      </c>
      <c r="P29" s="89">
        <v>150655073.59999999</v>
      </c>
      <c r="Q29" s="111">
        <f t="shared" si="5"/>
        <v>1841.2</v>
      </c>
      <c r="R29" s="187">
        <f t="shared" si="6"/>
        <v>14664568.816000002</v>
      </c>
      <c r="S29" s="187">
        <f t="shared" si="7"/>
        <v>7093344.0080000004</v>
      </c>
      <c r="T29" s="187">
        <f t="shared" si="8"/>
        <v>3498087.4560000002</v>
      </c>
      <c r="U29" s="187">
        <f t="shared" si="9"/>
        <v>3198615.4880000004</v>
      </c>
      <c r="V29" s="187">
        <f t="shared" si="10"/>
        <v>874521.86400000006</v>
      </c>
      <c r="W29" s="113">
        <f t="shared" si="11"/>
        <v>9.7338698694844364E-2</v>
      </c>
    </row>
    <row r="30" spans="1:23" s="70" customFormat="1" ht="13.5" customHeight="1" x14ac:dyDescent="0.15">
      <c r="A30" s="68">
        <v>2019</v>
      </c>
      <c r="B30" s="69" t="s">
        <v>136</v>
      </c>
      <c r="C30" s="160">
        <v>0</v>
      </c>
      <c r="D30" s="160">
        <v>7900</v>
      </c>
      <c r="E30" s="160">
        <v>19280</v>
      </c>
      <c r="F30" s="160">
        <v>1800</v>
      </c>
      <c r="G30" s="160">
        <v>28980</v>
      </c>
      <c r="H30" s="201"/>
      <c r="I30" s="69" t="s">
        <v>136</v>
      </c>
      <c r="J30" s="76">
        <v>12276.42</v>
      </c>
      <c r="K30" s="71">
        <v>1</v>
      </c>
      <c r="L30" s="71">
        <f t="shared" si="0"/>
        <v>12276.42</v>
      </c>
      <c r="M30" s="71">
        <f t="shared" si="1"/>
        <v>12276.42</v>
      </c>
      <c r="N30" s="71">
        <f t="shared" si="2"/>
        <v>12276.42</v>
      </c>
      <c r="O30" s="71">
        <f t="shared" si="3"/>
        <v>12276.42</v>
      </c>
      <c r="P30" s="89">
        <v>7435006066.3300009</v>
      </c>
      <c r="Q30" s="111">
        <f t="shared" si="5"/>
        <v>28980</v>
      </c>
      <c r="R30" s="187">
        <f t="shared" si="6"/>
        <v>355770651.60000002</v>
      </c>
      <c r="S30" s="187">
        <f t="shared" si="7"/>
        <v>0</v>
      </c>
      <c r="T30" s="187">
        <f t="shared" si="8"/>
        <v>96983718</v>
      </c>
      <c r="U30" s="187">
        <f t="shared" si="9"/>
        <v>236689377.59999999</v>
      </c>
      <c r="V30" s="187">
        <f t="shared" si="10"/>
        <v>22097556</v>
      </c>
      <c r="W30" s="113">
        <f t="shared" si="11"/>
        <v>4.785075471708556E-2</v>
      </c>
    </row>
    <row r="31" spans="1:23" s="70" customFormat="1" ht="13.5" customHeight="1" x14ac:dyDescent="0.15">
      <c r="A31" s="68">
        <v>2019</v>
      </c>
      <c r="B31" s="69" t="s">
        <v>150</v>
      </c>
      <c r="C31" s="160">
        <v>0</v>
      </c>
      <c r="D31" s="160">
        <v>3950</v>
      </c>
      <c r="E31" s="160">
        <v>9640</v>
      </c>
      <c r="F31" s="160">
        <v>900</v>
      </c>
      <c r="G31" s="160">
        <v>14490</v>
      </c>
      <c r="H31" s="201"/>
      <c r="I31" s="72" t="s">
        <v>150</v>
      </c>
      <c r="J31" s="76">
        <v>7104.95</v>
      </c>
      <c r="K31" s="71">
        <v>1</v>
      </c>
      <c r="L31" s="71">
        <f t="shared" si="0"/>
        <v>7104.95</v>
      </c>
      <c r="M31" s="71">
        <f t="shared" si="1"/>
        <v>7104.95</v>
      </c>
      <c r="N31" s="71">
        <f t="shared" si="2"/>
        <v>7104.95</v>
      </c>
      <c r="O31" s="71">
        <f t="shared" si="3"/>
        <v>7104.95</v>
      </c>
      <c r="P31" s="89">
        <v>1240191600.9499998</v>
      </c>
      <c r="Q31" s="111">
        <f t="shared" si="5"/>
        <v>14490</v>
      </c>
      <c r="R31" s="187">
        <f t="shared" si="6"/>
        <v>102950725.5</v>
      </c>
      <c r="S31" s="187">
        <f t="shared" si="7"/>
        <v>0</v>
      </c>
      <c r="T31" s="187">
        <f t="shared" si="8"/>
        <v>28064552.5</v>
      </c>
      <c r="U31" s="187">
        <f t="shared" si="9"/>
        <v>68491718</v>
      </c>
      <c r="V31" s="187">
        <f t="shared" si="10"/>
        <v>6394455</v>
      </c>
      <c r="W31" s="113">
        <f t="shared" si="11"/>
        <v>8.3011951879966503E-2</v>
      </c>
    </row>
    <row r="32" spans="1:23" s="70" customFormat="1" ht="13.5" customHeight="1" x14ac:dyDescent="0.15">
      <c r="A32" s="68">
        <v>2019</v>
      </c>
      <c r="B32" s="78" t="s">
        <v>181</v>
      </c>
      <c r="C32" s="160">
        <v>200</v>
      </c>
      <c r="D32" s="160">
        <v>345</v>
      </c>
      <c r="E32" s="160">
        <v>350</v>
      </c>
      <c r="F32" s="160">
        <v>90</v>
      </c>
      <c r="G32" s="160">
        <v>985</v>
      </c>
      <c r="H32" s="201"/>
      <c r="I32" s="78" t="s">
        <v>181</v>
      </c>
      <c r="J32" s="71">
        <v>95</v>
      </c>
      <c r="K32" s="71">
        <v>1</v>
      </c>
      <c r="L32" s="71">
        <f t="shared" si="0"/>
        <v>95</v>
      </c>
      <c r="M32" s="71">
        <f t="shared" si="1"/>
        <v>95</v>
      </c>
      <c r="N32" s="71">
        <f t="shared" si="2"/>
        <v>95</v>
      </c>
      <c r="O32" s="71">
        <f t="shared" si="3"/>
        <v>95</v>
      </c>
      <c r="P32" s="89">
        <v>10914800</v>
      </c>
      <c r="Q32" s="111">
        <f t="shared" si="5"/>
        <v>985</v>
      </c>
      <c r="R32" s="187">
        <f t="shared" si="6"/>
        <v>93575</v>
      </c>
      <c r="S32" s="187">
        <f t="shared" si="7"/>
        <v>19000</v>
      </c>
      <c r="T32" s="187">
        <f t="shared" si="8"/>
        <v>32775</v>
      </c>
      <c r="U32" s="187">
        <f t="shared" si="9"/>
        <v>33250</v>
      </c>
      <c r="V32" s="187">
        <f t="shared" si="10"/>
        <v>8550</v>
      </c>
      <c r="W32" s="113">
        <f t="shared" si="11"/>
        <v>8.5732216806537909E-3</v>
      </c>
    </row>
    <row r="33" spans="1:23" s="70" customFormat="1" ht="13.5" customHeight="1" x14ac:dyDescent="0.15">
      <c r="A33" s="68">
        <v>2019</v>
      </c>
      <c r="B33" s="69" t="s">
        <v>159</v>
      </c>
      <c r="C33" s="160">
        <v>1387.6</v>
      </c>
      <c r="D33" s="160">
        <v>218</v>
      </c>
      <c r="E33" s="160">
        <v>189.6</v>
      </c>
      <c r="F33" s="160">
        <v>8</v>
      </c>
      <c r="G33" s="160">
        <v>1803.1999999999998</v>
      </c>
      <c r="H33" s="201"/>
      <c r="I33" s="69" t="s">
        <v>159</v>
      </c>
      <c r="J33" s="76">
        <v>35714.859999999993</v>
      </c>
      <c r="K33" s="71">
        <v>1</v>
      </c>
      <c r="L33" s="71">
        <f t="shared" si="0"/>
        <v>35714.859999999993</v>
      </c>
      <c r="M33" s="71">
        <f t="shared" si="1"/>
        <v>35714.859999999993</v>
      </c>
      <c r="N33" s="71">
        <f t="shared" si="2"/>
        <v>35714.859999999993</v>
      </c>
      <c r="O33" s="71">
        <f t="shared" si="3"/>
        <v>35714.859999999993</v>
      </c>
      <c r="P33" s="89">
        <v>753453991.93999994</v>
      </c>
      <c r="Q33" s="111">
        <f t="shared" si="5"/>
        <v>1803.1999999999998</v>
      </c>
      <c r="R33" s="187">
        <f t="shared" si="6"/>
        <v>64401035.551999979</v>
      </c>
      <c r="S33" s="187">
        <f t="shared" si="7"/>
        <v>49557939.735999987</v>
      </c>
      <c r="T33" s="187">
        <f t="shared" si="8"/>
        <v>7785839.4799999986</v>
      </c>
      <c r="U33" s="187">
        <f t="shared" si="9"/>
        <v>6771537.4559999984</v>
      </c>
      <c r="V33" s="187">
        <f t="shared" si="10"/>
        <v>285718.87999999995</v>
      </c>
      <c r="W33" s="113">
        <f t="shared" si="11"/>
        <v>8.547441017092447E-2</v>
      </c>
    </row>
    <row r="34" spans="1:23" s="70" customFormat="1" ht="13.5" customHeight="1" x14ac:dyDescent="0.15">
      <c r="A34" s="68">
        <v>2019</v>
      </c>
      <c r="B34" s="69" t="s">
        <v>105</v>
      </c>
      <c r="C34" s="160">
        <v>924</v>
      </c>
      <c r="D34" s="160">
        <v>9372</v>
      </c>
      <c r="E34" s="160">
        <v>11805</v>
      </c>
      <c r="F34" s="160">
        <v>2231</v>
      </c>
      <c r="G34" s="160">
        <v>24332</v>
      </c>
      <c r="H34" s="201"/>
      <c r="I34" s="69" t="s">
        <v>108</v>
      </c>
      <c r="J34" s="76">
        <v>20</v>
      </c>
      <c r="K34" s="71">
        <v>1</v>
      </c>
      <c r="L34" s="71">
        <f t="shared" si="0"/>
        <v>20</v>
      </c>
      <c r="M34" s="71">
        <f t="shared" si="1"/>
        <v>20</v>
      </c>
      <c r="N34" s="71">
        <f t="shared" si="2"/>
        <v>20</v>
      </c>
      <c r="O34" s="71">
        <f t="shared" si="3"/>
        <v>20</v>
      </c>
      <c r="P34" s="89">
        <v>2506121.89</v>
      </c>
      <c r="Q34" s="111">
        <f t="shared" si="5"/>
        <v>24332</v>
      </c>
      <c r="R34" s="187">
        <f t="shared" si="6"/>
        <v>486640</v>
      </c>
      <c r="S34" s="187">
        <f t="shared" si="7"/>
        <v>18480</v>
      </c>
      <c r="T34" s="187">
        <f t="shared" si="8"/>
        <v>187440</v>
      </c>
      <c r="U34" s="187">
        <f t="shared" si="9"/>
        <v>236100</v>
      </c>
      <c r="V34" s="187">
        <f t="shared" si="10"/>
        <v>44620</v>
      </c>
      <c r="W34" s="113">
        <f t="shared" si="11"/>
        <v>0.19418049933716511</v>
      </c>
    </row>
    <row r="35" spans="1:23" ht="18" x14ac:dyDescent="0.2">
      <c r="D35" s="198"/>
      <c r="E35" s="199"/>
      <c r="F35" s="199"/>
      <c r="G35" s="199"/>
      <c r="H35" s="192"/>
      <c r="R35" s="117">
        <f>SUM(R3:R34)</f>
        <v>2894531762.2703032</v>
      </c>
      <c r="S35" s="117">
        <f>SUM(S3:S34)</f>
        <v>743672540.13281882</v>
      </c>
      <c r="T35" s="117">
        <f>SUM(T3:T34)</f>
        <v>1103575133.2976255</v>
      </c>
      <c r="U35" s="117">
        <f>SUM(U3:U34)</f>
        <v>950008224.93575478</v>
      </c>
      <c r="V35" s="117">
        <f>SUM(V3:V34)</f>
        <v>97509620.879965872</v>
      </c>
    </row>
    <row r="36" spans="1:23" ht="18" x14ac:dyDescent="0.2">
      <c r="D36" s="200"/>
      <c r="E36" s="199"/>
      <c r="F36" s="199"/>
      <c r="G36" s="199"/>
      <c r="H36" s="192"/>
    </row>
    <row r="37" spans="1:23" s="70" customFormat="1" ht="18" x14ac:dyDescent="0.2">
      <c r="D37" s="198"/>
      <c r="E37" s="199"/>
      <c r="F37" s="199"/>
      <c r="G37" s="199"/>
      <c r="H37" s="192"/>
    </row>
    <row r="38" spans="1:23" ht="18" x14ac:dyDescent="0.2">
      <c r="D38" s="198"/>
      <c r="E38" s="199"/>
      <c r="F38" s="199"/>
      <c r="G38" s="199"/>
      <c r="H38" s="192"/>
    </row>
    <row r="39" spans="1:23" ht="18" x14ac:dyDescent="0.2">
      <c r="D39" s="198"/>
      <c r="E39" s="199"/>
      <c r="F39" s="199"/>
      <c r="G39" s="199"/>
      <c r="H39" s="192"/>
    </row>
    <row r="40" spans="1:23" ht="18" x14ac:dyDescent="0.2">
      <c r="D40" s="198"/>
      <c r="E40" s="199"/>
      <c r="F40" s="199"/>
      <c r="G40" s="199"/>
      <c r="H40" s="192"/>
    </row>
    <row r="41" spans="1:23" ht="18" x14ac:dyDescent="0.2">
      <c r="D41" s="201"/>
      <c r="E41" s="192"/>
      <c r="F41" s="192"/>
      <c r="G41" s="192"/>
      <c r="H41" s="192"/>
    </row>
    <row r="42" spans="1:23" ht="18" x14ac:dyDescent="0.2">
      <c r="D42" s="198"/>
      <c r="E42" s="199"/>
      <c r="F42" s="199"/>
      <c r="G42" s="199"/>
      <c r="H42" s="192"/>
    </row>
    <row r="43" spans="1:23" ht="18" x14ac:dyDescent="0.2">
      <c r="D43" s="198"/>
      <c r="E43" s="199"/>
      <c r="F43" s="199"/>
      <c r="G43" s="199"/>
      <c r="H43" s="192"/>
    </row>
    <row r="44" spans="1:23" ht="18" x14ac:dyDescent="0.2">
      <c r="D44" s="198"/>
      <c r="E44" s="199"/>
      <c r="F44" s="199"/>
      <c r="G44" s="199"/>
      <c r="H44" s="192"/>
    </row>
    <row r="45" spans="1:23" ht="18" x14ac:dyDescent="0.2">
      <c r="D45" s="198"/>
      <c r="E45" s="199"/>
      <c r="F45" s="199"/>
      <c r="G45" s="199"/>
      <c r="H45" s="192"/>
    </row>
    <row r="46" spans="1:23" ht="18" x14ac:dyDescent="0.2">
      <c r="D46" s="198"/>
      <c r="E46" s="199"/>
      <c r="F46" s="199"/>
      <c r="G46" s="199"/>
      <c r="H46" s="192"/>
    </row>
    <row r="47" spans="1:23" ht="18" x14ac:dyDescent="0.2">
      <c r="D47" s="201"/>
      <c r="E47" s="192"/>
      <c r="F47" s="192"/>
      <c r="G47" s="192"/>
      <c r="H47" s="192"/>
    </row>
    <row r="48" spans="1:23" ht="18" x14ac:dyDescent="0.2">
      <c r="D48" s="202"/>
      <c r="E48" s="203"/>
      <c r="F48" s="203"/>
      <c r="G48" s="203"/>
      <c r="H48" s="194"/>
    </row>
    <row r="49" spans="4:8" ht="18" x14ac:dyDescent="0.2">
      <c r="D49" s="198"/>
      <c r="E49" s="199"/>
      <c r="F49" s="199"/>
      <c r="G49" s="199"/>
      <c r="H49" s="192"/>
    </row>
    <row r="50" spans="4:8" ht="18" x14ac:dyDescent="0.2">
      <c r="D50" s="198"/>
      <c r="E50" s="199"/>
      <c r="F50" s="199"/>
      <c r="G50" s="199"/>
      <c r="H50" s="192"/>
    </row>
    <row r="51" spans="4:8" ht="18" x14ac:dyDescent="0.2">
      <c r="D51" s="198"/>
      <c r="E51" s="199"/>
      <c r="F51" s="199"/>
      <c r="G51" s="199"/>
      <c r="H51" s="192"/>
    </row>
    <row r="52" spans="4:8" ht="18" x14ac:dyDescent="0.2">
      <c r="D52" s="198"/>
      <c r="E52" s="199"/>
      <c r="F52" s="199"/>
      <c r="G52" s="199"/>
      <c r="H52" s="192"/>
    </row>
  </sheetData>
  <sortState xmlns:xlrd2="http://schemas.microsoft.com/office/spreadsheetml/2017/richdata2" ref="A3:W34">
    <sortCondition ref="I3:I34"/>
  </sortState>
  <mergeCells count="1">
    <mergeCell ref="A1:G1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2B48-5AF1-4286-8D8D-135FCC1485C5}">
  <dimension ref="A1:W40"/>
  <sheetViews>
    <sheetView topLeftCell="H22" zoomScaleNormal="100" workbookViewId="0">
      <selection activeCell="A2" sqref="A2"/>
    </sheetView>
  </sheetViews>
  <sheetFormatPr baseColWidth="10" defaultColWidth="11.5" defaultRowHeight="13" x14ac:dyDescent="0.15"/>
  <cols>
    <col min="1" max="1" width="5.5" style="94" bestFit="1" customWidth="1"/>
    <col min="2" max="2" width="18.5" style="94" bestFit="1" customWidth="1"/>
    <col min="3" max="4" width="11.5" style="94" bestFit="1" customWidth="1"/>
    <col min="5" max="5" width="12.6640625" style="94" bestFit="1" customWidth="1"/>
    <col min="6" max="6" width="11.5" style="94" bestFit="1" customWidth="1"/>
    <col min="7" max="7" width="14.1640625" style="94" bestFit="1" customWidth="1"/>
    <col min="8" max="8" width="2.6640625" style="171" customWidth="1"/>
    <col min="9" max="9" width="19.5" style="94" bestFit="1" customWidth="1"/>
    <col min="10" max="10" width="11.5" style="94" bestFit="1" customWidth="1"/>
    <col min="11" max="11" width="7.5" style="94" bestFit="1" customWidth="1"/>
    <col min="12" max="15" width="11.5" style="94" bestFit="1" customWidth="1"/>
    <col min="16" max="16" width="19.83203125" style="94" bestFit="1" customWidth="1"/>
    <col min="17" max="17" width="14.6640625" style="94" bestFit="1" customWidth="1"/>
    <col min="18" max="21" width="18" style="94" bestFit="1" customWidth="1"/>
    <col min="22" max="22" width="16.83203125" style="94" bestFit="1" customWidth="1"/>
    <col min="23" max="23" width="13.6640625" style="94" bestFit="1" customWidth="1"/>
    <col min="24" max="16384" width="11.5" style="94"/>
  </cols>
  <sheetData>
    <row r="1" spans="1:23" ht="20.25" customHeight="1" x14ac:dyDescent="0.2">
      <c r="A1" s="271" t="s">
        <v>188</v>
      </c>
      <c r="B1" s="271"/>
      <c r="C1" s="271"/>
      <c r="D1" s="271"/>
      <c r="E1" s="271"/>
      <c r="F1" s="271"/>
      <c r="G1" s="271"/>
      <c r="H1" s="182"/>
      <c r="I1" s="144"/>
      <c r="J1" s="144"/>
      <c r="K1" s="144"/>
      <c r="L1" s="144"/>
      <c r="M1" s="144"/>
      <c r="N1" s="144"/>
      <c r="O1" s="144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6" t="s">
        <v>144</v>
      </c>
      <c r="G2" s="175" t="s">
        <v>210</v>
      </c>
      <c r="H2" s="168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25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3" s="70" customFormat="1" ht="14" x14ac:dyDescent="0.15">
      <c r="A3" s="68">
        <v>2019</v>
      </c>
      <c r="B3" s="69" t="s">
        <v>96</v>
      </c>
      <c r="C3" s="160">
        <v>860</v>
      </c>
      <c r="D3" s="160">
        <v>460</v>
      </c>
      <c r="E3" s="160">
        <v>374.99999999999994</v>
      </c>
      <c r="F3" s="160">
        <v>0</v>
      </c>
      <c r="G3" s="160">
        <v>1695</v>
      </c>
      <c r="H3" s="174"/>
      <c r="I3" s="69" t="s">
        <v>96</v>
      </c>
      <c r="J3" s="75">
        <v>26</v>
      </c>
      <c r="K3" s="71">
        <v>0</v>
      </c>
      <c r="L3" s="71">
        <f t="shared" ref="L3:L39" si="0">+J3*K3</f>
        <v>0</v>
      </c>
      <c r="M3" s="71">
        <f t="shared" ref="M3:M39" si="1">+J3*K3</f>
        <v>0</v>
      </c>
      <c r="N3" s="71">
        <f t="shared" ref="N3:N39" si="2">+K3*J3</f>
        <v>0</v>
      </c>
      <c r="O3" s="71">
        <f t="shared" ref="O3:O39" si="3">+K3*J3</f>
        <v>0</v>
      </c>
      <c r="P3" s="172">
        <v>0</v>
      </c>
      <c r="Q3" s="111">
        <f>G3</f>
        <v>1695</v>
      </c>
      <c r="R3" s="187">
        <f>+Q3*L3</f>
        <v>0</v>
      </c>
      <c r="S3" s="187">
        <f>+L3*C3</f>
        <v>0</v>
      </c>
      <c r="T3" s="187">
        <f t="shared" ref="T3:V3" si="4">+M3*D3</f>
        <v>0</v>
      </c>
      <c r="U3" s="187">
        <f t="shared" si="4"/>
        <v>0</v>
      </c>
      <c r="V3" s="187">
        <f t="shared" si="4"/>
        <v>0</v>
      </c>
      <c r="W3" s="113">
        <v>0</v>
      </c>
    </row>
    <row r="4" spans="1:23" s="70" customFormat="1" ht="14" x14ac:dyDescent="0.15">
      <c r="A4" s="68">
        <v>2019</v>
      </c>
      <c r="B4" s="69" t="s">
        <v>102</v>
      </c>
      <c r="C4" s="160">
        <v>950</v>
      </c>
      <c r="D4" s="160">
        <v>4534</v>
      </c>
      <c r="E4" s="160">
        <v>9291</v>
      </c>
      <c r="F4" s="160">
        <v>3248</v>
      </c>
      <c r="G4" s="160">
        <v>18023</v>
      </c>
      <c r="H4" s="174"/>
      <c r="I4" s="69" t="s">
        <v>102</v>
      </c>
      <c r="J4" s="75">
        <v>37.799999999999997</v>
      </c>
      <c r="K4" s="71">
        <v>1</v>
      </c>
      <c r="L4" s="71">
        <f t="shared" si="0"/>
        <v>37.799999999999997</v>
      </c>
      <c r="M4" s="71">
        <f t="shared" si="1"/>
        <v>37.799999999999997</v>
      </c>
      <c r="N4" s="71">
        <f t="shared" si="2"/>
        <v>37.799999999999997</v>
      </c>
      <c r="O4" s="71">
        <f t="shared" si="3"/>
        <v>37.799999999999997</v>
      </c>
      <c r="P4" s="172">
        <v>6885130.4499999993</v>
      </c>
      <c r="Q4" s="111">
        <f t="shared" ref="Q4:Q39" si="5">G4</f>
        <v>18023</v>
      </c>
      <c r="R4" s="187">
        <f t="shared" ref="R4:R39" si="6">+Q4*L4</f>
        <v>681269.39999999991</v>
      </c>
      <c r="S4" s="187">
        <f t="shared" ref="S4:S39" si="7">+L4*C4</f>
        <v>35910</v>
      </c>
      <c r="T4" s="187">
        <f t="shared" ref="T4:T39" si="8">+M4*D4</f>
        <v>171385.19999999998</v>
      </c>
      <c r="U4" s="187">
        <f t="shared" ref="U4:U39" si="9">+N4*E4</f>
        <v>351199.8</v>
      </c>
      <c r="V4" s="187">
        <f t="shared" ref="V4:V39" si="10">+O4*F4</f>
        <v>122774.39999999999</v>
      </c>
      <c r="W4" s="113">
        <f t="shared" ref="W4:W39" si="11">+R4/P4</f>
        <v>9.894792915652019E-2</v>
      </c>
    </row>
    <row r="5" spans="1:23" s="70" customFormat="1" ht="14" x14ac:dyDescent="0.15">
      <c r="A5" s="68">
        <v>2019</v>
      </c>
      <c r="B5" s="69" t="s">
        <v>115</v>
      </c>
      <c r="C5" s="160">
        <v>1650</v>
      </c>
      <c r="D5" s="160">
        <v>952</v>
      </c>
      <c r="E5" s="160">
        <v>3675</v>
      </c>
      <c r="F5" s="160">
        <v>2180</v>
      </c>
      <c r="G5" s="160">
        <v>8457</v>
      </c>
      <c r="H5" s="174"/>
      <c r="I5" s="69" t="s">
        <v>115</v>
      </c>
      <c r="J5" s="76">
        <v>618.5</v>
      </c>
      <c r="K5" s="71">
        <v>0.15384615384615385</v>
      </c>
      <c r="L5" s="71">
        <f t="shared" si="0"/>
        <v>95.15384615384616</v>
      </c>
      <c r="M5" s="71">
        <f t="shared" si="1"/>
        <v>95.15384615384616</v>
      </c>
      <c r="N5" s="71">
        <f t="shared" si="2"/>
        <v>95.15384615384616</v>
      </c>
      <c r="O5" s="71">
        <f t="shared" si="3"/>
        <v>95.15384615384616</v>
      </c>
      <c r="P5" s="172">
        <v>86398932.719999999</v>
      </c>
      <c r="Q5" s="111">
        <f t="shared" si="5"/>
        <v>8457</v>
      </c>
      <c r="R5" s="187">
        <f t="shared" si="6"/>
        <v>804716.07692307699</v>
      </c>
      <c r="S5" s="187">
        <f t="shared" si="7"/>
        <v>157003.84615384616</v>
      </c>
      <c r="T5" s="187">
        <f t="shared" si="8"/>
        <v>90586.461538461546</v>
      </c>
      <c r="U5" s="187">
        <f t="shared" si="9"/>
        <v>349690.38461538462</v>
      </c>
      <c r="V5" s="187">
        <f t="shared" si="10"/>
        <v>207435.38461538462</v>
      </c>
      <c r="W5" s="113">
        <f t="shared" si="11"/>
        <v>9.3139585361660133E-3</v>
      </c>
    </row>
    <row r="6" spans="1:23" s="70" customFormat="1" ht="14" x14ac:dyDescent="0.15">
      <c r="A6" s="68">
        <v>2019</v>
      </c>
      <c r="B6" s="69" t="s">
        <v>157</v>
      </c>
      <c r="C6" s="160">
        <v>909</v>
      </c>
      <c r="D6" s="160">
        <v>158</v>
      </c>
      <c r="E6" s="160">
        <v>0</v>
      </c>
      <c r="F6" s="160">
        <v>0</v>
      </c>
      <c r="G6" s="160">
        <v>1067</v>
      </c>
      <c r="H6" s="174"/>
      <c r="I6" s="69" t="s">
        <v>160</v>
      </c>
      <c r="J6" s="76">
        <v>27281.78</v>
      </c>
      <c r="K6" s="71">
        <v>0.78224650315781319</v>
      </c>
      <c r="L6" s="71">
        <f t="shared" si="0"/>
        <v>21341.077004920764</v>
      </c>
      <c r="M6" s="71">
        <f t="shared" si="1"/>
        <v>21341.077004920764</v>
      </c>
      <c r="N6" s="71">
        <f t="shared" si="2"/>
        <v>21341.077004920764</v>
      </c>
      <c r="O6" s="71">
        <f t="shared" si="3"/>
        <v>21341.077004920764</v>
      </c>
      <c r="P6" s="172">
        <v>1199503728.9900002</v>
      </c>
      <c r="Q6" s="111">
        <f t="shared" si="5"/>
        <v>1067</v>
      </c>
      <c r="R6" s="187">
        <f t="shared" si="6"/>
        <v>22770929.164250456</v>
      </c>
      <c r="S6" s="187">
        <f t="shared" si="7"/>
        <v>19399038.997472975</v>
      </c>
      <c r="T6" s="187">
        <f t="shared" si="8"/>
        <v>3371890.1667774809</v>
      </c>
      <c r="U6" s="187">
        <f t="shared" si="9"/>
        <v>0</v>
      </c>
      <c r="V6" s="187">
        <f t="shared" si="10"/>
        <v>0</v>
      </c>
      <c r="W6" s="113">
        <f t="shared" si="11"/>
        <v>1.8983625155900026E-2</v>
      </c>
    </row>
    <row r="7" spans="1:23" s="70" customFormat="1" ht="14" x14ac:dyDescent="0.15">
      <c r="A7" s="68">
        <v>2019</v>
      </c>
      <c r="B7" s="69" t="s">
        <v>113</v>
      </c>
      <c r="C7" s="160">
        <v>1111.8331049799999</v>
      </c>
      <c r="D7" s="160">
        <v>1416.0374461099998</v>
      </c>
      <c r="E7" s="160">
        <v>139.97897940999999</v>
      </c>
      <c r="F7" s="160">
        <v>663.15046949999987</v>
      </c>
      <c r="G7" s="160">
        <v>663.15046949999987</v>
      </c>
      <c r="H7" s="174"/>
      <c r="I7" s="69" t="s">
        <v>113</v>
      </c>
      <c r="J7" s="76">
        <v>8463.35</v>
      </c>
      <c r="K7" s="71">
        <v>1</v>
      </c>
      <c r="L7" s="71">
        <f t="shared" si="0"/>
        <v>8463.35</v>
      </c>
      <c r="M7" s="71">
        <f t="shared" si="1"/>
        <v>8463.35</v>
      </c>
      <c r="N7" s="71">
        <f t="shared" si="2"/>
        <v>8463.35</v>
      </c>
      <c r="O7" s="71">
        <f t="shared" si="3"/>
        <v>8463.35</v>
      </c>
      <c r="P7" s="172">
        <v>562919401.14999998</v>
      </c>
      <c r="Q7" s="111">
        <f t="shared" si="5"/>
        <v>663.15046949999987</v>
      </c>
      <c r="R7" s="187">
        <f t="shared" si="6"/>
        <v>5612474.5260428246</v>
      </c>
      <c r="S7" s="187">
        <f t="shared" si="7"/>
        <v>9409832.7090324834</v>
      </c>
      <c r="T7" s="187">
        <f t="shared" si="8"/>
        <v>11984420.519535067</v>
      </c>
      <c r="U7" s="187">
        <f t="shared" si="9"/>
        <v>1184691.0953896234</v>
      </c>
      <c r="V7" s="187">
        <f t="shared" si="10"/>
        <v>5612474.5260428246</v>
      </c>
      <c r="W7" s="113">
        <f t="shared" si="11"/>
        <v>9.9702986157112032E-3</v>
      </c>
    </row>
    <row r="8" spans="1:23" s="70" customFormat="1" ht="14" x14ac:dyDescent="0.15">
      <c r="A8" s="68">
        <v>2019</v>
      </c>
      <c r="B8" s="69" t="s">
        <v>183</v>
      </c>
      <c r="C8" s="160">
        <v>187.5</v>
      </c>
      <c r="D8" s="160">
        <v>4380</v>
      </c>
      <c r="E8" s="160">
        <v>15226</v>
      </c>
      <c r="F8" s="160">
        <v>50</v>
      </c>
      <c r="G8" s="160">
        <v>19843.5</v>
      </c>
      <c r="H8" s="174"/>
      <c r="I8" s="69" t="s">
        <v>183</v>
      </c>
      <c r="J8" s="76">
        <v>12</v>
      </c>
      <c r="K8" s="71">
        <v>1</v>
      </c>
      <c r="L8" s="71">
        <f t="shared" si="0"/>
        <v>12</v>
      </c>
      <c r="M8" s="71">
        <f t="shared" si="1"/>
        <v>12</v>
      </c>
      <c r="N8" s="71">
        <f t="shared" si="2"/>
        <v>12</v>
      </c>
      <c r="O8" s="71">
        <f t="shared" si="3"/>
        <v>12</v>
      </c>
      <c r="P8" s="172">
        <v>1875000</v>
      </c>
      <c r="Q8" s="111">
        <f t="shared" si="5"/>
        <v>19843.5</v>
      </c>
      <c r="R8" s="187">
        <f t="shared" si="6"/>
        <v>238122</v>
      </c>
      <c r="S8" s="187">
        <f t="shared" si="7"/>
        <v>2250</v>
      </c>
      <c r="T8" s="187">
        <f t="shared" si="8"/>
        <v>52560</v>
      </c>
      <c r="U8" s="187">
        <f t="shared" si="9"/>
        <v>182712</v>
      </c>
      <c r="V8" s="187">
        <f t="shared" si="10"/>
        <v>600</v>
      </c>
      <c r="W8" s="113">
        <f t="shared" si="11"/>
        <v>0.12699840000000001</v>
      </c>
    </row>
    <row r="9" spans="1:23" s="70" customFormat="1" ht="14" x14ac:dyDescent="0.15">
      <c r="A9" s="68">
        <v>2019</v>
      </c>
      <c r="B9" s="78" t="s">
        <v>180</v>
      </c>
      <c r="C9" s="160">
        <v>0</v>
      </c>
      <c r="D9" s="160">
        <v>3950</v>
      </c>
      <c r="E9" s="160">
        <v>9640</v>
      </c>
      <c r="F9" s="160">
        <v>900</v>
      </c>
      <c r="G9" s="160">
        <v>14490</v>
      </c>
      <c r="H9" s="174"/>
      <c r="I9" s="78" t="s">
        <v>180</v>
      </c>
      <c r="J9" s="71">
        <v>79</v>
      </c>
      <c r="K9" s="71">
        <v>1</v>
      </c>
      <c r="L9" s="71">
        <f t="shared" si="0"/>
        <v>79</v>
      </c>
      <c r="M9" s="71">
        <f t="shared" si="1"/>
        <v>79</v>
      </c>
      <c r="N9" s="71">
        <f t="shared" si="2"/>
        <v>79</v>
      </c>
      <c r="O9" s="71">
        <f t="shared" si="3"/>
        <v>79</v>
      </c>
      <c r="P9" s="172">
        <v>16060134.449999999</v>
      </c>
      <c r="Q9" s="111">
        <f t="shared" si="5"/>
        <v>14490</v>
      </c>
      <c r="R9" s="187">
        <f t="shared" si="6"/>
        <v>1144710</v>
      </c>
      <c r="S9" s="187">
        <f t="shared" si="7"/>
        <v>0</v>
      </c>
      <c r="T9" s="187">
        <f t="shared" si="8"/>
        <v>312050</v>
      </c>
      <c r="U9" s="187">
        <f t="shared" si="9"/>
        <v>761560</v>
      </c>
      <c r="V9" s="187">
        <f t="shared" si="10"/>
        <v>71100</v>
      </c>
      <c r="W9" s="113">
        <f t="shared" si="11"/>
        <v>7.1276489220175862E-2</v>
      </c>
    </row>
    <row r="10" spans="1:23" s="70" customFormat="1" ht="14" x14ac:dyDescent="0.15">
      <c r="A10" s="68">
        <v>2019</v>
      </c>
      <c r="B10" s="186" t="s">
        <v>196</v>
      </c>
      <c r="C10" s="160">
        <v>795</v>
      </c>
      <c r="D10" s="160">
        <v>6321</v>
      </c>
      <c r="E10" s="160">
        <v>0</v>
      </c>
      <c r="F10" s="160">
        <v>330</v>
      </c>
      <c r="G10" s="160">
        <v>7446</v>
      </c>
      <c r="H10" s="174"/>
      <c r="I10" s="69" t="s">
        <v>106</v>
      </c>
      <c r="J10" s="76">
        <v>1174.8</v>
      </c>
      <c r="K10" s="71">
        <v>1</v>
      </c>
      <c r="L10" s="71">
        <f t="shared" si="0"/>
        <v>1174.8</v>
      </c>
      <c r="M10" s="71">
        <f t="shared" si="1"/>
        <v>1174.8</v>
      </c>
      <c r="N10" s="71">
        <f t="shared" si="2"/>
        <v>1174.8</v>
      </c>
      <c r="O10" s="71">
        <f t="shared" si="3"/>
        <v>1174.8</v>
      </c>
      <c r="P10" s="172">
        <v>243042479.56</v>
      </c>
      <c r="Q10" s="111">
        <f t="shared" si="5"/>
        <v>7446</v>
      </c>
      <c r="R10" s="187">
        <f t="shared" si="6"/>
        <v>8747560.7999999989</v>
      </c>
      <c r="S10" s="187">
        <f t="shared" si="7"/>
        <v>933966</v>
      </c>
      <c r="T10" s="187">
        <f t="shared" si="8"/>
        <v>7425910.7999999998</v>
      </c>
      <c r="U10" s="187">
        <f t="shared" si="9"/>
        <v>0</v>
      </c>
      <c r="V10" s="187">
        <f t="shared" si="10"/>
        <v>387684</v>
      </c>
      <c r="W10" s="113">
        <f t="shared" si="11"/>
        <v>3.5991900740300356E-2</v>
      </c>
    </row>
    <row r="11" spans="1:23" s="70" customFormat="1" ht="14" x14ac:dyDescent="0.15">
      <c r="A11" s="68">
        <v>2019</v>
      </c>
      <c r="B11" s="69" t="s">
        <v>118</v>
      </c>
      <c r="C11" s="160">
        <v>545</v>
      </c>
      <c r="D11" s="160">
        <v>0</v>
      </c>
      <c r="E11" s="160">
        <v>0</v>
      </c>
      <c r="F11" s="160">
        <v>0</v>
      </c>
      <c r="G11" s="160">
        <v>545</v>
      </c>
      <c r="H11" s="174"/>
      <c r="I11" s="69" t="s">
        <v>118</v>
      </c>
      <c r="J11" s="76">
        <v>672.78</v>
      </c>
      <c r="K11" s="71">
        <v>0</v>
      </c>
      <c r="L11" s="71">
        <f t="shared" si="0"/>
        <v>0</v>
      </c>
      <c r="M11" s="71">
        <f t="shared" si="1"/>
        <v>0</v>
      </c>
      <c r="N11" s="71">
        <f t="shared" si="2"/>
        <v>0</v>
      </c>
      <c r="O11" s="71">
        <f t="shared" si="3"/>
        <v>0</v>
      </c>
      <c r="P11" s="172">
        <v>27963295.900000002</v>
      </c>
      <c r="Q11" s="111">
        <f t="shared" si="5"/>
        <v>545</v>
      </c>
      <c r="R11" s="187">
        <f t="shared" si="6"/>
        <v>0</v>
      </c>
      <c r="S11" s="187">
        <f t="shared" si="7"/>
        <v>0</v>
      </c>
      <c r="T11" s="187">
        <f t="shared" si="8"/>
        <v>0</v>
      </c>
      <c r="U11" s="187">
        <f t="shared" si="9"/>
        <v>0</v>
      </c>
      <c r="V11" s="187">
        <f t="shared" si="10"/>
        <v>0</v>
      </c>
      <c r="W11" s="113">
        <f t="shared" si="11"/>
        <v>0</v>
      </c>
    </row>
    <row r="12" spans="1:23" s="70" customFormat="1" ht="14" x14ac:dyDescent="0.15">
      <c r="A12" s="68">
        <v>2019</v>
      </c>
      <c r="B12" s="69" t="s">
        <v>148</v>
      </c>
      <c r="C12" s="160">
        <v>200</v>
      </c>
      <c r="D12" s="160">
        <v>1975</v>
      </c>
      <c r="E12" s="160">
        <v>4820</v>
      </c>
      <c r="F12" s="160">
        <v>450</v>
      </c>
      <c r="G12" s="160">
        <v>7445</v>
      </c>
      <c r="H12" s="174"/>
      <c r="I12" s="69" t="s">
        <v>148</v>
      </c>
      <c r="J12" s="76">
        <v>6396.54</v>
      </c>
      <c r="K12" s="71">
        <v>0.98775022408126678</v>
      </c>
      <c r="L12" s="71">
        <f t="shared" si="0"/>
        <v>6318.1838183447862</v>
      </c>
      <c r="M12" s="71">
        <f t="shared" si="1"/>
        <v>6318.1838183447862</v>
      </c>
      <c r="N12" s="71">
        <f t="shared" si="2"/>
        <v>6318.1838183447862</v>
      </c>
      <c r="O12" s="71">
        <f t="shared" si="3"/>
        <v>6318.1838183447862</v>
      </c>
      <c r="P12" s="172">
        <v>1047609970.8200003</v>
      </c>
      <c r="Q12" s="111">
        <f t="shared" si="5"/>
        <v>7445</v>
      </c>
      <c r="R12" s="187">
        <f t="shared" si="6"/>
        <v>47038878.527576931</v>
      </c>
      <c r="S12" s="187">
        <f t="shared" si="7"/>
        <v>1263636.7636689572</v>
      </c>
      <c r="T12" s="187">
        <f t="shared" si="8"/>
        <v>12478413.041230952</v>
      </c>
      <c r="U12" s="187">
        <f t="shared" si="9"/>
        <v>30453646.004421871</v>
      </c>
      <c r="V12" s="187">
        <f t="shared" si="10"/>
        <v>2843182.7182551539</v>
      </c>
      <c r="W12" s="113">
        <f t="shared" si="11"/>
        <v>4.4901136718618652E-2</v>
      </c>
    </row>
    <row r="13" spans="1:23" s="70" customFormat="1" ht="14" x14ac:dyDescent="0.15">
      <c r="A13" s="68">
        <v>2019</v>
      </c>
      <c r="B13" s="69" t="s">
        <v>124</v>
      </c>
      <c r="C13" s="160">
        <v>2357</v>
      </c>
      <c r="D13" s="160">
        <v>1360</v>
      </c>
      <c r="E13" s="160">
        <v>5250</v>
      </c>
      <c r="F13" s="160">
        <v>3114</v>
      </c>
      <c r="G13" s="160">
        <v>12081</v>
      </c>
      <c r="H13" s="174"/>
      <c r="I13" s="69" t="s">
        <v>124</v>
      </c>
      <c r="J13" s="76">
        <v>2605.4300000000003</v>
      </c>
      <c r="K13" s="71">
        <v>0.99</v>
      </c>
      <c r="L13" s="71">
        <f t="shared" si="0"/>
        <v>2579.3757000000001</v>
      </c>
      <c r="M13" s="71">
        <f t="shared" si="1"/>
        <v>2579.3757000000001</v>
      </c>
      <c r="N13" s="71">
        <f t="shared" si="2"/>
        <v>2579.3757000000001</v>
      </c>
      <c r="O13" s="71">
        <f t="shared" si="3"/>
        <v>2579.3757000000001</v>
      </c>
      <c r="P13" s="172">
        <v>585200414.74000001</v>
      </c>
      <c r="Q13" s="111">
        <f t="shared" si="5"/>
        <v>12081</v>
      </c>
      <c r="R13" s="187">
        <f t="shared" si="6"/>
        <v>31161437.831700001</v>
      </c>
      <c r="S13" s="187">
        <f t="shared" si="7"/>
        <v>6079588.5249000005</v>
      </c>
      <c r="T13" s="187">
        <f t="shared" si="8"/>
        <v>3507950.952</v>
      </c>
      <c r="U13" s="187">
        <f t="shared" si="9"/>
        <v>13541722.425000001</v>
      </c>
      <c r="V13" s="187">
        <f t="shared" si="10"/>
        <v>8032175.9298</v>
      </c>
      <c r="W13" s="113">
        <f t="shared" si="11"/>
        <v>5.3249172500236155E-2</v>
      </c>
    </row>
    <row r="14" spans="1:23" s="70" customFormat="1" ht="14" x14ac:dyDescent="0.15">
      <c r="A14" s="68">
        <v>2019</v>
      </c>
      <c r="B14" s="69" t="s">
        <v>109</v>
      </c>
      <c r="C14" s="160">
        <v>515.57142857142856</v>
      </c>
      <c r="D14" s="160">
        <v>692.28571428571433</v>
      </c>
      <c r="E14" s="160">
        <v>285</v>
      </c>
      <c r="F14" s="160">
        <v>17.142857142857142</v>
      </c>
      <c r="G14" s="160">
        <v>1510</v>
      </c>
      <c r="H14" s="174"/>
      <c r="I14" s="69" t="s">
        <v>109</v>
      </c>
      <c r="J14" s="76">
        <v>130</v>
      </c>
      <c r="K14" s="71">
        <v>1</v>
      </c>
      <c r="L14" s="71">
        <f t="shared" si="0"/>
        <v>130</v>
      </c>
      <c r="M14" s="71">
        <f t="shared" si="1"/>
        <v>130</v>
      </c>
      <c r="N14" s="71">
        <f t="shared" si="2"/>
        <v>130</v>
      </c>
      <c r="O14" s="71">
        <f t="shared" si="3"/>
        <v>130</v>
      </c>
      <c r="P14" s="172">
        <v>9482138.4499999993</v>
      </c>
      <c r="Q14" s="111">
        <f t="shared" si="5"/>
        <v>1510</v>
      </c>
      <c r="R14" s="187">
        <f t="shared" si="6"/>
        <v>196300</v>
      </c>
      <c r="S14" s="187">
        <f t="shared" si="7"/>
        <v>67024.28571428571</v>
      </c>
      <c r="T14" s="187">
        <f t="shared" si="8"/>
        <v>89997.14285714287</v>
      </c>
      <c r="U14" s="187">
        <f t="shared" si="9"/>
        <v>37050</v>
      </c>
      <c r="V14" s="187">
        <f t="shared" si="10"/>
        <v>2228.5714285714284</v>
      </c>
      <c r="W14" s="113">
        <f t="shared" si="11"/>
        <v>2.0702081185072763E-2</v>
      </c>
    </row>
    <row r="15" spans="1:23" s="70" customFormat="1" ht="14" x14ac:dyDescent="0.15">
      <c r="A15" s="68">
        <v>2019</v>
      </c>
      <c r="B15" s="69" t="s">
        <v>128</v>
      </c>
      <c r="C15" s="160">
        <v>0</v>
      </c>
      <c r="D15" s="160">
        <v>9322</v>
      </c>
      <c r="E15" s="160">
        <v>4145</v>
      </c>
      <c r="F15" s="160">
        <v>105</v>
      </c>
      <c r="G15" s="160">
        <v>13572</v>
      </c>
      <c r="H15" s="174"/>
      <c r="I15" s="69" t="s">
        <v>128</v>
      </c>
      <c r="J15" s="76">
        <v>4523.45</v>
      </c>
      <c r="K15" s="71">
        <v>1</v>
      </c>
      <c r="L15" s="71">
        <f t="shared" si="0"/>
        <v>4523.45</v>
      </c>
      <c r="M15" s="71">
        <f t="shared" si="1"/>
        <v>4523.45</v>
      </c>
      <c r="N15" s="71">
        <f t="shared" si="2"/>
        <v>4523.45</v>
      </c>
      <c r="O15" s="71">
        <f t="shared" si="3"/>
        <v>4523.45</v>
      </c>
      <c r="P15" s="172">
        <v>1831750554.2100003</v>
      </c>
      <c r="Q15" s="111">
        <f t="shared" si="5"/>
        <v>13572</v>
      </c>
      <c r="R15" s="187">
        <f t="shared" si="6"/>
        <v>61392263.399999999</v>
      </c>
      <c r="S15" s="187">
        <f t="shared" si="7"/>
        <v>0</v>
      </c>
      <c r="T15" s="187">
        <f t="shared" si="8"/>
        <v>42167600.899999999</v>
      </c>
      <c r="U15" s="187">
        <f t="shared" si="9"/>
        <v>18749700.25</v>
      </c>
      <c r="V15" s="187">
        <f t="shared" si="10"/>
        <v>474962.25</v>
      </c>
      <c r="W15" s="113">
        <f t="shared" si="11"/>
        <v>3.351562430752332E-2</v>
      </c>
    </row>
    <row r="16" spans="1:23" s="70" customFormat="1" ht="14" x14ac:dyDescent="0.15">
      <c r="A16" s="68">
        <v>2019</v>
      </c>
      <c r="B16" s="78" t="s">
        <v>182</v>
      </c>
      <c r="C16" s="160">
        <v>397.5</v>
      </c>
      <c r="D16" s="160">
        <v>3160.5</v>
      </c>
      <c r="E16" s="160">
        <v>0</v>
      </c>
      <c r="F16" s="160">
        <v>165</v>
      </c>
      <c r="G16" s="160">
        <v>3723</v>
      </c>
      <c r="H16" s="174"/>
      <c r="I16" s="78" t="s">
        <v>182</v>
      </c>
      <c r="J16" s="71">
        <v>260.47000000000003</v>
      </c>
      <c r="K16" s="71">
        <v>1</v>
      </c>
      <c r="L16" s="71">
        <f t="shared" si="0"/>
        <v>260.47000000000003</v>
      </c>
      <c r="M16" s="71">
        <f t="shared" si="1"/>
        <v>260.47000000000003</v>
      </c>
      <c r="N16" s="71">
        <f t="shared" si="2"/>
        <v>260.47000000000003</v>
      </c>
      <c r="O16" s="71">
        <f t="shared" si="3"/>
        <v>260.47000000000003</v>
      </c>
      <c r="P16" s="172">
        <v>28581513.950000003</v>
      </c>
      <c r="Q16" s="111">
        <f t="shared" si="5"/>
        <v>3723</v>
      </c>
      <c r="R16" s="187">
        <f t="shared" si="6"/>
        <v>969729.81</v>
      </c>
      <c r="S16" s="187">
        <f t="shared" si="7"/>
        <v>103536.82500000001</v>
      </c>
      <c r="T16" s="187">
        <f t="shared" si="8"/>
        <v>823215.43500000006</v>
      </c>
      <c r="U16" s="187">
        <f t="shared" si="9"/>
        <v>0</v>
      </c>
      <c r="V16" s="187">
        <f t="shared" si="10"/>
        <v>42977.55</v>
      </c>
      <c r="W16" s="113">
        <f t="shared" si="11"/>
        <v>3.3928566964522185E-2</v>
      </c>
    </row>
    <row r="17" spans="1:23" s="70" customFormat="1" ht="14" x14ac:dyDescent="0.15">
      <c r="A17" s="68">
        <v>2019</v>
      </c>
      <c r="B17" s="69" t="s">
        <v>127</v>
      </c>
      <c r="C17" s="160">
        <v>252</v>
      </c>
      <c r="D17" s="160">
        <v>868.66666666666663</v>
      </c>
      <c r="E17" s="160">
        <v>170</v>
      </c>
      <c r="F17" s="160">
        <v>0</v>
      </c>
      <c r="G17" s="160">
        <v>1290.6666666666665</v>
      </c>
      <c r="H17" s="174"/>
      <c r="I17" s="69" t="s">
        <v>127</v>
      </c>
      <c r="J17" s="76">
        <v>387.71</v>
      </c>
      <c r="K17" s="71">
        <v>0.53605015673981193</v>
      </c>
      <c r="L17" s="71">
        <f t="shared" si="0"/>
        <v>207.83200626959248</v>
      </c>
      <c r="M17" s="71">
        <f t="shared" si="1"/>
        <v>207.83200626959248</v>
      </c>
      <c r="N17" s="71">
        <f t="shared" si="2"/>
        <v>207.83200626959248</v>
      </c>
      <c r="O17" s="71">
        <f t="shared" si="3"/>
        <v>207.83200626959248</v>
      </c>
      <c r="P17" s="172">
        <v>16465093.1</v>
      </c>
      <c r="Q17" s="111">
        <f t="shared" si="5"/>
        <v>1290.6666666666665</v>
      </c>
      <c r="R17" s="187">
        <f t="shared" si="6"/>
        <v>268241.84275862068</v>
      </c>
      <c r="S17" s="187">
        <f t="shared" si="7"/>
        <v>52373.665579937304</v>
      </c>
      <c r="T17" s="187">
        <f t="shared" si="8"/>
        <v>180536.73611285267</v>
      </c>
      <c r="U17" s="187">
        <f t="shared" si="9"/>
        <v>35331.441065830724</v>
      </c>
      <c r="V17" s="187">
        <f t="shared" si="10"/>
        <v>0</v>
      </c>
      <c r="W17" s="113">
        <f t="shared" si="11"/>
        <v>1.6291547283059135E-2</v>
      </c>
    </row>
    <row r="18" spans="1:23" s="70" customFormat="1" ht="14" x14ac:dyDescent="0.15">
      <c r="A18" s="68">
        <v>2019</v>
      </c>
      <c r="B18" s="69" t="s">
        <v>101</v>
      </c>
      <c r="C18" s="160">
        <v>959.2</v>
      </c>
      <c r="D18" s="160">
        <v>6340.6</v>
      </c>
      <c r="E18" s="160">
        <v>3495.4</v>
      </c>
      <c r="F18" s="160">
        <v>0</v>
      </c>
      <c r="G18" s="160">
        <v>10795.2</v>
      </c>
      <c r="H18" s="174"/>
      <c r="I18" s="69" t="s">
        <v>101</v>
      </c>
      <c r="J18" s="76">
        <v>18715.8</v>
      </c>
      <c r="K18" s="71">
        <v>1</v>
      </c>
      <c r="L18" s="71">
        <f t="shared" si="0"/>
        <v>18715.8</v>
      </c>
      <c r="M18" s="71">
        <f t="shared" si="1"/>
        <v>18715.8</v>
      </c>
      <c r="N18" s="71">
        <f t="shared" si="2"/>
        <v>18715.8</v>
      </c>
      <c r="O18" s="71">
        <f t="shared" si="3"/>
        <v>18715.8</v>
      </c>
      <c r="P18" s="172">
        <v>6435837257.25</v>
      </c>
      <c r="Q18" s="111">
        <f t="shared" si="5"/>
        <v>10795.2</v>
      </c>
      <c r="R18" s="187">
        <f t="shared" si="6"/>
        <v>202040804.16</v>
      </c>
      <c r="S18" s="187">
        <f t="shared" si="7"/>
        <v>17952195.359999999</v>
      </c>
      <c r="T18" s="187">
        <f t="shared" si="8"/>
        <v>118669401.48</v>
      </c>
      <c r="U18" s="187">
        <f t="shared" si="9"/>
        <v>65419207.32</v>
      </c>
      <c r="V18" s="187">
        <f t="shared" si="10"/>
        <v>0</v>
      </c>
      <c r="W18" s="113">
        <f t="shared" si="11"/>
        <v>3.1393087811908249E-2</v>
      </c>
    </row>
    <row r="19" spans="1:23" s="70" customFormat="1" ht="14" x14ac:dyDescent="0.15">
      <c r="A19" s="68">
        <v>2019</v>
      </c>
      <c r="B19" s="69" t="s">
        <v>104</v>
      </c>
      <c r="C19" s="160">
        <v>515.57142857142856</v>
      </c>
      <c r="D19" s="160">
        <v>346.14285714285717</v>
      </c>
      <c r="E19" s="160">
        <v>68.857142857142861</v>
      </c>
      <c r="F19" s="160">
        <v>8.5714285714285712</v>
      </c>
      <c r="G19" s="160">
        <v>939.14285714285722</v>
      </c>
      <c r="H19" s="174"/>
      <c r="I19" s="69" t="s">
        <v>104</v>
      </c>
      <c r="J19" s="76">
        <v>8441.73</v>
      </c>
      <c r="K19" s="71">
        <v>0.89547960308710028</v>
      </c>
      <c r="L19" s="71">
        <f t="shared" si="0"/>
        <v>7559.3970297684664</v>
      </c>
      <c r="M19" s="71">
        <f t="shared" si="1"/>
        <v>7559.3970297684664</v>
      </c>
      <c r="N19" s="71">
        <f t="shared" si="2"/>
        <v>7559.3970297684664</v>
      </c>
      <c r="O19" s="71">
        <f t="shared" si="3"/>
        <v>7559.3970297684664</v>
      </c>
      <c r="P19" s="172">
        <v>214933317.58000001</v>
      </c>
      <c r="Q19" s="111">
        <f t="shared" si="5"/>
        <v>939.14285714285722</v>
      </c>
      <c r="R19" s="187">
        <f t="shared" si="6"/>
        <v>7099353.7248139856</v>
      </c>
      <c r="S19" s="187">
        <f t="shared" si="7"/>
        <v>3897409.1257763421</v>
      </c>
      <c r="T19" s="187">
        <f t="shared" si="8"/>
        <v>2616631.2861612849</v>
      </c>
      <c r="U19" s="187">
        <f t="shared" si="9"/>
        <v>520518.48119262874</v>
      </c>
      <c r="V19" s="187">
        <f t="shared" si="10"/>
        <v>64794.83168372971</v>
      </c>
      <c r="W19" s="113">
        <f t="shared" si="11"/>
        <v>3.3030494316785231E-2</v>
      </c>
    </row>
    <row r="20" spans="1:23" s="70" customFormat="1" ht="14" x14ac:dyDescent="0.15">
      <c r="A20" s="68">
        <v>2019</v>
      </c>
      <c r="B20" s="69" t="s">
        <v>120</v>
      </c>
      <c r="C20" s="160">
        <v>375</v>
      </c>
      <c r="D20" s="160">
        <v>665</v>
      </c>
      <c r="E20" s="160">
        <v>865</v>
      </c>
      <c r="F20" s="160">
        <v>250</v>
      </c>
      <c r="G20" s="160">
        <v>2155</v>
      </c>
      <c r="H20" s="174"/>
      <c r="I20" s="69" t="s">
        <v>120</v>
      </c>
      <c r="J20" s="76">
        <v>545</v>
      </c>
      <c r="K20" s="71">
        <v>1</v>
      </c>
      <c r="L20" s="71">
        <f t="shared" si="0"/>
        <v>545</v>
      </c>
      <c r="M20" s="71">
        <f t="shared" si="1"/>
        <v>545</v>
      </c>
      <c r="N20" s="71">
        <f t="shared" si="2"/>
        <v>545</v>
      </c>
      <c r="O20" s="71">
        <f t="shared" si="3"/>
        <v>545</v>
      </c>
      <c r="P20" s="172">
        <v>125263458.95</v>
      </c>
      <c r="Q20" s="111">
        <f t="shared" si="5"/>
        <v>2155</v>
      </c>
      <c r="R20" s="187">
        <f t="shared" si="6"/>
        <v>1174475</v>
      </c>
      <c r="S20" s="187">
        <f t="shared" si="7"/>
        <v>204375</v>
      </c>
      <c r="T20" s="187">
        <f t="shared" si="8"/>
        <v>362425</v>
      </c>
      <c r="U20" s="187">
        <f t="shared" si="9"/>
        <v>471425</v>
      </c>
      <c r="V20" s="187">
        <f t="shared" si="10"/>
        <v>136250</v>
      </c>
      <c r="W20" s="113">
        <f t="shared" si="11"/>
        <v>9.376038390164541E-3</v>
      </c>
    </row>
    <row r="21" spans="1:23" s="70" customFormat="1" ht="14" x14ac:dyDescent="0.15">
      <c r="A21" s="68">
        <v>2019</v>
      </c>
      <c r="B21" s="69" t="s">
        <v>119</v>
      </c>
      <c r="C21" s="160">
        <v>978.4</v>
      </c>
      <c r="D21" s="160">
        <v>4110.6000000000004</v>
      </c>
      <c r="E21" s="160">
        <v>3803.6</v>
      </c>
      <c r="F21" s="160">
        <v>392.6</v>
      </c>
      <c r="G21" s="160">
        <v>9285.2000000000007</v>
      </c>
      <c r="H21" s="174"/>
      <c r="I21" s="69" t="s">
        <v>119</v>
      </c>
      <c r="J21" s="76">
        <v>291</v>
      </c>
      <c r="K21" s="71">
        <v>1</v>
      </c>
      <c r="L21" s="71">
        <f t="shared" si="0"/>
        <v>291</v>
      </c>
      <c r="M21" s="71">
        <f t="shared" si="1"/>
        <v>291</v>
      </c>
      <c r="N21" s="71">
        <f t="shared" si="2"/>
        <v>291</v>
      </c>
      <c r="O21" s="71">
        <f t="shared" si="3"/>
        <v>291</v>
      </c>
      <c r="P21" s="172">
        <v>17264732.300000001</v>
      </c>
      <c r="Q21" s="111">
        <f t="shared" si="5"/>
        <v>9285.2000000000007</v>
      </c>
      <c r="R21" s="187">
        <f t="shared" si="6"/>
        <v>2701993.2</v>
      </c>
      <c r="S21" s="187">
        <f t="shared" si="7"/>
        <v>284714.39999999997</v>
      </c>
      <c r="T21" s="187">
        <f t="shared" si="8"/>
        <v>1196184.6000000001</v>
      </c>
      <c r="U21" s="187">
        <f t="shared" si="9"/>
        <v>1106847.5999999999</v>
      </c>
      <c r="V21" s="187">
        <f t="shared" si="10"/>
        <v>114246.6</v>
      </c>
      <c r="W21" s="113">
        <f t="shared" si="11"/>
        <v>0.15650362560211836</v>
      </c>
    </row>
    <row r="22" spans="1:23" s="70" customFormat="1" ht="14" x14ac:dyDescent="0.15">
      <c r="A22" s="68">
        <v>2019</v>
      </c>
      <c r="B22" s="69" t="s">
        <v>151</v>
      </c>
      <c r="C22" s="160">
        <v>988</v>
      </c>
      <c r="D22" s="160">
        <v>1000</v>
      </c>
      <c r="E22" s="160">
        <v>152</v>
      </c>
      <c r="F22" s="160">
        <v>19</v>
      </c>
      <c r="G22" s="160">
        <v>2159</v>
      </c>
      <c r="H22" s="174"/>
      <c r="I22" s="69" t="s">
        <v>151</v>
      </c>
      <c r="J22" s="76">
        <v>63400.660000000011</v>
      </c>
      <c r="K22" s="71">
        <v>0.86784423018981616</v>
      </c>
      <c r="L22" s="71">
        <f t="shared" si="0"/>
        <v>55021.896971226277</v>
      </c>
      <c r="M22" s="71">
        <f t="shared" si="1"/>
        <v>55021.896971226277</v>
      </c>
      <c r="N22" s="71">
        <f t="shared" si="2"/>
        <v>55021.896971226277</v>
      </c>
      <c r="O22" s="71">
        <f t="shared" si="3"/>
        <v>55021.896971226277</v>
      </c>
      <c r="P22" s="172">
        <v>2501842547.1000004</v>
      </c>
      <c r="Q22" s="111">
        <f t="shared" si="5"/>
        <v>2159</v>
      </c>
      <c r="R22" s="187">
        <f t="shared" si="6"/>
        <v>118792275.56087753</v>
      </c>
      <c r="S22" s="187">
        <f t="shared" si="7"/>
        <v>54361634.207571559</v>
      </c>
      <c r="T22" s="187">
        <f t="shared" si="8"/>
        <v>55021896.971226275</v>
      </c>
      <c r="U22" s="187">
        <f t="shared" si="9"/>
        <v>8363328.3396263942</v>
      </c>
      <c r="V22" s="187">
        <f t="shared" si="10"/>
        <v>1045416.0424532993</v>
      </c>
      <c r="W22" s="113">
        <f t="shared" si="11"/>
        <v>4.7481915158320044E-2</v>
      </c>
    </row>
    <row r="23" spans="1:23" s="70" customFormat="1" ht="14" x14ac:dyDescent="0.15">
      <c r="A23" s="68">
        <v>2019</v>
      </c>
      <c r="B23" s="69" t="s">
        <v>121</v>
      </c>
      <c r="C23" s="160">
        <v>73.5</v>
      </c>
      <c r="D23" s="160">
        <v>582.75</v>
      </c>
      <c r="E23" s="160">
        <v>2772</v>
      </c>
      <c r="F23" s="160">
        <v>560</v>
      </c>
      <c r="G23" s="160">
        <v>3988.2499999999995</v>
      </c>
      <c r="H23" s="174"/>
      <c r="I23" s="69" t="s">
        <v>121</v>
      </c>
      <c r="J23" s="76">
        <v>78.28</v>
      </c>
      <c r="K23" s="71">
        <v>1</v>
      </c>
      <c r="L23" s="71">
        <f t="shared" si="0"/>
        <v>78.28</v>
      </c>
      <c r="M23" s="71">
        <f t="shared" si="1"/>
        <v>78.28</v>
      </c>
      <c r="N23" s="71">
        <f t="shared" si="2"/>
        <v>78.28</v>
      </c>
      <c r="O23" s="71">
        <f t="shared" si="3"/>
        <v>78.28</v>
      </c>
      <c r="P23" s="172">
        <v>1371472.1</v>
      </c>
      <c r="Q23" s="111">
        <f t="shared" si="5"/>
        <v>3988.2499999999995</v>
      </c>
      <c r="R23" s="187">
        <f t="shared" si="6"/>
        <v>312200.20999999996</v>
      </c>
      <c r="S23" s="187">
        <f t="shared" si="7"/>
        <v>5753.58</v>
      </c>
      <c r="T23" s="187">
        <f t="shared" si="8"/>
        <v>45617.67</v>
      </c>
      <c r="U23" s="187">
        <f t="shared" si="9"/>
        <v>216992.16</v>
      </c>
      <c r="V23" s="187">
        <f t="shared" si="10"/>
        <v>43836.800000000003</v>
      </c>
      <c r="W23" s="113">
        <f t="shared" si="11"/>
        <v>0.22763876129889915</v>
      </c>
    </row>
    <row r="24" spans="1:23" s="70" customFormat="1" ht="14" x14ac:dyDescent="0.15">
      <c r="A24" s="68">
        <v>2019</v>
      </c>
      <c r="B24" s="69" t="s">
        <v>100</v>
      </c>
      <c r="C24" s="160">
        <v>1561.8</v>
      </c>
      <c r="D24" s="160">
        <v>5141.833333333333</v>
      </c>
      <c r="E24" s="160">
        <v>820.57142857142856</v>
      </c>
      <c r="F24" s="160">
        <v>2186.4</v>
      </c>
      <c r="G24" s="160">
        <v>9710.6047619047622</v>
      </c>
      <c r="H24" s="174"/>
      <c r="I24" s="69" t="s">
        <v>100</v>
      </c>
      <c r="J24" s="76">
        <v>207.45</v>
      </c>
      <c r="K24" s="71">
        <v>1</v>
      </c>
      <c r="L24" s="71">
        <f t="shared" si="0"/>
        <v>207.45</v>
      </c>
      <c r="M24" s="71">
        <f t="shared" si="1"/>
        <v>207.45</v>
      </c>
      <c r="N24" s="71">
        <f t="shared" si="2"/>
        <v>207.45</v>
      </c>
      <c r="O24" s="71">
        <f t="shared" si="3"/>
        <v>207.45</v>
      </c>
      <c r="P24" s="172">
        <v>25012350</v>
      </c>
      <c r="Q24" s="111">
        <f t="shared" si="5"/>
        <v>9710.6047619047622</v>
      </c>
      <c r="R24" s="187">
        <f t="shared" si="6"/>
        <v>2014464.9578571429</v>
      </c>
      <c r="S24" s="187">
        <f t="shared" si="7"/>
        <v>323995.40999999997</v>
      </c>
      <c r="T24" s="187">
        <f t="shared" si="8"/>
        <v>1066673.325</v>
      </c>
      <c r="U24" s="187">
        <f t="shared" si="9"/>
        <v>170227.54285714283</v>
      </c>
      <c r="V24" s="187">
        <f t="shared" si="10"/>
        <v>453568.68</v>
      </c>
      <c r="W24" s="113">
        <f t="shared" si="11"/>
        <v>8.0538812141088018E-2</v>
      </c>
    </row>
    <row r="25" spans="1:23" s="70" customFormat="1" ht="14" x14ac:dyDescent="0.15">
      <c r="A25" s="68">
        <v>2019</v>
      </c>
      <c r="B25" s="69" t="s">
        <v>122</v>
      </c>
      <c r="C25" s="160">
        <v>0</v>
      </c>
      <c r="D25" s="160">
        <v>1130</v>
      </c>
      <c r="E25" s="160">
        <v>1650</v>
      </c>
      <c r="F25" s="160">
        <v>0</v>
      </c>
      <c r="G25" s="160">
        <v>2780</v>
      </c>
      <c r="H25" s="174"/>
      <c r="I25" s="69" t="s">
        <v>122</v>
      </c>
      <c r="J25" s="76">
        <v>3333</v>
      </c>
      <c r="K25" s="71">
        <v>1</v>
      </c>
      <c r="L25" s="71">
        <f t="shared" si="0"/>
        <v>3333</v>
      </c>
      <c r="M25" s="71">
        <f t="shared" si="1"/>
        <v>3333</v>
      </c>
      <c r="N25" s="71">
        <f t="shared" si="2"/>
        <v>3333</v>
      </c>
      <c r="O25" s="71">
        <f t="shared" si="3"/>
        <v>3333</v>
      </c>
      <c r="P25" s="172">
        <v>687576591.02999997</v>
      </c>
      <c r="Q25" s="111">
        <f t="shared" si="5"/>
        <v>2780</v>
      </c>
      <c r="R25" s="187">
        <f t="shared" si="6"/>
        <v>9265740</v>
      </c>
      <c r="S25" s="187">
        <f t="shared" si="7"/>
        <v>0</v>
      </c>
      <c r="T25" s="187">
        <f t="shared" si="8"/>
        <v>3766290</v>
      </c>
      <c r="U25" s="187">
        <f t="shared" si="9"/>
        <v>5499450</v>
      </c>
      <c r="V25" s="187">
        <f t="shared" si="10"/>
        <v>0</v>
      </c>
      <c r="W25" s="113">
        <f t="shared" si="11"/>
        <v>1.347593871123475E-2</v>
      </c>
    </row>
    <row r="26" spans="1:23" s="70" customFormat="1" ht="14" x14ac:dyDescent="0.15">
      <c r="A26" s="68">
        <v>2019</v>
      </c>
      <c r="B26" s="69" t="s">
        <v>125</v>
      </c>
      <c r="C26" s="160">
        <v>212</v>
      </c>
      <c r="D26" s="160">
        <v>436</v>
      </c>
      <c r="E26" s="160">
        <v>331</v>
      </c>
      <c r="F26" s="160">
        <v>70</v>
      </c>
      <c r="G26" s="160">
        <v>1049</v>
      </c>
      <c r="H26" s="174"/>
      <c r="I26" s="69" t="s">
        <v>125</v>
      </c>
      <c r="J26" s="76">
        <v>6889</v>
      </c>
      <c r="K26" s="71">
        <v>1</v>
      </c>
      <c r="L26" s="71">
        <f t="shared" si="0"/>
        <v>6889</v>
      </c>
      <c r="M26" s="71">
        <f t="shared" si="1"/>
        <v>6889</v>
      </c>
      <c r="N26" s="71">
        <f t="shared" si="2"/>
        <v>6889</v>
      </c>
      <c r="O26" s="71">
        <f t="shared" si="3"/>
        <v>6889</v>
      </c>
      <c r="P26" s="172">
        <v>620014698.00999999</v>
      </c>
      <c r="Q26" s="111">
        <f t="shared" si="5"/>
        <v>1049</v>
      </c>
      <c r="R26" s="187">
        <f t="shared" si="6"/>
        <v>7226561</v>
      </c>
      <c r="S26" s="187">
        <f t="shared" si="7"/>
        <v>1460468</v>
      </c>
      <c r="T26" s="187">
        <f t="shared" si="8"/>
        <v>3003604</v>
      </c>
      <c r="U26" s="187">
        <f t="shared" si="9"/>
        <v>2280259</v>
      </c>
      <c r="V26" s="187">
        <f t="shared" si="10"/>
        <v>482230</v>
      </c>
      <c r="W26" s="113">
        <f t="shared" si="11"/>
        <v>1.1655467238428993E-2</v>
      </c>
    </row>
    <row r="27" spans="1:23" s="70" customFormat="1" ht="14" x14ac:dyDescent="0.15">
      <c r="A27" s="68">
        <v>2019</v>
      </c>
      <c r="B27" s="69" t="s">
        <v>153</v>
      </c>
      <c r="C27" s="160">
        <v>1164</v>
      </c>
      <c r="D27" s="160">
        <v>1806.3333333333333</v>
      </c>
      <c r="E27" s="160">
        <v>153.33333333333334</v>
      </c>
      <c r="F27" s="160">
        <v>1866</v>
      </c>
      <c r="G27" s="160">
        <v>4989.6666666666661</v>
      </c>
      <c r="H27" s="174"/>
      <c r="I27" s="69" t="s">
        <v>153</v>
      </c>
      <c r="J27" s="76">
        <v>16912.23</v>
      </c>
      <c r="K27" s="71">
        <v>0.91034878008842313</v>
      </c>
      <c r="L27" s="71">
        <f t="shared" si="0"/>
        <v>15396.027949074833</v>
      </c>
      <c r="M27" s="71">
        <f t="shared" si="1"/>
        <v>15396.027949074833</v>
      </c>
      <c r="N27" s="71">
        <f t="shared" si="2"/>
        <v>15396.027949074833</v>
      </c>
      <c r="O27" s="71">
        <f t="shared" si="3"/>
        <v>15396.027949074833</v>
      </c>
      <c r="P27" s="172">
        <v>2631114484.1799998</v>
      </c>
      <c r="Q27" s="111">
        <f t="shared" si="5"/>
        <v>4989.6666666666661</v>
      </c>
      <c r="R27" s="187">
        <f t="shared" si="6"/>
        <v>76821047.456567049</v>
      </c>
      <c r="S27" s="187">
        <f t="shared" si="7"/>
        <v>17920976.532723106</v>
      </c>
      <c r="T27" s="187">
        <f t="shared" si="8"/>
        <v>27810358.485345505</v>
      </c>
      <c r="U27" s="187">
        <f t="shared" si="9"/>
        <v>2360724.2855248079</v>
      </c>
      <c r="V27" s="187">
        <f t="shared" si="10"/>
        <v>28728988.152973637</v>
      </c>
      <c r="W27" s="113">
        <f t="shared" si="11"/>
        <v>2.9197151214234874E-2</v>
      </c>
    </row>
    <row r="28" spans="1:23" s="70" customFormat="1" ht="14" x14ac:dyDescent="0.15">
      <c r="A28" s="68">
        <v>2019</v>
      </c>
      <c r="B28" s="69" t="s">
        <v>129</v>
      </c>
      <c r="C28" s="160">
        <v>620.98974790748355</v>
      </c>
      <c r="D28" s="160">
        <v>5937.4019777788781</v>
      </c>
      <c r="E28" s="160">
        <v>22635.37630627507</v>
      </c>
      <c r="F28" s="160">
        <v>1092.2319680385651</v>
      </c>
      <c r="G28" s="160">
        <v>30285.999999999996</v>
      </c>
      <c r="H28" s="174"/>
      <c r="I28" s="69" t="s">
        <v>129</v>
      </c>
      <c r="J28" s="76">
        <v>14193.07</v>
      </c>
      <c r="K28" s="71">
        <v>0.99</v>
      </c>
      <c r="L28" s="71">
        <f t="shared" si="0"/>
        <v>14051.139299999999</v>
      </c>
      <c r="M28" s="71">
        <f t="shared" si="1"/>
        <v>14051.139299999999</v>
      </c>
      <c r="N28" s="71">
        <f t="shared" si="2"/>
        <v>14051.139299999999</v>
      </c>
      <c r="O28" s="71">
        <f t="shared" si="3"/>
        <v>14051.139299999999</v>
      </c>
      <c r="P28" s="172">
        <v>3520299850.6699996</v>
      </c>
      <c r="Q28" s="111">
        <f t="shared" si="5"/>
        <v>30285.999999999996</v>
      </c>
      <c r="R28" s="187">
        <f t="shared" si="6"/>
        <v>425552804.83979994</v>
      </c>
      <c r="S28" s="187">
        <f t="shared" si="7"/>
        <v>8725613.4517199341</v>
      </c>
      <c r="T28" s="187">
        <f t="shared" si="8"/>
        <v>83427262.269866511</v>
      </c>
      <c r="U28" s="187">
        <f t="shared" si="9"/>
        <v>318052825.58739042</v>
      </c>
      <c r="V28" s="187">
        <f t="shared" si="10"/>
        <v>15347103.530823026</v>
      </c>
      <c r="W28" s="113">
        <f t="shared" si="11"/>
        <v>0.12088538558975502</v>
      </c>
    </row>
    <row r="29" spans="1:23" s="70" customFormat="1" ht="14" x14ac:dyDescent="0.15">
      <c r="A29" s="68">
        <v>2019</v>
      </c>
      <c r="B29" s="69" t="s">
        <v>154</v>
      </c>
      <c r="C29" s="160">
        <v>442.06</v>
      </c>
      <c r="D29" s="160">
        <v>541.88</v>
      </c>
      <c r="E29" s="160">
        <v>285.2</v>
      </c>
      <c r="F29" s="160">
        <v>156.85999999999999</v>
      </c>
      <c r="G29" s="160">
        <v>1426</v>
      </c>
      <c r="H29" s="174"/>
      <c r="I29" s="69" t="s">
        <v>154</v>
      </c>
      <c r="J29" s="76">
        <v>11561.12</v>
      </c>
      <c r="K29" s="71">
        <v>0.46091624384145891</v>
      </c>
      <c r="L29" s="71">
        <f t="shared" si="0"/>
        <v>5328.7080050003678</v>
      </c>
      <c r="M29" s="71">
        <f t="shared" si="1"/>
        <v>5328.7080050003678</v>
      </c>
      <c r="N29" s="71">
        <f t="shared" si="2"/>
        <v>5328.7080050003678</v>
      </c>
      <c r="O29" s="71">
        <f t="shared" si="3"/>
        <v>5328.7080050003678</v>
      </c>
      <c r="P29" s="172">
        <v>305704153.36999989</v>
      </c>
      <c r="Q29" s="111">
        <f t="shared" si="5"/>
        <v>1426</v>
      </c>
      <c r="R29" s="187">
        <f t="shared" si="6"/>
        <v>7598737.6151305242</v>
      </c>
      <c r="S29" s="187">
        <f t="shared" si="7"/>
        <v>2355608.6606904627</v>
      </c>
      <c r="T29" s="187">
        <f t="shared" si="8"/>
        <v>2887520.2937495993</v>
      </c>
      <c r="U29" s="187">
        <f t="shared" si="9"/>
        <v>1519747.5230261048</v>
      </c>
      <c r="V29" s="187">
        <f t="shared" si="10"/>
        <v>835861.13766435767</v>
      </c>
      <c r="W29" s="113">
        <f t="shared" si="11"/>
        <v>2.4856507611571831E-2</v>
      </c>
    </row>
    <row r="30" spans="1:23" s="70" customFormat="1" ht="14" x14ac:dyDescent="0.15">
      <c r="A30" s="68">
        <v>2019</v>
      </c>
      <c r="B30" s="69" t="s">
        <v>114</v>
      </c>
      <c r="C30" s="160">
        <v>300</v>
      </c>
      <c r="D30" s="160">
        <v>3950</v>
      </c>
      <c r="E30" s="160">
        <v>9640</v>
      </c>
      <c r="F30" s="160">
        <v>900</v>
      </c>
      <c r="G30" s="160">
        <v>14790</v>
      </c>
      <c r="H30" s="174"/>
      <c r="I30" s="69" t="s">
        <v>114</v>
      </c>
      <c r="J30" s="76">
        <v>1719.4</v>
      </c>
      <c r="K30" s="71">
        <v>1</v>
      </c>
      <c r="L30" s="71">
        <f t="shared" si="0"/>
        <v>1719.4</v>
      </c>
      <c r="M30" s="71">
        <f t="shared" si="1"/>
        <v>1719.4</v>
      </c>
      <c r="N30" s="71">
        <f t="shared" si="2"/>
        <v>1719.4</v>
      </c>
      <c r="O30" s="71">
        <f t="shared" si="3"/>
        <v>1719.4</v>
      </c>
      <c r="P30" s="172">
        <v>990955650.90999985</v>
      </c>
      <c r="Q30" s="111">
        <f t="shared" si="5"/>
        <v>14790</v>
      </c>
      <c r="R30" s="187">
        <f t="shared" si="6"/>
        <v>25429926</v>
      </c>
      <c r="S30" s="187">
        <f t="shared" si="7"/>
        <v>515820</v>
      </c>
      <c r="T30" s="187">
        <f t="shared" si="8"/>
        <v>6791630</v>
      </c>
      <c r="U30" s="187">
        <f t="shared" si="9"/>
        <v>16575016</v>
      </c>
      <c r="V30" s="187">
        <f t="shared" si="10"/>
        <v>1547460</v>
      </c>
      <c r="W30" s="113">
        <f t="shared" si="11"/>
        <v>2.5662022287927379E-2</v>
      </c>
    </row>
    <row r="31" spans="1:23" s="70" customFormat="1" ht="14" x14ac:dyDescent="0.15">
      <c r="A31" s="68">
        <v>2019</v>
      </c>
      <c r="B31" s="69" t="s">
        <v>137</v>
      </c>
      <c r="C31" s="160">
        <v>0</v>
      </c>
      <c r="D31" s="160">
        <v>808</v>
      </c>
      <c r="E31" s="160">
        <v>2315</v>
      </c>
      <c r="F31" s="160">
        <v>0</v>
      </c>
      <c r="G31" s="160">
        <v>3123</v>
      </c>
      <c r="H31" s="174"/>
      <c r="I31" s="69" t="s">
        <v>137</v>
      </c>
      <c r="J31" s="76">
        <v>11007.38</v>
      </c>
      <c r="K31" s="71">
        <v>0.99</v>
      </c>
      <c r="L31" s="71">
        <f t="shared" si="0"/>
        <v>10897.306199999999</v>
      </c>
      <c r="M31" s="71">
        <f t="shared" si="1"/>
        <v>10897.306199999999</v>
      </c>
      <c r="N31" s="71">
        <f t="shared" si="2"/>
        <v>10897.306199999999</v>
      </c>
      <c r="O31" s="71">
        <f t="shared" si="3"/>
        <v>10897.306199999999</v>
      </c>
      <c r="P31" s="172">
        <v>2049381211.6499996</v>
      </c>
      <c r="Q31" s="111">
        <f t="shared" si="5"/>
        <v>3123</v>
      </c>
      <c r="R31" s="187">
        <f t="shared" si="6"/>
        <v>34032287.262599997</v>
      </c>
      <c r="S31" s="187">
        <f t="shared" si="7"/>
        <v>0</v>
      </c>
      <c r="T31" s="187">
        <f t="shared" si="8"/>
        <v>8805023.409599999</v>
      </c>
      <c r="U31" s="187">
        <f t="shared" si="9"/>
        <v>25227263.852999996</v>
      </c>
      <c r="V31" s="187">
        <f t="shared" si="10"/>
        <v>0</v>
      </c>
      <c r="W31" s="113">
        <f t="shared" si="11"/>
        <v>1.6606128264052882E-2</v>
      </c>
    </row>
    <row r="32" spans="1:23" s="70" customFormat="1" ht="14" x14ac:dyDescent="0.15">
      <c r="A32" s="68">
        <v>2019</v>
      </c>
      <c r="B32" s="69" t="s">
        <v>152</v>
      </c>
      <c r="C32" s="160">
        <v>471.83333333333331</v>
      </c>
      <c r="D32" s="160">
        <v>679.41666666666663</v>
      </c>
      <c r="E32" s="160">
        <v>0</v>
      </c>
      <c r="F32" s="160">
        <v>28.333333333333332</v>
      </c>
      <c r="G32" s="160">
        <v>1179.5833333333333</v>
      </c>
      <c r="H32" s="174"/>
      <c r="I32" s="69" t="s">
        <v>152</v>
      </c>
      <c r="J32" s="76">
        <v>18552.439999999999</v>
      </c>
      <c r="K32" s="71">
        <v>0.27436556126420675</v>
      </c>
      <c r="L32" s="71">
        <f t="shared" si="0"/>
        <v>5090.1506134205192</v>
      </c>
      <c r="M32" s="71">
        <f t="shared" si="1"/>
        <v>5090.1506134205192</v>
      </c>
      <c r="N32" s="71">
        <f t="shared" si="2"/>
        <v>5090.1506134205192</v>
      </c>
      <c r="O32" s="71">
        <f t="shared" si="3"/>
        <v>5090.1506134205192</v>
      </c>
      <c r="P32" s="172">
        <v>107108960.67999999</v>
      </c>
      <c r="Q32" s="111">
        <f t="shared" si="5"/>
        <v>1179.5833333333333</v>
      </c>
      <c r="R32" s="187">
        <f t="shared" si="6"/>
        <v>6004256.8277472872</v>
      </c>
      <c r="S32" s="187">
        <f t="shared" si="7"/>
        <v>2401702.731098915</v>
      </c>
      <c r="T32" s="187">
        <f t="shared" si="8"/>
        <v>3458333.1626014574</v>
      </c>
      <c r="U32" s="187">
        <f t="shared" si="9"/>
        <v>0</v>
      </c>
      <c r="V32" s="187">
        <f t="shared" si="10"/>
        <v>144220.93404691471</v>
      </c>
      <c r="W32" s="113">
        <f t="shared" si="11"/>
        <v>5.6057465123629351E-2</v>
      </c>
    </row>
    <row r="33" spans="1:23" s="70" customFormat="1" ht="14" x14ac:dyDescent="0.15">
      <c r="A33" s="68">
        <v>2019</v>
      </c>
      <c r="B33" s="69" t="s">
        <v>132</v>
      </c>
      <c r="C33" s="160">
        <v>890.6</v>
      </c>
      <c r="D33" s="160">
        <v>439.2</v>
      </c>
      <c r="E33" s="160">
        <v>401.6</v>
      </c>
      <c r="F33" s="160">
        <v>109.8</v>
      </c>
      <c r="G33" s="160">
        <v>1841.2</v>
      </c>
      <c r="H33" s="174"/>
      <c r="I33" s="69" t="s">
        <v>132</v>
      </c>
      <c r="J33" s="76">
        <v>6119.51</v>
      </c>
      <c r="K33" s="71">
        <v>1</v>
      </c>
      <c r="L33" s="71">
        <f t="shared" si="0"/>
        <v>6119.51</v>
      </c>
      <c r="M33" s="71">
        <f t="shared" si="1"/>
        <v>6119.51</v>
      </c>
      <c r="N33" s="71">
        <f t="shared" si="2"/>
        <v>6119.51</v>
      </c>
      <c r="O33" s="71">
        <f t="shared" si="3"/>
        <v>6119.51</v>
      </c>
      <c r="P33" s="172">
        <v>95244377.789999992</v>
      </c>
      <c r="Q33" s="111">
        <f t="shared" si="5"/>
        <v>1841.2</v>
      </c>
      <c r="R33" s="187">
        <f t="shared" si="6"/>
        <v>11267241.812000001</v>
      </c>
      <c r="S33" s="187">
        <f t="shared" si="7"/>
        <v>5450035.6060000006</v>
      </c>
      <c r="T33" s="187">
        <f t="shared" si="8"/>
        <v>2687688.7919999999</v>
      </c>
      <c r="U33" s="187">
        <f t="shared" si="9"/>
        <v>2457595.216</v>
      </c>
      <c r="V33" s="187">
        <f t="shared" si="10"/>
        <v>671922.19799999997</v>
      </c>
      <c r="W33" s="113">
        <f t="shared" si="11"/>
        <v>0.11829823527056506</v>
      </c>
    </row>
    <row r="34" spans="1:23" s="70" customFormat="1" ht="14" x14ac:dyDescent="0.15">
      <c r="A34" s="68">
        <v>2019</v>
      </c>
      <c r="B34" s="69" t="s">
        <v>136</v>
      </c>
      <c r="C34" s="160">
        <v>0</v>
      </c>
      <c r="D34" s="160">
        <v>7900</v>
      </c>
      <c r="E34" s="160">
        <v>19280</v>
      </c>
      <c r="F34" s="160">
        <v>1800</v>
      </c>
      <c r="G34" s="160">
        <v>28980</v>
      </c>
      <c r="H34" s="174"/>
      <c r="I34" s="69" t="s">
        <v>136</v>
      </c>
      <c r="J34" s="76">
        <v>1552.0500000000002</v>
      </c>
      <c r="K34" s="71">
        <v>1</v>
      </c>
      <c r="L34" s="71">
        <f t="shared" si="0"/>
        <v>1552.0500000000002</v>
      </c>
      <c r="M34" s="71">
        <f t="shared" si="1"/>
        <v>1552.0500000000002</v>
      </c>
      <c r="N34" s="71">
        <f t="shared" si="2"/>
        <v>1552.0500000000002</v>
      </c>
      <c r="O34" s="71">
        <f t="shared" si="3"/>
        <v>1552.0500000000002</v>
      </c>
      <c r="P34" s="172">
        <v>675039510.32000005</v>
      </c>
      <c r="Q34" s="111">
        <f t="shared" si="5"/>
        <v>28980</v>
      </c>
      <c r="R34" s="187">
        <f t="shared" si="6"/>
        <v>44978409.000000007</v>
      </c>
      <c r="S34" s="187">
        <f t="shared" si="7"/>
        <v>0</v>
      </c>
      <c r="T34" s="187">
        <f t="shared" si="8"/>
        <v>12261195.000000002</v>
      </c>
      <c r="U34" s="187">
        <f t="shared" si="9"/>
        <v>29923524.000000004</v>
      </c>
      <c r="V34" s="187">
        <f t="shared" si="10"/>
        <v>2793690.0000000005</v>
      </c>
      <c r="W34" s="113">
        <f t="shared" si="11"/>
        <v>6.6630779846765048E-2</v>
      </c>
    </row>
    <row r="35" spans="1:23" s="70" customFormat="1" ht="14" x14ac:dyDescent="0.15">
      <c r="A35" s="68">
        <v>2019</v>
      </c>
      <c r="B35" s="69" t="s">
        <v>150</v>
      </c>
      <c r="C35" s="160">
        <v>0</v>
      </c>
      <c r="D35" s="160">
        <v>3950</v>
      </c>
      <c r="E35" s="160">
        <v>9640</v>
      </c>
      <c r="F35" s="160">
        <v>900</v>
      </c>
      <c r="G35" s="160">
        <v>14490</v>
      </c>
      <c r="H35" s="174"/>
      <c r="I35" s="69" t="s">
        <v>150</v>
      </c>
      <c r="J35" s="76">
        <v>2206.02</v>
      </c>
      <c r="K35" s="71">
        <v>1</v>
      </c>
      <c r="L35" s="71">
        <f t="shared" si="0"/>
        <v>2206.02</v>
      </c>
      <c r="M35" s="71">
        <f t="shared" si="1"/>
        <v>2206.02</v>
      </c>
      <c r="N35" s="71">
        <f t="shared" si="2"/>
        <v>2206.02</v>
      </c>
      <c r="O35" s="71">
        <f t="shared" si="3"/>
        <v>2206.02</v>
      </c>
      <c r="P35" s="172">
        <v>249559607.44</v>
      </c>
      <c r="Q35" s="111">
        <f t="shared" si="5"/>
        <v>14490</v>
      </c>
      <c r="R35" s="187">
        <f t="shared" si="6"/>
        <v>31965229.800000001</v>
      </c>
      <c r="S35" s="187">
        <f t="shared" si="7"/>
        <v>0</v>
      </c>
      <c r="T35" s="187">
        <f t="shared" si="8"/>
        <v>8713779</v>
      </c>
      <c r="U35" s="187">
        <f t="shared" si="9"/>
        <v>21266032.800000001</v>
      </c>
      <c r="V35" s="187">
        <f t="shared" si="10"/>
        <v>1985418</v>
      </c>
      <c r="W35" s="113">
        <f t="shared" si="11"/>
        <v>0.12808655265930882</v>
      </c>
    </row>
    <row r="36" spans="1:23" s="70" customFormat="1" ht="14" x14ac:dyDescent="0.15">
      <c r="A36" s="68">
        <v>2019</v>
      </c>
      <c r="B36" s="78" t="s">
        <v>181</v>
      </c>
      <c r="C36" s="160">
        <v>200</v>
      </c>
      <c r="D36" s="160">
        <v>345</v>
      </c>
      <c r="E36" s="160">
        <v>350</v>
      </c>
      <c r="F36" s="160">
        <v>90</v>
      </c>
      <c r="G36" s="160">
        <v>985</v>
      </c>
      <c r="H36" s="174"/>
      <c r="I36" s="78" t="s">
        <v>181</v>
      </c>
      <c r="J36" s="71">
        <v>500.5</v>
      </c>
      <c r="K36" s="71">
        <v>1</v>
      </c>
      <c r="L36" s="71">
        <f t="shared" si="0"/>
        <v>500.5</v>
      </c>
      <c r="M36" s="71">
        <f t="shared" si="1"/>
        <v>500.5</v>
      </c>
      <c r="N36" s="71">
        <f t="shared" si="2"/>
        <v>500.5</v>
      </c>
      <c r="O36" s="71">
        <f t="shared" si="3"/>
        <v>500.5</v>
      </c>
      <c r="P36" s="172">
        <v>55647616.899999999</v>
      </c>
      <c r="Q36" s="111">
        <f t="shared" si="5"/>
        <v>985</v>
      </c>
      <c r="R36" s="187">
        <f t="shared" si="6"/>
        <v>492992.5</v>
      </c>
      <c r="S36" s="187">
        <f t="shared" si="7"/>
        <v>100100</v>
      </c>
      <c r="T36" s="187">
        <f t="shared" si="8"/>
        <v>172672.5</v>
      </c>
      <c r="U36" s="187">
        <f t="shared" si="9"/>
        <v>175175</v>
      </c>
      <c r="V36" s="187">
        <f t="shared" si="10"/>
        <v>45045</v>
      </c>
      <c r="W36" s="113">
        <f t="shared" si="11"/>
        <v>8.8591844083084174E-3</v>
      </c>
    </row>
    <row r="37" spans="1:23" s="70" customFormat="1" ht="14" x14ac:dyDescent="0.15">
      <c r="A37" s="68">
        <v>2019</v>
      </c>
      <c r="B37" s="69" t="s">
        <v>159</v>
      </c>
      <c r="C37" s="160">
        <v>1387.6</v>
      </c>
      <c r="D37" s="160">
        <v>218</v>
      </c>
      <c r="E37" s="160">
        <v>189.6</v>
      </c>
      <c r="F37" s="160">
        <v>8</v>
      </c>
      <c r="G37" s="160">
        <v>1803.1999999999998</v>
      </c>
      <c r="H37" s="174"/>
      <c r="I37" s="69" t="s">
        <v>159</v>
      </c>
      <c r="J37" s="76">
        <v>260319.67000000004</v>
      </c>
      <c r="K37" s="71">
        <v>0.99</v>
      </c>
      <c r="L37" s="71">
        <f t="shared" si="0"/>
        <v>257716.47330000004</v>
      </c>
      <c r="M37" s="71">
        <f t="shared" si="1"/>
        <v>257716.47330000004</v>
      </c>
      <c r="N37" s="71">
        <f t="shared" si="2"/>
        <v>257716.47330000004</v>
      </c>
      <c r="O37" s="71">
        <f t="shared" si="3"/>
        <v>257716.47330000004</v>
      </c>
      <c r="P37" s="172">
        <v>7039493364.8400002</v>
      </c>
      <c r="Q37" s="111">
        <f t="shared" si="5"/>
        <v>1803.1999999999998</v>
      </c>
      <c r="R37" s="187">
        <f t="shared" si="6"/>
        <v>464714344.65456003</v>
      </c>
      <c r="S37" s="187">
        <f t="shared" si="7"/>
        <v>357607378.35108006</v>
      </c>
      <c r="T37" s="187">
        <f t="shared" si="8"/>
        <v>56182191.179400012</v>
      </c>
      <c r="U37" s="187">
        <f t="shared" si="9"/>
        <v>48863043.337680005</v>
      </c>
      <c r="V37" s="187">
        <f t="shared" si="10"/>
        <v>2061731.7864000003</v>
      </c>
      <c r="W37" s="113">
        <f t="shared" si="11"/>
        <v>6.6015311126743637E-2</v>
      </c>
    </row>
    <row r="38" spans="1:23" s="70" customFormat="1" ht="14" x14ac:dyDescent="0.15">
      <c r="A38" s="68">
        <v>2019</v>
      </c>
      <c r="B38" s="69" t="s">
        <v>117</v>
      </c>
      <c r="C38" s="160">
        <v>364.42857142857144</v>
      </c>
      <c r="D38" s="160">
        <v>1897.2857142857142</v>
      </c>
      <c r="E38" s="160">
        <v>2754.8571428571427</v>
      </c>
      <c r="F38" s="160">
        <v>1345.1428571428571</v>
      </c>
      <c r="G38" s="160">
        <v>6361.7142857142853</v>
      </c>
      <c r="H38" s="174"/>
      <c r="I38" s="69" t="s">
        <v>117</v>
      </c>
      <c r="J38" s="76">
        <v>23706.5</v>
      </c>
      <c r="K38" s="71">
        <v>1</v>
      </c>
      <c r="L38" s="71">
        <f t="shared" si="0"/>
        <v>23706.5</v>
      </c>
      <c r="M38" s="71">
        <f t="shared" si="1"/>
        <v>23706.5</v>
      </c>
      <c r="N38" s="71">
        <f t="shared" si="2"/>
        <v>23706.5</v>
      </c>
      <c r="O38" s="71">
        <f t="shared" si="3"/>
        <v>23706.5</v>
      </c>
      <c r="P38" s="172">
        <v>9853045169.7400017</v>
      </c>
      <c r="Q38" s="111">
        <f t="shared" si="5"/>
        <v>6361.7142857142853</v>
      </c>
      <c r="R38" s="187">
        <f t="shared" si="6"/>
        <v>150813979.7142857</v>
      </c>
      <c r="S38" s="187">
        <f t="shared" si="7"/>
        <v>8639325.9285714291</v>
      </c>
      <c r="T38" s="187">
        <f t="shared" si="8"/>
        <v>44978003.785714284</v>
      </c>
      <c r="U38" s="187">
        <f t="shared" si="9"/>
        <v>65308020.857142851</v>
      </c>
      <c r="V38" s="187">
        <f t="shared" si="10"/>
        <v>31888629.142857142</v>
      </c>
      <c r="W38" s="113">
        <f t="shared" si="11"/>
        <v>1.5306331912235141E-2</v>
      </c>
    </row>
    <row r="39" spans="1:23" s="70" customFormat="1" ht="14" x14ac:dyDescent="0.15">
      <c r="A39" s="68">
        <v>2019</v>
      </c>
      <c r="B39" s="69" t="s">
        <v>108</v>
      </c>
      <c r="C39" s="160">
        <v>840</v>
      </c>
      <c r="D39" s="160">
        <v>1860</v>
      </c>
      <c r="E39" s="160">
        <v>3150</v>
      </c>
      <c r="F39" s="160">
        <v>420</v>
      </c>
      <c r="G39" s="160">
        <v>6270</v>
      </c>
      <c r="H39" s="174"/>
      <c r="I39" s="69" t="s">
        <v>108</v>
      </c>
      <c r="J39" s="76">
        <v>346</v>
      </c>
      <c r="K39" s="71">
        <v>1</v>
      </c>
      <c r="L39" s="71">
        <f t="shared" si="0"/>
        <v>346</v>
      </c>
      <c r="M39" s="71">
        <f t="shared" si="1"/>
        <v>346</v>
      </c>
      <c r="N39" s="71">
        <f t="shared" si="2"/>
        <v>346</v>
      </c>
      <c r="O39" s="71">
        <f t="shared" si="3"/>
        <v>346</v>
      </c>
      <c r="P39" s="172">
        <v>45576101.079999998</v>
      </c>
      <c r="Q39" s="111">
        <f t="shared" si="5"/>
        <v>6270</v>
      </c>
      <c r="R39" s="187">
        <f t="shared" si="6"/>
        <v>2169420</v>
      </c>
      <c r="S39" s="187">
        <f t="shared" si="7"/>
        <v>290640</v>
      </c>
      <c r="T39" s="187">
        <f t="shared" si="8"/>
        <v>643560</v>
      </c>
      <c r="U39" s="187">
        <f t="shared" si="9"/>
        <v>1089900</v>
      </c>
      <c r="V39" s="187">
        <f t="shared" si="10"/>
        <v>145320</v>
      </c>
      <c r="W39" s="113">
        <f t="shared" si="11"/>
        <v>4.75999470905158E-2</v>
      </c>
    </row>
    <row r="40" spans="1:23" ht="14" x14ac:dyDescent="0.15">
      <c r="R40" s="118">
        <f>SUM(R3:R39)</f>
        <v>1813495178.6754911</v>
      </c>
      <c r="S40" s="118">
        <f>SUM(S3:S39)</f>
        <v>520001907.96275431</v>
      </c>
      <c r="T40" s="118">
        <f>SUM(T3:T39)</f>
        <v>527224459.56571686</v>
      </c>
      <c r="U40" s="118">
        <f>SUM(U3:U39)</f>
        <v>682514427.30393302</v>
      </c>
      <c r="V40" s="118">
        <f>SUM(V3:V39)</f>
        <v>106333328.16704404</v>
      </c>
    </row>
  </sheetData>
  <mergeCells count="1">
    <mergeCell ref="A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A5AA-E779-4BD9-89F9-88F7E4D474A6}">
  <dimension ref="A1:W25"/>
  <sheetViews>
    <sheetView topLeftCell="H1" zoomScaleNormal="100" workbookViewId="0">
      <selection activeCell="A2" sqref="A2"/>
    </sheetView>
  </sheetViews>
  <sheetFormatPr baseColWidth="10" defaultColWidth="11.5" defaultRowHeight="13" x14ac:dyDescent="0.15"/>
  <cols>
    <col min="1" max="1" width="5.5" style="94" bestFit="1" customWidth="1"/>
    <col min="2" max="2" width="18.1640625" style="94" bestFit="1" customWidth="1"/>
    <col min="3" max="3" width="11.5" style="94" bestFit="1" customWidth="1"/>
    <col min="4" max="5" width="12.6640625" style="94" bestFit="1" customWidth="1"/>
    <col min="6" max="6" width="11.5" style="94" bestFit="1" customWidth="1"/>
    <col min="7" max="7" width="14.1640625" style="94" bestFit="1" customWidth="1"/>
    <col min="8" max="8" width="2.83203125" style="171" customWidth="1"/>
    <col min="9" max="9" width="18.1640625" style="94" bestFit="1" customWidth="1"/>
    <col min="10" max="10" width="11.1640625" style="94" bestFit="1" customWidth="1"/>
    <col min="11" max="11" width="7.5" style="94" bestFit="1" customWidth="1"/>
    <col min="12" max="14" width="10.33203125" style="94" bestFit="1" customWidth="1"/>
    <col min="15" max="15" width="11.5" style="94" bestFit="1" customWidth="1"/>
    <col min="16" max="16" width="19.83203125" style="94" bestFit="1" customWidth="1"/>
    <col min="17" max="17" width="14.6640625" style="94" bestFit="1" customWidth="1"/>
    <col min="18" max="18" width="18" style="94" bestFit="1" customWidth="1"/>
    <col min="19" max="22" width="16.83203125" style="94" bestFit="1" customWidth="1"/>
    <col min="23" max="23" width="13.6640625" style="94" bestFit="1" customWidth="1"/>
    <col min="24" max="16384" width="11.5" style="94"/>
  </cols>
  <sheetData>
    <row r="1" spans="1:23" ht="20.25" customHeight="1" x14ac:dyDescent="0.2">
      <c r="A1" s="271" t="s">
        <v>190</v>
      </c>
      <c r="B1" s="271"/>
      <c r="C1" s="271"/>
      <c r="D1" s="271"/>
      <c r="E1" s="271"/>
      <c r="F1" s="271"/>
      <c r="G1" s="271"/>
      <c r="H1" s="182"/>
      <c r="I1" s="144"/>
      <c r="J1" s="144"/>
      <c r="K1" s="144"/>
      <c r="L1" s="144"/>
      <c r="M1" s="144"/>
      <c r="N1" s="144"/>
      <c r="O1" s="144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6" t="s">
        <v>144</v>
      </c>
      <c r="G2" s="175" t="s">
        <v>210</v>
      </c>
      <c r="H2" s="168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06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22" t="s">
        <v>203</v>
      </c>
    </row>
    <row r="3" spans="1:23" s="70" customFormat="1" ht="14" x14ac:dyDescent="0.15">
      <c r="A3" s="68">
        <v>2019</v>
      </c>
      <c r="B3" s="69" t="s">
        <v>102</v>
      </c>
      <c r="C3" s="160">
        <v>950</v>
      </c>
      <c r="D3" s="160">
        <v>4534</v>
      </c>
      <c r="E3" s="160">
        <v>9291</v>
      </c>
      <c r="F3" s="160">
        <v>3248</v>
      </c>
      <c r="G3" s="160">
        <v>18023</v>
      </c>
      <c r="H3" s="174"/>
      <c r="I3" s="69" t="s">
        <v>102</v>
      </c>
      <c r="J3" s="75">
        <v>59</v>
      </c>
      <c r="K3" s="81">
        <v>0</v>
      </c>
      <c r="L3" s="71">
        <f t="shared" ref="L3:L24" si="0">+J3*K3</f>
        <v>0</v>
      </c>
      <c r="M3" s="71">
        <f t="shared" ref="M3:M24" si="1">+J3*K3</f>
        <v>0</v>
      </c>
      <c r="N3" s="71">
        <f t="shared" ref="N3:N24" si="2">+K3*J3</f>
        <v>0</v>
      </c>
      <c r="O3" s="71">
        <f t="shared" ref="O3:O24" si="3">+K3*J3</f>
        <v>0</v>
      </c>
      <c r="P3" s="172">
        <v>1102786.21</v>
      </c>
      <c r="Q3" s="111">
        <f>G3</f>
        <v>18023</v>
      </c>
      <c r="R3" s="187">
        <f>+Q3*L3</f>
        <v>0</v>
      </c>
      <c r="S3" s="187">
        <f>+L3*C3</f>
        <v>0</v>
      </c>
      <c r="T3" s="187">
        <f t="shared" ref="T3:V3" si="4">+M3*D3</f>
        <v>0</v>
      </c>
      <c r="U3" s="187">
        <f t="shared" si="4"/>
        <v>0</v>
      </c>
      <c r="V3" s="187">
        <f t="shared" si="4"/>
        <v>0</v>
      </c>
      <c r="W3" s="113">
        <f>+R3/P3</f>
        <v>0</v>
      </c>
    </row>
    <row r="4" spans="1:23" s="70" customFormat="1" ht="14" x14ac:dyDescent="0.15">
      <c r="A4" s="68">
        <v>2019</v>
      </c>
      <c r="B4" s="69" t="s">
        <v>130</v>
      </c>
      <c r="C4" s="160">
        <v>1835.6666666666667</v>
      </c>
      <c r="D4" s="160">
        <v>271.66666666666669</v>
      </c>
      <c r="E4" s="160">
        <v>409.66666666666669</v>
      </c>
      <c r="F4" s="160">
        <v>40</v>
      </c>
      <c r="G4" s="160">
        <v>2557</v>
      </c>
      <c r="H4" s="174"/>
      <c r="I4" s="69" t="s">
        <v>130</v>
      </c>
      <c r="J4" s="76">
        <v>1154</v>
      </c>
      <c r="K4" s="71">
        <v>0.5113011606597434</v>
      </c>
      <c r="L4" s="71">
        <f t="shared" si="0"/>
        <v>590.04153940134393</v>
      </c>
      <c r="M4" s="71">
        <f t="shared" si="1"/>
        <v>590.04153940134393</v>
      </c>
      <c r="N4" s="71">
        <f t="shared" si="2"/>
        <v>590.04153940134393</v>
      </c>
      <c r="O4" s="71">
        <f t="shared" si="3"/>
        <v>590.04153940134393</v>
      </c>
      <c r="P4" s="172">
        <v>28257818.879999999</v>
      </c>
      <c r="Q4" s="111">
        <f t="shared" ref="Q4:Q24" si="5">G4</f>
        <v>2557</v>
      </c>
      <c r="R4" s="187">
        <f t="shared" ref="R4:R24" si="6">+Q4*L4</f>
        <v>1508736.2162492364</v>
      </c>
      <c r="S4" s="187">
        <f t="shared" ref="S4:S24" si="7">+L4*C4</f>
        <v>1083119.5858277336</v>
      </c>
      <c r="T4" s="187">
        <f t="shared" ref="T4:T24" si="8">+M4*D4</f>
        <v>160294.61820403178</v>
      </c>
      <c r="U4" s="187">
        <f t="shared" ref="U4:U24" si="9">+N4*E4</f>
        <v>241720.35064141723</v>
      </c>
      <c r="V4" s="187">
        <f t="shared" ref="V4:V24" si="10">+O4*F4</f>
        <v>23601.661576053757</v>
      </c>
      <c r="W4" s="113">
        <f t="shared" ref="W4:W24" si="11">+R4/P4</f>
        <v>5.3391814232239723E-2</v>
      </c>
    </row>
    <row r="5" spans="1:23" s="70" customFormat="1" ht="14" x14ac:dyDescent="0.15">
      <c r="A5" s="68">
        <v>2019</v>
      </c>
      <c r="B5" s="69" t="s">
        <v>111</v>
      </c>
      <c r="C5" s="160">
        <v>0</v>
      </c>
      <c r="D5" s="160">
        <v>413</v>
      </c>
      <c r="E5" s="160">
        <v>1980</v>
      </c>
      <c r="F5" s="160">
        <v>0</v>
      </c>
      <c r="G5" s="160">
        <v>2393</v>
      </c>
      <c r="H5" s="174"/>
      <c r="I5" s="69" t="s">
        <v>111</v>
      </c>
      <c r="J5" s="76">
        <v>40913.26</v>
      </c>
      <c r="K5" s="71">
        <v>0.8044972962392033</v>
      </c>
      <c r="L5" s="71">
        <f t="shared" si="0"/>
        <v>32914.60705033155</v>
      </c>
      <c r="M5" s="71">
        <f t="shared" si="1"/>
        <v>32914.60705033155</v>
      </c>
      <c r="N5" s="71">
        <f t="shared" si="2"/>
        <v>32914.60705033155</v>
      </c>
      <c r="O5" s="71">
        <f t="shared" si="3"/>
        <v>32914.60705033155</v>
      </c>
      <c r="P5" s="172">
        <v>745089908.03999996</v>
      </c>
      <c r="Q5" s="111">
        <f t="shared" si="5"/>
        <v>2393</v>
      </c>
      <c r="R5" s="187">
        <f t="shared" si="6"/>
        <v>78764654.671443403</v>
      </c>
      <c r="S5" s="187">
        <f t="shared" si="7"/>
        <v>0</v>
      </c>
      <c r="T5" s="187">
        <f t="shared" si="8"/>
        <v>13593732.71178693</v>
      </c>
      <c r="U5" s="187">
        <f t="shared" si="9"/>
        <v>65170921.95965647</v>
      </c>
      <c r="V5" s="187">
        <f t="shared" si="10"/>
        <v>0</v>
      </c>
      <c r="W5" s="113">
        <f t="shared" si="11"/>
        <v>0.10571161120493253</v>
      </c>
    </row>
    <row r="6" spans="1:23" s="70" customFormat="1" ht="14" x14ac:dyDescent="0.15">
      <c r="A6" s="68">
        <v>2019</v>
      </c>
      <c r="B6" s="69" t="s">
        <v>112</v>
      </c>
      <c r="C6" s="160">
        <v>202.125</v>
      </c>
      <c r="D6" s="160">
        <v>76.25</v>
      </c>
      <c r="E6" s="160">
        <v>1377.875</v>
      </c>
      <c r="F6" s="160">
        <v>89.625</v>
      </c>
      <c r="G6" s="160">
        <v>1745.875</v>
      </c>
      <c r="H6" s="174"/>
      <c r="I6" s="69" t="s">
        <v>112</v>
      </c>
      <c r="J6" s="76">
        <v>357.5</v>
      </c>
      <c r="K6" s="71">
        <v>0.21766561514195584</v>
      </c>
      <c r="L6" s="71">
        <f t="shared" si="0"/>
        <v>77.81545741324922</v>
      </c>
      <c r="M6" s="71">
        <f t="shared" si="1"/>
        <v>77.81545741324922</v>
      </c>
      <c r="N6" s="71">
        <f t="shared" si="2"/>
        <v>77.81545741324922</v>
      </c>
      <c r="O6" s="71">
        <f t="shared" si="3"/>
        <v>77.81545741324922</v>
      </c>
      <c r="P6" s="172">
        <v>3193880.54</v>
      </c>
      <c r="Q6" s="111">
        <f t="shared" si="5"/>
        <v>1745.875</v>
      </c>
      <c r="R6" s="187">
        <f t="shared" si="6"/>
        <v>135856.06171135648</v>
      </c>
      <c r="S6" s="187">
        <f t="shared" si="7"/>
        <v>15728.449329652998</v>
      </c>
      <c r="T6" s="187">
        <f t="shared" si="8"/>
        <v>5933.4286277602532</v>
      </c>
      <c r="U6" s="187">
        <f t="shared" si="9"/>
        <v>107219.97338328077</v>
      </c>
      <c r="V6" s="187">
        <f t="shared" si="10"/>
        <v>6974.2103706624612</v>
      </c>
      <c r="W6" s="113">
        <f t="shared" si="11"/>
        <v>4.2536362900835505E-2</v>
      </c>
    </row>
    <row r="7" spans="1:23" s="70" customFormat="1" ht="14" x14ac:dyDescent="0.15">
      <c r="A7" s="68">
        <v>2019</v>
      </c>
      <c r="B7" s="69" t="s">
        <v>134</v>
      </c>
      <c r="C7" s="160">
        <v>1610</v>
      </c>
      <c r="D7" s="160">
        <v>1900</v>
      </c>
      <c r="E7" s="160"/>
      <c r="F7" s="160">
        <v>420</v>
      </c>
      <c r="G7" s="160">
        <v>3930</v>
      </c>
      <c r="H7" s="174"/>
      <c r="I7" s="69" t="s">
        <v>134</v>
      </c>
      <c r="J7" s="76">
        <v>44031</v>
      </c>
      <c r="K7" s="71">
        <v>0.97304233384514149</v>
      </c>
      <c r="L7" s="71">
        <f t="shared" si="0"/>
        <v>42844.027001535425</v>
      </c>
      <c r="M7" s="71">
        <f t="shared" si="1"/>
        <v>42844.027001535425</v>
      </c>
      <c r="N7" s="71">
        <f t="shared" si="2"/>
        <v>42844.027001535425</v>
      </c>
      <c r="O7" s="71">
        <f t="shared" si="3"/>
        <v>42844.027001535425</v>
      </c>
      <c r="P7" s="172">
        <v>2021114133.8499997</v>
      </c>
      <c r="Q7" s="111">
        <f t="shared" si="5"/>
        <v>3930</v>
      </c>
      <c r="R7" s="187">
        <f t="shared" si="6"/>
        <v>168377026.11603421</v>
      </c>
      <c r="S7" s="187">
        <f t="shared" si="7"/>
        <v>68978883.472472042</v>
      </c>
      <c r="T7" s="187">
        <f t="shared" si="8"/>
        <v>81403651.302917302</v>
      </c>
      <c r="U7" s="187">
        <f t="shared" si="9"/>
        <v>0</v>
      </c>
      <c r="V7" s="187">
        <f t="shared" si="10"/>
        <v>17994491.340644877</v>
      </c>
      <c r="W7" s="113">
        <f t="shared" si="11"/>
        <v>8.3309014219446642E-2</v>
      </c>
    </row>
    <row r="8" spans="1:23" s="70" customFormat="1" ht="14" x14ac:dyDescent="0.15">
      <c r="A8" s="68">
        <v>2019</v>
      </c>
      <c r="B8" s="69" t="s">
        <v>128</v>
      </c>
      <c r="C8" s="160">
        <v>0</v>
      </c>
      <c r="D8" s="160">
        <v>9322</v>
      </c>
      <c r="E8" s="160">
        <v>4145</v>
      </c>
      <c r="F8" s="160">
        <v>105</v>
      </c>
      <c r="G8" s="160">
        <v>13572</v>
      </c>
      <c r="H8" s="174"/>
      <c r="I8" s="69" t="s">
        <v>128</v>
      </c>
      <c r="J8" s="76">
        <v>269</v>
      </c>
      <c r="K8" s="71">
        <v>0.71020408163265303</v>
      </c>
      <c r="L8" s="71">
        <f t="shared" si="0"/>
        <v>191.04489795918366</v>
      </c>
      <c r="M8" s="71">
        <f t="shared" si="1"/>
        <v>191.04489795918366</v>
      </c>
      <c r="N8" s="71">
        <f t="shared" si="2"/>
        <v>191.04489795918366</v>
      </c>
      <c r="O8" s="71">
        <f t="shared" si="3"/>
        <v>191.04489795918366</v>
      </c>
      <c r="P8" s="172">
        <v>35649493.57</v>
      </c>
      <c r="Q8" s="111">
        <f t="shared" si="5"/>
        <v>13572</v>
      </c>
      <c r="R8" s="187">
        <f t="shared" si="6"/>
        <v>2592861.3551020408</v>
      </c>
      <c r="S8" s="187">
        <f t="shared" si="7"/>
        <v>0</v>
      </c>
      <c r="T8" s="187">
        <f t="shared" si="8"/>
        <v>1780920.5387755102</v>
      </c>
      <c r="U8" s="187">
        <f t="shared" si="9"/>
        <v>791881.10204081621</v>
      </c>
      <c r="V8" s="187">
        <f t="shared" si="10"/>
        <v>20059.714285714283</v>
      </c>
      <c r="W8" s="113">
        <f t="shared" si="11"/>
        <v>7.273206700708934E-2</v>
      </c>
    </row>
    <row r="9" spans="1:23" s="70" customFormat="1" ht="14" x14ac:dyDescent="0.15">
      <c r="A9" s="68">
        <v>2019</v>
      </c>
      <c r="B9" s="69" t="s">
        <v>104</v>
      </c>
      <c r="C9" s="160">
        <v>515.57142857142856</v>
      </c>
      <c r="D9" s="160">
        <v>346.14285714285717</v>
      </c>
      <c r="E9" s="160">
        <v>68.857142857142861</v>
      </c>
      <c r="F9" s="160">
        <v>8.5714285714285712</v>
      </c>
      <c r="G9" s="160">
        <v>939.14285714285722</v>
      </c>
      <c r="H9" s="174"/>
      <c r="I9" s="69" t="s">
        <v>104</v>
      </c>
      <c r="J9" s="76">
        <v>2905.5</v>
      </c>
      <c r="K9" s="71">
        <v>0.79773691654879775</v>
      </c>
      <c r="L9" s="71">
        <f t="shared" si="0"/>
        <v>2317.8246110325317</v>
      </c>
      <c r="M9" s="71">
        <f t="shared" si="1"/>
        <v>2317.8246110325317</v>
      </c>
      <c r="N9" s="71">
        <f t="shared" si="2"/>
        <v>2317.8246110325317</v>
      </c>
      <c r="O9" s="71">
        <f t="shared" si="3"/>
        <v>2317.8246110325317</v>
      </c>
      <c r="P9" s="172">
        <v>30881292.130000006</v>
      </c>
      <c r="Q9" s="111">
        <f t="shared" si="5"/>
        <v>939.14285714285722</v>
      </c>
      <c r="R9" s="187">
        <f t="shared" si="6"/>
        <v>2176768.4275611234</v>
      </c>
      <c r="S9" s="187">
        <f t="shared" si="7"/>
        <v>1195004.145888058</v>
      </c>
      <c r="T9" s="187">
        <f t="shared" si="8"/>
        <v>802298.43321883213</v>
      </c>
      <c r="U9" s="187">
        <f t="shared" si="9"/>
        <v>159598.78035966863</v>
      </c>
      <c r="V9" s="187">
        <f t="shared" si="10"/>
        <v>19867.068094564558</v>
      </c>
      <c r="W9" s="113">
        <f t="shared" si="11"/>
        <v>7.0488256074183991E-2</v>
      </c>
    </row>
    <row r="10" spans="1:23" s="70" customFormat="1" ht="14" x14ac:dyDescent="0.15">
      <c r="A10" s="68">
        <v>2019</v>
      </c>
      <c r="B10" s="69" t="s">
        <v>119</v>
      </c>
      <c r="C10" s="160">
        <v>978.4</v>
      </c>
      <c r="D10" s="160">
        <v>4110.6000000000004</v>
      </c>
      <c r="E10" s="160">
        <v>3803.6</v>
      </c>
      <c r="F10" s="160">
        <v>392.6</v>
      </c>
      <c r="G10" s="160">
        <v>9285.2000000000007</v>
      </c>
      <c r="H10" s="174"/>
      <c r="I10" s="69" t="s">
        <v>119</v>
      </c>
      <c r="J10" s="76">
        <v>7227.32</v>
      </c>
      <c r="K10" s="71">
        <v>0.81435127242386318</v>
      </c>
      <c r="L10" s="71">
        <f t="shared" si="0"/>
        <v>5885.5772382144351</v>
      </c>
      <c r="M10" s="71">
        <f t="shared" si="1"/>
        <v>5885.5772382144351</v>
      </c>
      <c r="N10" s="71">
        <f t="shared" si="2"/>
        <v>5885.5772382144351</v>
      </c>
      <c r="O10" s="71">
        <f t="shared" si="3"/>
        <v>5885.5772382144351</v>
      </c>
      <c r="P10" s="172">
        <v>310542905.77999991</v>
      </c>
      <c r="Q10" s="111">
        <f t="shared" si="5"/>
        <v>9285.2000000000007</v>
      </c>
      <c r="R10" s="187">
        <f t="shared" si="6"/>
        <v>54648761.772268675</v>
      </c>
      <c r="S10" s="187">
        <f t="shared" si="7"/>
        <v>5758448.7698690034</v>
      </c>
      <c r="T10" s="187">
        <f t="shared" si="8"/>
        <v>24193253.795404259</v>
      </c>
      <c r="U10" s="187">
        <f t="shared" si="9"/>
        <v>22386381.583272424</v>
      </c>
      <c r="V10" s="187">
        <f t="shared" si="10"/>
        <v>2310677.6237229872</v>
      </c>
      <c r="W10" s="113">
        <f t="shared" si="11"/>
        <v>0.17597813620957062</v>
      </c>
    </row>
    <row r="11" spans="1:23" s="70" customFormat="1" ht="14" x14ac:dyDescent="0.15">
      <c r="A11" s="68">
        <v>2019</v>
      </c>
      <c r="B11" s="69" t="s">
        <v>151</v>
      </c>
      <c r="C11" s="160">
        <v>988</v>
      </c>
      <c r="D11" s="160">
        <v>1000</v>
      </c>
      <c r="E11" s="160">
        <v>152</v>
      </c>
      <c r="F11" s="160">
        <v>19</v>
      </c>
      <c r="G11" s="160">
        <v>2159</v>
      </c>
      <c r="H11" s="174"/>
      <c r="I11" s="69" t="s">
        <v>151</v>
      </c>
      <c r="J11" s="76">
        <v>82265</v>
      </c>
      <c r="K11" s="71">
        <v>0.44751892236943241</v>
      </c>
      <c r="L11" s="71">
        <f t="shared" si="0"/>
        <v>36815.14414872136</v>
      </c>
      <c r="M11" s="71">
        <f t="shared" si="1"/>
        <v>36815.14414872136</v>
      </c>
      <c r="N11" s="71">
        <f t="shared" si="2"/>
        <v>36815.14414872136</v>
      </c>
      <c r="O11" s="71">
        <f t="shared" si="3"/>
        <v>36815.14414872136</v>
      </c>
      <c r="P11" s="172">
        <v>587812323.11000001</v>
      </c>
      <c r="Q11" s="111">
        <f t="shared" si="5"/>
        <v>2159</v>
      </c>
      <c r="R11" s="187">
        <f t="shared" si="6"/>
        <v>79483896.217089415</v>
      </c>
      <c r="S11" s="187">
        <f t="shared" si="7"/>
        <v>36373362.4189367</v>
      </c>
      <c r="T11" s="187">
        <f t="shared" si="8"/>
        <v>36815144.14872136</v>
      </c>
      <c r="U11" s="187">
        <f t="shared" si="9"/>
        <v>5595901.9106056467</v>
      </c>
      <c r="V11" s="187">
        <f t="shared" si="10"/>
        <v>699487.73882570583</v>
      </c>
      <c r="W11" s="113">
        <f t="shared" si="11"/>
        <v>0.13521985350112373</v>
      </c>
    </row>
    <row r="12" spans="1:23" s="70" customFormat="1" ht="14" x14ac:dyDescent="0.15">
      <c r="A12" s="68">
        <v>2019</v>
      </c>
      <c r="B12" s="69" t="s">
        <v>121</v>
      </c>
      <c r="C12" s="160">
        <v>73.5</v>
      </c>
      <c r="D12" s="160">
        <v>582.75</v>
      </c>
      <c r="E12" s="160">
        <v>2772</v>
      </c>
      <c r="F12" s="160">
        <v>560</v>
      </c>
      <c r="G12" s="160">
        <v>3988.2499999999995</v>
      </c>
      <c r="H12" s="174"/>
      <c r="I12" s="69" t="s">
        <v>121</v>
      </c>
      <c r="J12" s="76">
        <v>190</v>
      </c>
      <c r="K12" s="71">
        <v>0.16483516483516483</v>
      </c>
      <c r="L12" s="71">
        <f t="shared" si="0"/>
        <v>31.318681318681318</v>
      </c>
      <c r="M12" s="71">
        <f t="shared" si="1"/>
        <v>31.318681318681318</v>
      </c>
      <c r="N12" s="71">
        <f t="shared" si="2"/>
        <v>31.318681318681318</v>
      </c>
      <c r="O12" s="71">
        <f t="shared" si="3"/>
        <v>31.318681318681318</v>
      </c>
      <c r="P12" s="172">
        <v>3026970.05</v>
      </c>
      <c r="Q12" s="111">
        <f t="shared" si="5"/>
        <v>3988.2499999999995</v>
      </c>
      <c r="R12" s="187">
        <f t="shared" si="6"/>
        <v>124906.73076923075</v>
      </c>
      <c r="S12" s="187">
        <f t="shared" si="7"/>
        <v>2301.9230769230767</v>
      </c>
      <c r="T12" s="187">
        <f t="shared" si="8"/>
        <v>18250.961538461539</v>
      </c>
      <c r="U12" s="187">
        <f t="shared" si="9"/>
        <v>86815.38461538461</v>
      </c>
      <c r="V12" s="187">
        <f t="shared" si="10"/>
        <v>17538.461538461539</v>
      </c>
      <c r="W12" s="113">
        <f t="shared" si="11"/>
        <v>4.1264607414675532E-2</v>
      </c>
    </row>
    <row r="13" spans="1:23" s="70" customFormat="1" ht="14" x14ac:dyDescent="0.15">
      <c r="A13" s="68">
        <v>2019</v>
      </c>
      <c r="B13" s="69" t="s">
        <v>122</v>
      </c>
      <c r="C13" s="160">
        <v>0</v>
      </c>
      <c r="D13" s="160">
        <v>1130</v>
      </c>
      <c r="E13" s="160">
        <v>1650</v>
      </c>
      <c r="F13" s="160">
        <v>0</v>
      </c>
      <c r="G13" s="160">
        <v>2780</v>
      </c>
      <c r="H13" s="174"/>
      <c r="I13" s="69" t="s">
        <v>122</v>
      </c>
      <c r="J13" s="76">
        <v>179</v>
      </c>
      <c r="K13" s="71">
        <v>1</v>
      </c>
      <c r="L13" s="71">
        <f t="shared" si="0"/>
        <v>179</v>
      </c>
      <c r="M13" s="71">
        <f t="shared" si="1"/>
        <v>179</v>
      </c>
      <c r="N13" s="71">
        <f t="shared" si="2"/>
        <v>179</v>
      </c>
      <c r="O13" s="71">
        <f t="shared" si="3"/>
        <v>179</v>
      </c>
      <c r="P13" s="172">
        <v>5756862.669999999</v>
      </c>
      <c r="Q13" s="111">
        <f t="shared" si="5"/>
        <v>2780</v>
      </c>
      <c r="R13" s="187">
        <f t="shared" si="6"/>
        <v>497620</v>
      </c>
      <c r="S13" s="187">
        <f t="shared" si="7"/>
        <v>0</v>
      </c>
      <c r="T13" s="187">
        <f t="shared" si="8"/>
        <v>202270</v>
      </c>
      <c r="U13" s="187">
        <f t="shared" si="9"/>
        <v>295350</v>
      </c>
      <c r="V13" s="187">
        <f t="shared" si="10"/>
        <v>0</v>
      </c>
      <c r="W13" s="113">
        <f t="shared" si="11"/>
        <v>8.6439442544492748E-2</v>
      </c>
    </row>
    <row r="14" spans="1:23" s="70" customFormat="1" ht="14" x14ac:dyDescent="0.15">
      <c r="A14" s="68">
        <v>2019</v>
      </c>
      <c r="B14" s="69" t="s">
        <v>125</v>
      </c>
      <c r="C14" s="160">
        <v>212</v>
      </c>
      <c r="D14" s="160">
        <v>436</v>
      </c>
      <c r="E14" s="160">
        <v>331</v>
      </c>
      <c r="F14" s="160">
        <v>70</v>
      </c>
      <c r="G14" s="160">
        <v>1049</v>
      </c>
      <c r="H14" s="174"/>
      <c r="I14" s="69" t="s">
        <v>125</v>
      </c>
      <c r="J14" s="76">
        <v>8163.5</v>
      </c>
      <c r="K14" s="71">
        <v>0.66952264381884941</v>
      </c>
      <c r="L14" s="71">
        <f t="shared" si="0"/>
        <v>5465.6481028151775</v>
      </c>
      <c r="M14" s="71">
        <f t="shared" si="1"/>
        <v>5465.6481028151775</v>
      </c>
      <c r="N14" s="71">
        <f t="shared" si="2"/>
        <v>5465.6481028151775</v>
      </c>
      <c r="O14" s="71">
        <f t="shared" si="3"/>
        <v>5465.6481028151775</v>
      </c>
      <c r="P14" s="172">
        <v>229329215.37</v>
      </c>
      <c r="Q14" s="111">
        <f t="shared" si="5"/>
        <v>1049</v>
      </c>
      <c r="R14" s="187">
        <f t="shared" si="6"/>
        <v>5733464.8598531215</v>
      </c>
      <c r="S14" s="187">
        <f t="shared" si="7"/>
        <v>1158717.3977968176</v>
      </c>
      <c r="T14" s="187">
        <f t="shared" si="8"/>
        <v>2383022.5728274174</v>
      </c>
      <c r="U14" s="187">
        <f t="shared" si="9"/>
        <v>1809129.5220318236</v>
      </c>
      <c r="V14" s="187">
        <f t="shared" si="10"/>
        <v>382595.36719706241</v>
      </c>
      <c r="W14" s="113">
        <f t="shared" si="11"/>
        <v>2.5001022441047221E-2</v>
      </c>
    </row>
    <row r="15" spans="1:23" s="70" customFormat="1" ht="14" x14ac:dyDescent="0.15">
      <c r="A15" s="68">
        <v>2019</v>
      </c>
      <c r="B15" s="69" t="s">
        <v>162</v>
      </c>
      <c r="C15" s="160">
        <v>186.66666666666666</v>
      </c>
      <c r="D15" s="160">
        <v>108.66666666666667</v>
      </c>
      <c r="E15" s="160">
        <v>73.333333333333329</v>
      </c>
      <c r="F15" s="160">
        <v>0</v>
      </c>
      <c r="G15" s="160">
        <v>368.66666666666663</v>
      </c>
      <c r="H15" s="174"/>
      <c r="I15" s="69" t="s">
        <v>123</v>
      </c>
      <c r="J15" s="76">
        <v>26718.739999999998</v>
      </c>
      <c r="K15" s="71">
        <v>0.3682000617474529</v>
      </c>
      <c r="L15" s="71">
        <f t="shared" si="0"/>
        <v>9837.841717814139</v>
      </c>
      <c r="M15" s="71">
        <f t="shared" si="1"/>
        <v>9837.841717814139</v>
      </c>
      <c r="N15" s="71">
        <f t="shared" si="2"/>
        <v>9837.841717814139</v>
      </c>
      <c r="O15" s="71">
        <f t="shared" si="3"/>
        <v>9837.841717814139</v>
      </c>
      <c r="P15" s="172">
        <v>306873139.35999995</v>
      </c>
      <c r="Q15" s="111">
        <f t="shared" si="5"/>
        <v>368.66666666666663</v>
      </c>
      <c r="R15" s="187">
        <f t="shared" si="6"/>
        <v>3626884.3133008122</v>
      </c>
      <c r="S15" s="187">
        <f t="shared" si="7"/>
        <v>1836397.1206586391</v>
      </c>
      <c r="T15" s="187">
        <f t="shared" si="8"/>
        <v>1069045.4666691364</v>
      </c>
      <c r="U15" s="187">
        <f t="shared" si="9"/>
        <v>721441.72597303684</v>
      </c>
      <c r="V15" s="187">
        <f t="shared" si="10"/>
        <v>0</v>
      </c>
      <c r="W15" s="113">
        <f t="shared" si="11"/>
        <v>1.1818839279530525E-2</v>
      </c>
    </row>
    <row r="16" spans="1:23" s="70" customFormat="1" ht="14" x14ac:dyDescent="0.15">
      <c r="A16" s="68">
        <v>2019</v>
      </c>
      <c r="B16" s="69" t="s">
        <v>126</v>
      </c>
      <c r="C16" s="160">
        <v>5498</v>
      </c>
      <c r="D16" s="160">
        <v>18950</v>
      </c>
      <c r="E16" s="160">
        <v>7536</v>
      </c>
      <c r="F16" s="160">
        <v>5460</v>
      </c>
      <c r="G16" s="160">
        <v>37444</v>
      </c>
      <c r="H16" s="174"/>
      <c r="I16" s="69" t="s">
        <v>126</v>
      </c>
      <c r="J16" s="76">
        <v>174</v>
      </c>
      <c r="K16" s="71">
        <v>1</v>
      </c>
      <c r="L16" s="71">
        <f t="shared" si="0"/>
        <v>174</v>
      </c>
      <c r="M16" s="71">
        <f t="shared" si="1"/>
        <v>174</v>
      </c>
      <c r="N16" s="71">
        <f t="shared" si="2"/>
        <v>174</v>
      </c>
      <c r="O16" s="71">
        <f t="shared" si="3"/>
        <v>174</v>
      </c>
      <c r="P16" s="172">
        <v>35980629.100000001</v>
      </c>
      <c r="Q16" s="111">
        <f t="shared" si="5"/>
        <v>37444</v>
      </c>
      <c r="R16" s="187">
        <f t="shared" si="6"/>
        <v>6515256</v>
      </c>
      <c r="S16" s="187">
        <f t="shared" si="7"/>
        <v>956652</v>
      </c>
      <c r="T16" s="187">
        <f t="shared" si="8"/>
        <v>3297300</v>
      </c>
      <c r="U16" s="187">
        <f t="shared" si="9"/>
        <v>1311264</v>
      </c>
      <c r="V16" s="187">
        <f t="shared" si="10"/>
        <v>950040</v>
      </c>
      <c r="W16" s="113">
        <f t="shared" si="11"/>
        <v>0.18107676722083771</v>
      </c>
    </row>
    <row r="17" spans="1:23" s="70" customFormat="1" ht="14" x14ac:dyDescent="0.15">
      <c r="A17" s="68">
        <v>2019</v>
      </c>
      <c r="B17" s="69" t="s">
        <v>114</v>
      </c>
      <c r="C17" s="160">
        <v>300</v>
      </c>
      <c r="D17" s="160">
        <v>3950</v>
      </c>
      <c r="E17" s="160">
        <v>9640</v>
      </c>
      <c r="F17" s="160">
        <v>900</v>
      </c>
      <c r="G17" s="160">
        <v>14790</v>
      </c>
      <c r="H17" s="174"/>
      <c r="I17" s="69" t="s">
        <v>114</v>
      </c>
      <c r="J17" s="76">
        <v>12</v>
      </c>
      <c r="K17" s="71">
        <v>1</v>
      </c>
      <c r="L17" s="71">
        <f t="shared" si="0"/>
        <v>12</v>
      </c>
      <c r="M17" s="71">
        <f t="shared" si="1"/>
        <v>12</v>
      </c>
      <c r="N17" s="71">
        <f t="shared" si="2"/>
        <v>12</v>
      </c>
      <c r="O17" s="71">
        <f t="shared" si="3"/>
        <v>12</v>
      </c>
      <c r="P17" s="172">
        <v>396941.87</v>
      </c>
      <c r="Q17" s="111">
        <f t="shared" si="5"/>
        <v>14790</v>
      </c>
      <c r="R17" s="187">
        <f t="shared" si="6"/>
        <v>177480</v>
      </c>
      <c r="S17" s="187">
        <f t="shared" si="7"/>
        <v>3600</v>
      </c>
      <c r="T17" s="187">
        <f t="shared" si="8"/>
        <v>47400</v>
      </c>
      <c r="U17" s="187">
        <f t="shared" si="9"/>
        <v>115680</v>
      </c>
      <c r="V17" s="187">
        <f t="shared" si="10"/>
        <v>10800</v>
      </c>
      <c r="W17" s="113">
        <f t="shared" si="11"/>
        <v>0.44711836521554149</v>
      </c>
    </row>
    <row r="18" spans="1:23" s="70" customFormat="1" ht="14" x14ac:dyDescent="0.15">
      <c r="A18" s="68">
        <v>2019</v>
      </c>
      <c r="B18" s="69" t="s">
        <v>149</v>
      </c>
      <c r="C18" s="160">
        <v>647</v>
      </c>
      <c r="D18" s="160">
        <v>7854</v>
      </c>
      <c r="E18" s="160">
        <v>840</v>
      </c>
      <c r="F18" s="160">
        <v>0</v>
      </c>
      <c r="G18" s="160">
        <v>9341</v>
      </c>
      <c r="H18" s="174"/>
      <c r="I18" s="69" t="s">
        <v>149</v>
      </c>
      <c r="J18" s="76">
        <v>1694</v>
      </c>
      <c r="K18" s="71">
        <v>0.84375</v>
      </c>
      <c r="L18" s="71">
        <f t="shared" si="0"/>
        <v>1429.3125</v>
      </c>
      <c r="M18" s="71">
        <f t="shared" si="1"/>
        <v>1429.3125</v>
      </c>
      <c r="N18" s="71">
        <f t="shared" si="2"/>
        <v>1429.3125</v>
      </c>
      <c r="O18" s="71">
        <f t="shared" si="3"/>
        <v>1429.3125</v>
      </c>
      <c r="P18" s="172">
        <v>205627240.01999998</v>
      </c>
      <c r="Q18" s="111">
        <f t="shared" si="5"/>
        <v>9341</v>
      </c>
      <c r="R18" s="187">
        <f t="shared" si="6"/>
        <v>13351208.0625</v>
      </c>
      <c r="S18" s="187">
        <f t="shared" si="7"/>
        <v>924765.1875</v>
      </c>
      <c r="T18" s="187">
        <f t="shared" si="8"/>
        <v>11225820.375</v>
      </c>
      <c r="U18" s="187">
        <f t="shared" si="9"/>
        <v>1200622.5</v>
      </c>
      <c r="V18" s="187">
        <f t="shared" si="10"/>
        <v>0</v>
      </c>
      <c r="W18" s="113">
        <f t="shared" si="11"/>
        <v>6.4929179914107765E-2</v>
      </c>
    </row>
    <row r="19" spans="1:23" s="70" customFormat="1" ht="14" x14ac:dyDescent="0.15">
      <c r="A19" s="68">
        <v>2019</v>
      </c>
      <c r="B19" s="69" t="s">
        <v>103</v>
      </c>
      <c r="C19" s="160">
        <v>600.29</v>
      </c>
      <c r="D19" s="160">
        <v>2375.16</v>
      </c>
      <c r="E19" s="160">
        <v>4352.13</v>
      </c>
      <c r="F19" s="160">
        <v>1858.41</v>
      </c>
      <c r="G19" s="160">
        <v>9185.99</v>
      </c>
      <c r="H19" s="174"/>
      <c r="I19" s="69" t="s">
        <v>103</v>
      </c>
      <c r="J19" s="76">
        <v>11634.42</v>
      </c>
      <c r="K19" s="71">
        <v>1</v>
      </c>
      <c r="L19" s="71">
        <f t="shared" si="0"/>
        <v>11634.42</v>
      </c>
      <c r="M19" s="71">
        <f t="shared" si="1"/>
        <v>11634.42</v>
      </c>
      <c r="N19" s="71">
        <f t="shared" si="2"/>
        <v>11634.42</v>
      </c>
      <c r="O19" s="71">
        <f t="shared" si="3"/>
        <v>11634.42</v>
      </c>
      <c r="P19" s="172">
        <v>2117921052.6000001</v>
      </c>
      <c r="Q19" s="111">
        <f t="shared" si="5"/>
        <v>9185.99</v>
      </c>
      <c r="R19" s="187">
        <f t="shared" si="6"/>
        <v>106873665.7758</v>
      </c>
      <c r="S19" s="187">
        <f t="shared" si="7"/>
        <v>6984025.9817999993</v>
      </c>
      <c r="T19" s="187">
        <f t="shared" si="8"/>
        <v>27633609.007199999</v>
      </c>
      <c r="U19" s="187">
        <f t="shared" si="9"/>
        <v>50634508.314599998</v>
      </c>
      <c r="V19" s="187">
        <f t="shared" si="10"/>
        <v>21621522.472200003</v>
      </c>
      <c r="W19" s="113">
        <f t="shared" si="11"/>
        <v>5.0461590928802501E-2</v>
      </c>
    </row>
    <row r="20" spans="1:23" s="70" customFormat="1" ht="14" x14ac:dyDescent="0.15">
      <c r="A20" s="68">
        <v>2019</v>
      </c>
      <c r="B20" s="69" t="s">
        <v>137</v>
      </c>
      <c r="C20" s="160">
        <v>0</v>
      </c>
      <c r="D20" s="160">
        <v>808</v>
      </c>
      <c r="E20" s="160">
        <v>2315</v>
      </c>
      <c r="F20" s="160">
        <v>0</v>
      </c>
      <c r="G20" s="160">
        <v>3123</v>
      </c>
      <c r="H20" s="174"/>
      <c r="I20" s="69" t="s">
        <v>137</v>
      </c>
      <c r="J20" s="76">
        <v>1025</v>
      </c>
      <c r="K20" s="71">
        <v>1</v>
      </c>
      <c r="L20" s="71">
        <f t="shared" si="0"/>
        <v>1025</v>
      </c>
      <c r="M20" s="71">
        <f t="shared" si="1"/>
        <v>1025</v>
      </c>
      <c r="N20" s="71">
        <f t="shared" si="2"/>
        <v>1025</v>
      </c>
      <c r="O20" s="71">
        <f t="shared" si="3"/>
        <v>1025</v>
      </c>
      <c r="P20" s="172">
        <v>52600064.789999999</v>
      </c>
      <c r="Q20" s="111">
        <f t="shared" si="5"/>
        <v>3123</v>
      </c>
      <c r="R20" s="187">
        <f t="shared" si="6"/>
        <v>3201075</v>
      </c>
      <c r="S20" s="187">
        <f t="shared" si="7"/>
        <v>0</v>
      </c>
      <c r="T20" s="187">
        <f t="shared" si="8"/>
        <v>828200</v>
      </c>
      <c r="U20" s="187">
        <f t="shared" si="9"/>
        <v>2372875</v>
      </c>
      <c r="V20" s="187">
        <f t="shared" si="10"/>
        <v>0</v>
      </c>
      <c r="W20" s="113">
        <f t="shared" si="11"/>
        <v>6.0856864203113467E-2</v>
      </c>
    </row>
    <row r="21" spans="1:23" s="70" customFormat="1" ht="14" x14ac:dyDescent="0.15">
      <c r="A21" s="68">
        <v>2019</v>
      </c>
      <c r="B21" s="69" t="s">
        <v>152</v>
      </c>
      <c r="C21" s="160">
        <v>471.83333333333331</v>
      </c>
      <c r="D21" s="160">
        <v>679.41666666666663</v>
      </c>
      <c r="E21" s="160">
        <v>0</v>
      </c>
      <c r="F21" s="160">
        <v>28.333333333333332</v>
      </c>
      <c r="G21" s="160">
        <v>1179.5833333333333</v>
      </c>
      <c r="H21" s="174"/>
      <c r="I21" s="69" t="s">
        <v>152</v>
      </c>
      <c r="J21" s="76">
        <v>6035</v>
      </c>
      <c r="K21" s="71">
        <v>0.88377418985457457</v>
      </c>
      <c r="L21" s="71">
        <f t="shared" si="0"/>
        <v>5333.5772357723572</v>
      </c>
      <c r="M21" s="71">
        <f t="shared" si="1"/>
        <v>5333.5772357723572</v>
      </c>
      <c r="N21" s="71">
        <f t="shared" si="2"/>
        <v>5333.5772357723572</v>
      </c>
      <c r="O21" s="71">
        <f t="shared" si="3"/>
        <v>5333.5772357723572</v>
      </c>
      <c r="P21" s="172">
        <v>74598740.930000007</v>
      </c>
      <c r="Q21" s="111">
        <f t="shared" si="5"/>
        <v>1179.5833333333333</v>
      </c>
      <c r="R21" s="187">
        <f t="shared" si="6"/>
        <v>6291398.8143631425</v>
      </c>
      <c r="S21" s="187">
        <f t="shared" si="7"/>
        <v>2516559.5257452573</v>
      </c>
      <c r="T21" s="187">
        <f t="shared" si="8"/>
        <v>3623721.2669376689</v>
      </c>
      <c r="U21" s="187">
        <f t="shared" si="9"/>
        <v>0</v>
      </c>
      <c r="V21" s="187">
        <f t="shared" si="10"/>
        <v>151118.02168021677</v>
      </c>
      <c r="W21" s="113">
        <f t="shared" si="11"/>
        <v>8.4336528149539403E-2</v>
      </c>
    </row>
    <row r="22" spans="1:23" s="70" customFormat="1" ht="14" x14ac:dyDescent="0.15">
      <c r="A22" s="68">
        <v>2019</v>
      </c>
      <c r="B22" s="69" t="s">
        <v>135</v>
      </c>
      <c r="C22" s="160">
        <v>392</v>
      </c>
      <c r="D22" s="160">
        <v>1100</v>
      </c>
      <c r="E22" s="160">
        <v>2200</v>
      </c>
      <c r="F22" s="160">
        <v>850</v>
      </c>
      <c r="G22" s="160">
        <v>4542</v>
      </c>
      <c r="H22" s="174"/>
      <c r="I22" s="69" t="s">
        <v>135</v>
      </c>
      <c r="J22" s="76">
        <v>2</v>
      </c>
      <c r="K22" s="71">
        <v>1</v>
      </c>
      <c r="L22" s="71">
        <f t="shared" si="0"/>
        <v>2</v>
      </c>
      <c r="M22" s="71">
        <f t="shared" si="1"/>
        <v>2</v>
      </c>
      <c r="N22" s="71">
        <f t="shared" si="2"/>
        <v>2</v>
      </c>
      <c r="O22" s="71">
        <f t="shared" si="3"/>
        <v>2</v>
      </c>
      <c r="P22" s="172">
        <v>40012.720000000001</v>
      </c>
      <c r="Q22" s="111">
        <f t="shared" si="5"/>
        <v>4542</v>
      </c>
      <c r="R22" s="187">
        <f t="shared" si="6"/>
        <v>9084</v>
      </c>
      <c r="S22" s="187">
        <f t="shared" si="7"/>
        <v>784</v>
      </c>
      <c r="T22" s="187">
        <f t="shared" si="8"/>
        <v>2200</v>
      </c>
      <c r="U22" s="187">
        <f t="shared" si="9"/>
        <v>4400</v>
      </c>
      <c r="V22" s="187">
        <f t="shared" si="10"/>
        <v>1700</v>
      </c>
      <c r="W22" s="113">
        <f t="shared" si="11"/>
        <v>0.22702780515795976</v>
      </c>
    </row>
    <row r="23" spans="1:23" s="70" customFormat="1" ht="14" x14ac:dyDescent="0.15">
      <c r="A23" s="68">
        <v>2019</v>
      </c>
      <c r="B23" s="69" t="s">
        <v>136</v>
      </c>
      <c r="C23" s="160">
        <v>0</v>
      </c>
      <c r="D23" s="160">
        <v>7900</v>
      </c>
      <c r="E23" s="160">
        <v>19280</v>
      </c>
      <c r="F23" s="160">
        <v>1800</v>
      </c>
      <c r="G23" s="160">
        <v>28980</v>
      </c>
      <c r="H23" s="174"/>
      <c r="I23" s="69" t="s">
        <v>136</v>
      </c>
      <c r="J23" s="76">
        <v>39</v>
      </c>
      <c r="K23" s="71">
        <v>0.90322580645161288</v>
      </c>
      <c r="L23" s="71">
        <f t="shared" si="0"/>
        <v>35.225806451612904</v>
      </c>
      <c r="M23" s="71">
        <f t="shared" si="1"/>
        <v>35.225806451612904</v>
      </c>
      <c r="N23" s="71">
        <f t="shared" si="2"/>
        <v>35.225806451612904</v>
      </c>
      <c r="O23" s="71">
        <f t="shared" si="3"/>
        <v>35.225806451612904</v>
      </c>
      <c r="P23" s="172">
        <v>3919764.5199999996</v>
      </c>
      <c r="Q23" s="111">
        <f t="shared" si="5"/>
        <v>28980</v>
      </c>
      <c r="R23" s="187">
        <f t="shared" si="6"/>
        <v>1020843.8709677419</v>
      </c>
      <c r="S23" s="187">
        <f t="shared" si="7"/>
        <v>0</v>
      </c>
      <c r="T23" s="187">
        <f t="shared" si="8"/>
        <v>278283.87096774194</v>
      </c>
      <c r="U23" s="187">
        <f t="shared" si="9"/>
        <v>679153.54838709685</v>
      </c>
      <c r="V23" s="187">
        <f t="shared" si="10"/>
        <v>63406.451612903227</v>
      </c>
      <c r="W23" s="113">
        <f t="shared" si="11"/>
        <v>0.26043499954118216</v>
      </c>
    </row>
    <row r="24" spans="1:23" s="70" customFormat="1" ht="14" x14ac:dyDescent="0.15">
      <c r="A24" s="68">
        <v>2019</v>
      </c>
      <c r="B24" s="78" t="s">
        <v>181</v>
      </c>
      <c r="C24" s="160">
        <v>200</v>
      </c>
      <c r="D24" s="160">
        <v>345</v>
      </c>
      <c r="E24" s="160">
        <v>350</v>
      </c>
      <c r="F24" s="160">
        <v>90</v>
      </c>
      <c r="G24" s="160">
        <v>985</v>
      </c>
      <c r="H24" s="174"/>
      <c r="I24" s="78" t="s">
        <v>181</v>
      </c>
      <c r="J24" s="71">
        <v>110</v>
      </c>
      <c r="K24" s="173">
        <v>0.68181818181818177</v>
      </c>
      <c r="L24" s="71">
        <f t="shared" si="0"/>
        <v>75</v>
      </c>
      <c r="M24" s="71">
        <f t="shared" si="1"/>
        <v>75</v>
      </c>
      <c r="N24" s="71">
        <f t="shared" si="2"/>
        <v>75</v>
      </c>
      <c r="O24" s="71">
        <f t="shared" si="3"/>
        <v>75</v>
      </c>
      <c r="P24" s="172">
        <v>2040039.54</v>
      </c>
      <c r="Q24" s="111">
        <f t="shared" si="5"/>
        <v>985</v>
      </c>
      <c r="R24" s="187">
        <f t="shared" si="6"/>
        <v>73875</v>
      </c>
      <c r="S24" s="187">
        <f t="shared" si="7"/>
        <v>15000</v>
      </c>
      <c r="T24" s="187">
        <f t="shared" si="8"/>
        <v>25875</v>
      </c>
      <c r="U24" s="187">
        <f t="shared" si="9"/>
        <v>26250</v>
      </c>
      <c r="V24" s="187">
        <f t="shared" si="10"/>
        <v>6750</v>
      </c>
      <c r="W24" s="113">
        <f t="shared" si="11"/>
        <v>3.6212533410014201E-2</v>
      </c>
    </row>
    <row r="25" spans="1:23" ht="14" x14ac:dyDescent="0.15">
      <c r="R25" s="118">
        <f>SUM(R3:R24)</f>
        <v>535185323.26501346</v>
      </c>
      <c r="S25" s="118">
        <f>SUM(S3:S24)</f>
        <v>127803349.97890083</v>
      </c>
      <c r="T25" s="118">
        <f>SUM(T3:T24)</f>
        <v>209390227.49879643</v>
      </c>
      <c r="U25" s="118">
        <f>SUM(U3:U24)</f>
        <v>153711115.65556711</v>
      </c>
      <c r="V25" s="118">
        <f>SUM(V3:V24)</f>
        <v>44280630.131749205</v>
      </c>
    </row>
  </sheetData>
  <mergeCells count="1">
    <mergeCell ref="A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82EC-1840-4EB2-9DFE-E5AACF259809}">
  <dimension ref="A1:W48"/>
  <sheetViews>
    <sheetView topLeftCell="A23" zoomScaleNormal="100" workbookViewId="0">
      <selection activeCell="B49" sqref="B49"/>
    </sheetView>
  </sheetViews>
  <sheetFormatPr baseColWidth="10" defaultColWidth="11.5" defaultRowHeight="13" x14ac:dyDescent="0.15"/>
  <cols>
    <col min="1" max="1" width="5.5" style="94" bestFit="1" customWidth="1"/>
    <col min="2" max="2" width="18.5" style="94" bestFit="1" customWidth="1"/>
    <col min="3" max="3" width="11.5" style="94" bestFit="1" customWidth="1"/>
    <col min="4" max="5" width="12.6640625" style="94" bestFit="1" customWidth="1"/>
    <col min="6" max="6" width="11.5" style="94" bestFit="1" customWidth="1"/>
    <col min="7" max="7" width="14.1640625" style="94" bestFit="1" customWidth="1"/>
    <col min="8" max="8" width="1.83203125" style="171" customWidth="1"/>
    <col min="9" max="9" width="18.5" style="94" bestFit="1" customWidth="1"/>
    <col min="10" max="10" width="11.5" style="94" bestFit="1" customWidth="1"/>
    <col min="11" max="11" width="7.5" style="94" bestFit="1" customWidth="1"/>
    <col min="12" max="15" width="11.5" style="94" bestFit="1" customWidth="1"/>
    <col min="16" max="16" width="20" style="94" bestFit="1" customWidth="1"/>
    <col min="17" max="17" width="14.6640625" style="94" bestFit="1" customWidth="1"/>
    <col min="18" max="20" width="18" style="94" bestFit="1" customWidth="1"/>
    <col min="21" max="22" width="16.83203125" style="94" bestFit="1" customWidth="1"/>
    <col min="23" max="23" width="13.6640625" style="94" bestFit="1" customWidth="1"/>
    <col min="24" max="16384" width="11.5" style="94"/>
  </cols>
  <sheetData>
    <row r="1" spans="1:23" ht="20.25" customHeight="1" x14ac:dyDescent="0.2">
      <c r="A1" s="271" t="s">
        <v>191</v>
      </c>
      <c r="B1" s="271"/>
      <c r="C1" s="271"/>
      <c r="D1" s="271"/>
      <c r="E1" s="271"/>
      <c r="F1" s="271"/>
      <c r="G1" s="271"/>
      <c r="H1" s="182"/>
      <c r="I1" s="144"/>
      <c r="J1" s="144"/>
      <c r="K1" s="144"/>
      <c r="L1" s="144"/>
      <c r="M1" s="144"/>
      <c r="N1" s="144"/>
      <c r="O1" s="144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6" t="s">
        <v>144</v>
      </c>
      <c r="G2" s="175" t="s">
        <v>210</v>
      </c>
      <c r="H2" s="168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06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22" t="s">
        <v>203</v>
      </c>
    </row>
    <row r="3" spans="1:23" s="70" customFormat="1" ht="14" x14ac:dyDescent="0.15">
      <c r="A3" s="68">
        <v>2019</v>
      </c>
      <c r="B3" s="69" t="s">
        <v>96</v>
      </c>
      <c r="C3" s="160">
        <v>860</v>
      </c>
      <c r="D3" s="160">
        <v>460</v>
      </c>
      <c r="E3" s="160">
        <v>374.99999999999994</v>
      </c>
      <c r="F3" s="160">
        <v>0</v>
      </c>
      <c r="G3" s="160">
        <v>1695</v>
      </c>
      <c r="H3" s="174"/>
      <c r="I3" s="69" t="s">
        <v>96</v>
      </c>
      <c r="J3" s="75">
        <v>1866.28</v>
      </c>
      <c r="K3" s="71">
        <v>0.80859835100117783</v>
      </c>
      <c r="L3" s="71">
        <f t="shared" ref="L3:L32" si="0">+J3*K3</f>
        <v>1509.0709305064781</v>
      </c>
      <c r="M3" s="71">
        <f t="shared" ref="M3:M32" si="1">+J3*K3</f>
        <v>1509.0709305064781</v>
      </c>
      <c r="N3" s="71">
        <f t="shared" ref="N3:N32" si="2">+K3*J3</f>
        <v>1509.0709305064781</v>
      </c>
      <c r="O3" s="71">
        <f t="shared" ref="O3:O32" si="3">+K3*J3</f>
        <v>1509.0709305064781</v>
      </c>
      <c r="P3" s="172">
        <v>118080000</v>
      </c>
      <c r="Q3" s="111">
        <f>G3</f>
        <v>1695</v>
      </c>
      <c r="R3" s="187">
        <f>+Q3*L3</f>
        <v>2557875.2272084802</v>
      </c>
      <c r="S3" s="187">
        <f>+L3*C3</f>
        <v>1297801.0002355713</v>
      </c>
      <c r="T3" s="187">
        <f t="shared" ref="T3:V3" si="4">+M3*D3</f>
        <v>694172.6280329799</v>
      </c>
      <c r="U3" s="187">
        <f t="shared" si="4"/>
        <v>565901.59893992916</v>
      </c>
      <c r="V3" s="187">
        <f t="shared" si="4"/>
        <v>0</v>
      </c>
      <c r="W3" s="113">
        <f>+R3/P3</f>
        <v>2.1662222452646342E-2</v>
      </c>
    </row>
    <row r="4" spans="1:23" s="70" customFormat="1" ht="14" x14ac:dyDescent="0.15">
      <c r="A4" s="68">
        <v>2019</v>
      </c>
      <c r="B4" s="69" t="s">
        <v>102</v>
      </c>
      <c r="C4" s="160">
        <v>950</v>
      </c>
      <c r="D4" s="160">
        <v>4534</v>
      </c>
      <c r="E4" s="160">
        <v>9291</v>
      </c>
      <c r="F4" s="160">
        <v>3248</v>
      </c>
      <c r="G4" s="160">
        <v>18023</v>
      </c>
      <c r="H4" s="174"/>
      <c r="I4" s="69" t="s">
        <v>102</v>
      </c>
      <c r="J4" s="75">
        <v>3</v>
      </c>
      <c r="K4" s="71">
        <v>0</v>
      </c>
      <c r="L4" s="71">
        <f t="shared" si="0"/>
        <v>0</v>
      </c>
      <c r="M4" s="71">
        <f t="shared" si="1"/>
        <v>0</v>
      </c>
      <c r="N4" s="71">
        <f t="shared" si="2"/>
        <v>0</v>
      </c>
      <c r="O4" s="71">
        <f t="shared" si="3"/>
        <v>0</v>
      </c>
      <c r="P4" s="172">
        <v>0</v>
      </c>
      <c r="Q4" s="111">
        <f t="shared" ref="Q4:Q32" si="5">G4</f>
        <v>18023</v>
      </c>
      <c r="R4" s="187">
        <f t="shared" ref="R4:R32" si="6">+Q4*L4</f>
        <v>0</v>
      </c>
      <c r="S4" s="187">
        <f t="shared" ref="S4:S32" si="7">+L4*C4</f>
        <v>0</v>
      </c>
      <c r="T4" s="187">
        <f t="shared" ref="T4:T32" si="8">+M4*D4</f>
        <v>0</v>
      </c>
      <c r="U4" s="187">
        <f t="shared" ref="U4:U32" si="9">+N4*E4</f>
        <v>0</v>
      </c>
      <c r="V4" s="187">
        <f t="shared" ref="V4:V32" si="10">+O4*F4</f>
        <v>0</v>
      </c>
      <c r="W4" s="113">
        <v>0</v>
      </c>
    </row>
    <row r="5" spans="1:23" s="70" customFormat="1" ht="14" x14ac:dyDescent="0.15">
      <c r="A5" s="68">
        <v>2019</v>
      </c>
      <c r="B5" s="69" t="s">
        <v>157</v>
      </c>
      <c r="C5" s="160">
        <v>909</v>
      </c>
      <c r="D5" s="160">
        <v>158</v>
      </c>
      <c r="E5" s="160">
        <v>0</v>
      </c>
      <c r="F5" s="160">
        <v>0</v>
      </c>
      <c r="G5" s="160">
        <v>1067</v>
      </c>
      <c r="H5" s="174"/>
      <c r="I5" s="69" t="s">
        <v>160</v>
      </c>
      <c r="J5" s="76">
        <v>81</v>
      </c>
      <c r="K5" s="71">
        <v>0</v>
      </c>
      <c r="L5" s="71">
        <f t="shared" si="0"/>
        <v>0</v>
      </c>
      <c r="M5" s="71">
        <f t="shared" si="1"/>
        <v>0</v>
      </c>
      <c r="N5" s="71">
        <f t="shared" si="2"/>
        <v>0</v>
      </c>
      <c r="O5" s="71">
        <f t="shared" si="3"/>
        <v>0</v>
      </c>
      <c r="P5" s="172">
        <v>4034059.54</v>
      </c>
      <c r="Q5" s="111">
        <f t="shared" si="5"/>
        <v>1067</v>
      </c>
      <c r="R5" s="187">
        <f t="shared" si="6"/>
        <v>0</v>
      </c>
      <c r="S5" s="187">
        <f t="shared" si="7"/>
        <v>0</v>
      </c>
      <c r="T5" s="187">
        <f t="shared" si="8"/>
        <v>0</v>
      </c>
      <c r="U5" s="187">
        <f t="shared" si="9"/>
        <v>0</v>
      </c>
      <c r="V5" s="187">
        <f t="shared" si="10"/>
        <v>0</v>
      </c>
      <c r="W5" s="113">
        <f t="shared" ref="W5:W32" si="11">+R5/P5</f>
        <v>0</v>
      </c>
    </row>
    <row r="6" spans="1:23" s="70" customFormat="1" ht="14" x14ac:dyDescent="0.15">
      <c r="A6" s="68">
        <v>2019</v>
      </c>
      <c r="B6" s="69" t="s">
        <v>113</v>
      </c>
      <c r="C6" s="160">
        <v>1111.8331049799999</v>
      </c>
      <c r="D6" s="160">
        <v>1416.0374461099998</v>
      </c>
      <c r="E6" s="160">
        <v>139.97897940999999</v>
      </c>
      <c r="F6" s="160">
        <v>663.15046949999987</v>
      </c>
      <c r="G6" s="160">
        <v>663.15046949999987</v>
      </c>
      <c r="H6" s="174"/>
      <c r="I6" s="69" t="s">
        <v>113</v>
      </c>
      <c r="J6" s="76">
        <v>9043.14</v>
      </c>
      <c r="K6" s="71">
        <v>1</v>
      </c>
      <c r="L6" s="71">
        <f t="shared" si="0"/>
        <v>9043.14</v>
      </c>
      <c r="M6" s="71">
        <f t="shared" si="1"/>
        <v>9043.14</v>
      </c>
      <c r="N6" s="71">
        <f t="shared" si="2"/>
        <v>9043.14</v>
      </c>
      <c r="O6" s="71">
        <f t="shared" si="3"/>
        <v>9043.14</v>
      </c>
      <c r="P6" s="172">
        <v>331143981.07000005</v>
      </c>
      <c r="Q6" s="111">
        <f t="shared" si="5"/>
        <v>663.15046949999987</v>
      </c>
      <c r="R6" s="187">
        <f t="shared" si="6"/>
        <v>5996962.5367542282</v>
      </c>
      <c r="S6" s="187">
        <f t="shared" si="7"/>
        <v>10054462.424968835</v>
      </c>
      <c r="T6" s="187">
        <f t="shared" si="8"/>
        <v>12805424.870415183</v>
      </c>
      <c r="U6" s="187">
        <f t="shared" si="9"/>
        <v>1265849.5078617472</v>
      </c>
      <c r="V6" s="187">
        <f t="shared" si="10"/>
        <v>5996962.5367542282</v>
      </c>
      <c r="W6" s="113">
        <f t="shared" si="11"/>
        <v>1.8109834028620132E-2</v>
      </c>
    </row>
    <row r="7" spans="1:23" s="70" customFormat="1" ht="14" x14ac:dyDescent="0.15">
      <c r="A7" s="68">
        <v>2019</v>
      </c>
      <c r="B7" s="69" t="s">
        <v>130</v>
      </c>
      <c r="C7" s="160">
        <v>1835.6666666666667</v>
      </c>
      <c r="D7" s="160">
        <v>271.66666666666669</v>
      </c>
      <c r="E7" s="160">
        <v>409.66666666666669</v>
      </c>
      <c r="F7" s="160">
        <v>40</v>
      </c>
      <c r="G7" s="160">
        <v>2557</v>
      </c>
      <c r="H7" s="174"/>
      <c r="I7" s="69" t="s">
        <v>130</v>
      </c>
      <c r="J7" s="76">
        <v>1902</v>
      </c>
      <c r="K7" s="71">
        <v>1</v>
      </c>
      <c r="L7" s="71">
        <f t="shared" si="0"/>
        <v>1902</v>
      </c>
      <c r="M7" s="71">
        <f t="shared" si="1"/>
        <v>1902</v>
      </c>
      <c r="N7" s="71">
        <f t="shared" si="2"/>
        <v>1902</v>
      </c>
      <c r="O7" s="71">
        <f t="shared" si="3"/>
        <v>1902</v>
      </c>
      <c r="P7" s="172">
        <v>55692900</v>
      </c>
      <c r="Q7" s="111">
        <f t="shared" si="5"/>
        <v>2557</v>
      </c>
      <c r="R7" s="187">
        <f t="shared" si="6"/>
        <v>4863414</v>
      </c>
      <c r="S7" s="187">
        <f t="shared" si="7"/>
        <v>3491438</v>
      </c>
      <c r="T7" s="187">
        <f t="shared" si="8"/>
        <v>516710.00000000006</v>
      </c>
      <c r="U7" s="187">
        <f t="shared" si="9"/>
        <v>779186</v>
      </c>
      <c r="V7" s="187">
        <f t="shared" si="10"/>
        <v>76080</v>
      </c>
      <c r="W7" s="113">
        <f t="shared" si="11"/>
        <v>8.7325565736386501E-2</v>
      </c>
    </row>
    <row r="8" spans="1:23" s="70" customFormat="1" ht="14" x14ac:dyDescent="0.15">
      <c r="A8" s="68">
        <v>2019</v>
      </c>
      <c r="B8" s="69" t="s">
        <v>118</v>
      </c>
      <c r="C8" s="160">
        <v>545</v>
      </c>
      <c r="D8" s="160">
        <v>0</v>
      </c>
      <c r="E8" s="160">
        <v>0</v>
      </c>
      <c r="F8" s="160">
        <v>0</v>
      </c>
      <c r="G8" s="160">
        <v>545</v>
      </c>
      <c r="H8" s="174"/>
      <c r="I8" s="69" t="s">
        <v>118</v>
      </c>
      <c r="J8" s="76">
        <v>126.5</v>
      </c>
      <c r="K8" s="71">
        <v>1</v>
      </c>
      <c r="L8" s="71">
        <f t="shared" si="0"/>
        <v>126.5</v>
      </c>
      <c r="M8" s="71">
        <f t="shared" si="1"/>
        <v>126.5</v>
      </c>
      <c r="N8" s="71">
        <f t="shared" si="2"/>
        <v>126.5</v>
      </c>
      <c r="O8" s="71">
        <f t="shared" si="3"/>
        <v>126.5</v>
      </c>
      <c r="P8" s="172">
        <v>1226640</v>
      </c>
      <c r="Q8" s="111">
        <f t="shared" si="5"/>
        <v>545</v>
      </c>
      <c r="R8" s="187">
        <f t="shared" si="6"/>
        <v>68942.5</v>
      </c>
      <c r="S8" s="187">
        <f t="shared" si="7"/>
        <v>68942.5</v>
      </c>
      <c r="T8" s="187">
        <f t="shared" si="8"/>
        <v>0</v>
      </c>
      <c r="U8" s="187">
        <f t="shared" si="9"/>
        <v>0</v>
      </c>
      <c r="V8" s="187">
        <f t="shared" si="10"/>
        <v>0</v>
      </c>
      <c r="W8" s="113">
        <f t="shared" si="11"/>
        <v>5.6204346833626816E-2</v>
      </c>
    </row>
    <row r="9" spans="1:23" s="70" customFormat="1" ht="14" x14ac:dyDescent="0.15">
      <c r="A9" s="68">
        <v>2019</v>
      </c>
      <c r="B9" s="69" t="s">
        <v>148</v>
      </c>
      <c r="C9" s="160">
        <v>200</v>
      </c>
      <c r="D9" s="160">
        <v>1975</v>
      </c>
      <c r="E9" s="160">
        <v>4820</v>
      </c>
      <c r="F9" s="160">
        <v>450</v>
      </c>
      <c r="G9" s="160">
        <v>7445</v>
      </c>
      <c r="H9" s="174"/>
      <c r="I9" s="69" t="s">
        <v>148</v>
      </c>
      <c r="J9" s="76">
        <v>48.79</v>
      </c>
      <c r="K9" s="71">
        <v>0.41860465116279072</v>
      </c>
      <c r="L9" s="71">
        <f t="shared" si="0"/>
        <v>20.423720930232559</v>
      </c>
      <c r="M9" s="71">
        <f t="shared" si="1"/>
        <v>20.423720930232559</v>
      </c>
      <c r="N9" s="71">
        <f t="shared" si="2"/>
        <v>20.423720930232559</v>
      </c>
      <c r="O9" s="71">
        <f t="shared" si="3"/>
        <v>20.423720930232559</v>
      </c>
      <c r="P9" s="172">
        <v>5216529.54</v>
      </c>
      <c r="Q9" s="111">
        <f t="shared" si="5"/>
        <v>7445</v>
      </c>
      <c r="R9" s="187">
        <f t="shared" si="6"/>
        <v>152054.60232558139</v>
      </c>
      <c r="S9" s="187">
        <f t="shared" si="7"/>
        <v>4084.7441860465119</v>
      </c>
      <c r="T9" s="187">
        <f t="shared" si="8"/>
        <v>40336.848837209305</v>
      </c>
      <c r="U9" s="187">
        <f t="shared" si="9"/>
        <v>98442.334883720934</v>
      </c>
      <c r="V9" s="187">
        <f t="shared" si="10"/>
        <v>9190.6744186046508</v>
      </c>
      <c r="W9" s="113">
        <f t="shared" si="11"/>
        <v>2.9148613299251325E-2</v>
      </c>
    </row>
    <row r="10" spans="1:23" s="70" customFormat="1" ht="14" x14ac:dyDescent="0.15">
      <c r="A10" s="68">
        <v>2019</v>
      </c>
      <c r="B10" s="69" t="s">
        <v>134</v>
      </c>
      <c r="C10" s="160">
        <v>1610</v>
      </c>
      <c r="D10" s="160">
        <v>1900</v>
      </c>
      <c r="E10" s="160"/>
      <c r="F10" s="160">
        <v>420</v>
      </c>
      <c r="G10" s="160">
        <v>3930</v>
      </c>
      <c r="H10" s="174"/>
      <c r="I10" s="69" t="s">
        <v>134</v>
      </c>
      <c r="J10" s="76">
        <v>64076.130000000005</v>
      </c>
      <c r="K10" s="71">
        <v>1</v>
      </c>
      <c r="L10" s="71">
        <f t="shared" si="0"/>
        <v>64076.130000000005</v>
      </c>
      <c r="M10" s="71">
        <f t="shared" si="1"/>
        <v>64076.130000000005</v>
      </c>
      <c r="N10" s="71">
        <f t="shared" si="2"/>
        <v>64076.130000000005</v>
      </c>
      <c r="O10" s="71">
        <f t="shared" si="3"/>
        <v>64076.130000000005</v>
      </c>
      <c r="P10" s="172">
        <v>2671527763.4000001</v>
      </c>
      <c r="Q10" s="111">
        <f t="shared" si="5"/>
        <v>3930</v>
      </c>
      <c r="R10" s="187">
        <f t="shared" si="6"/>
        <v>251819190.90000001</v>
      </c>
      <c r="S10" s="187">
        <f t="shared" si="7"/>
        <v>103162569.30000001</v>
      </c>
      <c r="T10" s="187">
        <f t="shared" si="8"/>
        <v>121744647.00000001</v>
      </c>
      <c r="U10" s="187">
        <f t="shared" si="9"/>
        <v>0</v>
      </c>
      <c r="V10" s="187">
        <f t="shared" si="10"/>
        <v>26911974.600000001</v>
      </c>
      <c r="W10" s="113">
        <f t="shared" si="11"/>
        <v>9.4260368299341479E-2</v>
      </c>
    </row>
    <row r="11" spans="1:23" s="70" customFormat="1" ht="14" x14ac:dyDescent="0.15">
      <c r="A11" s="68">
        <v>2019</v>
      </c>
      <c r="B11" s="69" t="s">
        <v>124</v>
      </c>
      <c r="C11" s="160">
        <v>2357</v>
      </c>
      <c r="D11" s="160">
        <v>1360</v>
      </c>
      <c r="E11" s="160">
        <v>5250</v>
      </c>
      <c r="F11" s="160">
        <v>3114</v>
      </c>
      <c r="G11" s="160">
        <v>12081</v>
      </c>
      <c r="H11" s="174"/>
      <c r="I11" s="69" t="s">
        <v>124</v>
      </c>
      <c r="J11" s="76">
        <v>3225</v>
      </c>
      <c r="K11" s="71">
        <v>1</v>
      </c>
      <c r="L11" s="71">
        <f t="shared" si="0"/>
        <v>3225</v>
      </c>
      <c r="M11" s="71">
        <f t="shared" si="1"/>
        <v>3225</v>
      </c>
      <c r="N11" s="71">
        <f t="shared" si="2"/>
        <v>3225</v>
      </c>
      <c r="O11" s="71">
        <f t="shared" si="3"/>
        <v>3225</v>
      </c>
      <c r="P11" s="172">
        <v>1312188343.8600001</v>
      </c>
      <c r="Q11" s="111">
        <f t="shared" si="5"/>
        <v>12081</v>
      </c>
      <c r="R11" s="187">
        <f t="shared" si="6"/>
        <v>38961225</v>
      </c>
      <c r="S11" s="187">
        <f t="shared" si="7"/>
        <v>7601325</v>
      </c>
      <c r="T11" s="187">
        <f t="shared" si="8"/>
        <v>4386000</v>
      </c>
      <c r="U11" s="187">
        <f t="shared" si="9"/>
        <v>16931250</v>
      </c>
      <c r="V11" s="187">
        <f t="shared" si="10"/>
        <v>10042650</v>
      </c>
      <c r="W11" s="113">
        <f t="shared" si="11"/>
        <v>2.9691793241654375E-2</v>
      </c>
    </row>
    <row r="12" spans="1:23" s="70" customFormat="1" ht="14" x14ac:dyDescent="0.15">
      <c r="A12" s="68">
        <v>2019</v>
      </c>
      <c r="B12" s="69" t="s">
        <v>128</v>
      </c>
      <c r="C12" s="160">
        <v>0</v>
      </c>
      <c r="D12" s="160">
        <v>9322</v>
      </c>
      <c r="E12" s="160">
        <v>4145</v>
      </c>
      <c r="F12" s="160">
        <v>105</v>
      </c>
      <c r="G12" s="160">
        <v>13572</v>
      </c>
      <c r="H12" s="174"/>
      <c r="I12" s="69" t="s">
        <v>128</v>
      </c>
      <c r="J12" s="76">
        <v>681.4</v>
      </c>
      <c r="K12" s="71">
        <v>0.92504930966469423</v>
      </c>
      <c r="L12" s="71">
        <f t="shared" si="0"/>
        <v>630.32859960552264</v>
      </c>
      <c r="M12" s="71">
        <f t="shared" si="1"/>
        <v>630.32859960552264</v>
      </c>
      <c r="N12" s="71">
        <f t="shared" si="2"/>
        <v>630.32859960552264</v>
      </c>
      <c r="O12" s="71">
        <f t="shared" si="3"/>
        <v>630.32859960552264</v>
      </c>
      <c r="P12" s="172">
        <v>323795802.94999999</v>
      </c>
      <c r="Q12" s="111">
        <f t="shared" si="5"/>
        <v>13572</v>
      </c>
      <c r="R12" s="187">
        <f t="shared" si="6"/>
        <v>8554819.7538461536</v>
      </c>
      <c r="S12" s="187">
        <f t="shared" si="7"/>
        <v>0</v>
      </c>
      <c r="T12" s="187">
        <f t="shared" si="8"/>
        <v>5875923.2055226825</v>
      </c>
      <c r="U12" s="187">
        <f t="shared" si="9"/>
        <v>2612712.0453648912</v>
      </c>
      <c r="V12" s="187">
        <f t="shared" si="10"/>
        <v>66184.502958579877</v>
      </c>
      <c r="W12" s="113">
        <f t="shared" si="11"/>
        <v>2.6420415817332798E-2</v>
      </c>
    </row>
    <row r="13" spans="1:23" s="70" customFormat="1" ht="14" x14ac:dyDescent="0.15">
      <c r="A13" s="68">
        <v>2019</v>
      </c>
      <c r="B13" s="69" t="s">
        <v>104</v>
      </c>
      <c r="C13" s="160">
        <v>515.57142857142856</v>
      </c>
      <c r="D13" s="160">
        <v>346.14285714285717</v>
      </c>
      <c r="E13" s="160">
        <v>68.857142857142861</v>
      </c>
      <c r="F13" s="160">
        <v>8.5714285714285712</v>
      </c>
      <c r="G13" s="160">
        <v>939.14285714285722</v>
      </c>
      <c r="H13" s="174"/>
      <c r="I13" s="69" t="s">
        <v>104</v>
      </c>
      <c r="J13" s="76">
        <v>2435.6999999999998</v>
      </c>
      <c r="K13" s="71">
        <v>0.76</v>
      </c>
      <c r="L13" s="71">
        <f t="shared" si="0"/>
        <v>1851.1319999999998</v>
      </c>
      <c r="M13" s="71">
        <f t="shared" si="1"/>
        <v>1851.1319999999998</v>
      </c>
      <c r="N13" s="71">
        <f t="shared" si="2"/>
        <v>1851.1319999999998</v>
      </c>
      <c r="O13" s="71">
        <f t="shared" si="3"/>
        <v>1851.1319999999998</v>
      </c>
      <c r="P13" s="172">
        <v>27858587.420000002</v>
      </c>
      <c r="Q13" s="111">
        <f t="shared" si="5"/>
        <v>939.14285714285722</v>
      </c>
      <c r="R13" s="187">
        <f t="shared" si="6"/>
        <v>1738477.3954285714</v>
      </c>
      <c r="S13" s="187">
        <f t="shared" si="7"/>
        <v>954390.76971428562</v>
      </c>
      <c r="T13" s="187">
        <f t="shared" si="8"/>
        <v>640756.11942857143</v>
      </c>
      <c r="U13" s="187">
        <f t="shared" si="9"/>
        <v>127463.66057142857</v>
      </c>
      <c r="V13" s="187">
        <f t="shared" si="10"/>
        <v>15866.845714285713</v>
      </c>
      <c r="W13" s="113">
        <f t="shared" si="11"/>
        <v>6.2403644851730652E-2</v>
      </c>
    </row>
    <row r="14" spans="1:23" s="70" customFormat="1" ht="14" x14ac:dyDescent="0.15">
      <c r="A14" s="68">
        <v>2019</v>
      </c>
      <c r="B14" s="69" t="s">
        <v>119</v>
      </c>
      <c r="C14" s="160">
        <v>978.4</v>
      </c>
      <c r="D14" s="160">
        <v>4110.6000000000004</v>
      </c>
      <c r="E14" s="160">
        <v>3803.6</v>
      </c>
      <c r="F14" s="160">
        <v>392.6</v>
      </c>
      <c r="G14" s="160">
        <v>9285.2000000000007</v>
      </c>
      <c r="H14" s="174"/>
      <c r="I14" s="69" t="s">
        <v>119</v>
      </c>
      <c r="J14" s="76">
        <v>7954.9</v>
      </c>
      <c r="K14" s="71">
        <v>1</v>
      </c>
      <c r="L14" s="71">
        <f t="shared" si="0"/>
        <v>7954.9</v>
      </c>
      <c r="M14" s="71">
        <f t="shared" si="1"/>
        <v>7954.9</v>
      </c>
      <c r="N14" s="71">
        <f t="shared" si="2"/>
        <v>7954.9</v>
      </c>
      <c r="O14" s="71">
        <f t="shared" si="3"/>
        <v>7954.9</v>
      </c>
      <c r="P14" s="172">
        <v>664552336.74000001</v>
      </c>
      <c r="Q14" s="111">
        <f t="shared" si="5"/>
        <v>9285.2000000000007</v>
      </c>
      <c r="R14" s="187">
        <f t="shared" si="6"/>
        <v>73862837.480000004</v>
      </c>
      <c r="S14" s="187">
        <f t="shared" si="7"/>
        <v>7783074.1599999992</v>
      </c>
      <c r="T14" s="187">
        <f t="shared" si="8"/>
        <v>32699411.940000001</v>
      </c>
      <c r="U14" s="187">
        <f t="shared" si="9"/>
        <v>30257257.639999997</v>
      </c>
      <c r="V14" s="187">
        <f t="shared" si="10"/>
        <v>3123093.74</v>
      </c>
      <c r="W14" s="113">
        <f t="shared" si="11"/>
        <v>0.11114675759374865</v>
      </c>
    </row>
    <row r="15" spans="1:23" s="70" customFormat="1" ht="14" x14ac:dyDescent="0.15">
      <c r="A15" s="68">
        <v>2019</v>
      </c>
      <c r="B15" s="69" t="s">
        <v>151</v>
      </c>
      <c r="C15" s="160">
        <v>988</v>
      </c>
      <c r="D15" s="160">
        <v>1000</v>
      </c>
      <c r="E15" s="160">
        <v>152</v>
      </c>
      <c r="F15" s="160">
        <v>19</v>
      </c>
      <c r="G15" s="160">
        <v>2159</v>
      </c>
      <c r="H15" s="174"/>
      <c r="I15" s="69" t="s">
        <v>151</v>
      </c>
      <c r="J15" s="76">
        <v>189811.55000000002</v>
      </c>
      <c r="K15" s="71">
        <v>0.55697591659675305</v>
      </c>
      <c r="L15" s="71">
        <f t="shared" si="0"/>
        <v>105720.46204190043</v>
      </c>
      <c r="M15" s="71">
        <f t="shared" si="1"/>
        <v>105720.46204190043</v>
      </c>
      <c r="N15" s="71">
        <f t="shared" si="2"/>
        <v>105720.46204190043</v>
      </c>
      <c r="O15" s="71">
        <f t="shared" si="3"/>
        <v>105720.46204190043</v>
      </c>
      <c r="P15" s="172">
        <v>2792893408.4800005</v>
      </c>
      <c r="Q15" s="111">
        <f t="shared" si="5"/>
        <v>2159</v>
      </c>
      <c r="R15" s="187">
        <f t="shared" si="6"/>
        <v>228250477.54846305</v>
      </c>
      <c r="S15" s="187">
        <f t="shared" si="7"/>
        <v>104451816.49739763</v>
      </c>
      <c r="T15" s="187">
        <f t="shared" si="8"/>
        <v>105720462.04190044</v>
      </c>
      <c r="U15" s="187">
        <f t="shared" si="9"/>
        <v>16069510.230368866</v>
      </c>
      <c r="V15" s="187">
        <f t="shared" si="10"/>
        <v>2008688.7787961082</v>
      </c>
      <c r="W15" s="113">
        <f t="shared" si="11"/>
        <v>8.1725452484305766E-2</v>
      </c>
    </row>
    <row r="16" spans="1:23" s="70" customFormat="1" ht="14" x14ac:dyDescent="0.15">
      <c r="A16" s="68">
        <v>2019</v>
      </c>
      <c r="B16" s="69" t="s">
        <v>121</v>
      </c>
      <c r="C16" s="160">
        <v>73.5</v>
      </c>
      <c r="D16" s="160">
        <v>582.75</v>
      </c>
      <c r="E16" s="160">
        <v>2772</v>
      </c>
      <c r="F16" s="160">
        <v>560</v>
      </c>
      <c r="G16" s="160">
        <v>3988.2499999999995</v>
      </c>
      <c r="H16" s="174"/>
      <c r="I16" s="69" t="s">
        <v>121</v>
      </c>
      <c r="J16" s="76">
        <v>854.76</v>
      </c>
      <c r="K16" s="71">
        <v>1</v>
      </c>
      <c r="L16" s="71">
        <f t="shared" si="0"/>
        <v>854.76</v>
      </c>
      <c r="M16" s="71">
        <f t="shared" si="1"/>
        <v>854.76</v>
      </c>
      <c r="N16" s="71">
        <f t="shared" si="2"/>
        <v>854.76</v>
      </c>
      <c r="O16" s="71">
        <f t="shared" si="3"/>
        <v>854.76</v>
      </c>
      <c r="P16" s="172">
        <v>41001448.600000001</v>
      </c>
      <c r="Q16" s="111">
        <f t="shared" si="5"/>
        <v>3988.2499999999995</v>
      </c>
      <c r="R16" s="187">
        <f t="shared" si="6"/>
        <v>3408996.5699999994</v>
      </c>
      <c r="S16" s="187">
        <f t="shared" si="7"/>
        <v>62824.86</v>
      </c>
      <c r="T16" s="187">
        <f t="shared" si="8"/>
        <v>498111.39</v>
      </c>
      <c r="U16" s="187">
        <f t="shared" si="9"/>
        <v>2369394.7200000002</v>
      </c>
      <c r="V16" s="187">
        <f t="shared" si="10"/>
        <v>478665.6</v>
      </c>
      <c r="W16" s="113">
        <f t="shared" si="11"/>
        <v>8.3143320209423027E-2</v>
      </c>
    </row>
    <row r="17" spans="1:23" s="70" customFormat="1" ht="14" x14ac:dyDescent="0.15">
      <c r="A17" s="68">
        <v>2019</v>
      </c>
      <c r="B17" s="69" t="s">
        <v>122</v>
      </c>
      <c r="C17" s="160">
        <v>0</v>
      </c>
      <c r="D17" s="160">
        <v>1130</v>
      </c>
      <c r="E17" s="160">
        <v>1650</v>
      </c>
      <c r="F17" s="160">
        <v>0</v>
      </c>
      <c r="G17" s="160">
        <v>2780</v>
      </c>
      <c r="H17" s="174"/>
      <c r="I17" s="69" t="s">
        <v>122</v>
      </c>
      <c r="J17" s="76">
        <v>3</v>
      </c>
      <c r="K17" s="71">
        <v>1</v>
      </c>
      <c r="L17" s="71">
        <f t="shared" si="0"/>
        <v>3</v>
      </c>
      <c r="M17" s="71">
        <f t="shared" si="1"/>
        <v>3</v>
      </c>
      <c r="N17" s="71">
        <f t="shared" si="2"/>
        <v>3</v>
      </c>
      <c r="O17" s="71">
        <f t="shared" si="3"/>
        <v>3</v>
      </c>
      <c r="P17" s="172">
        <v>394559</v>
      </c>
      <c r="Q17" s="111">
        <f t="shared" si="5"/>
        <v>2780</v>
      </c>
      <c r="R17" s="187">
        <f t="shared" si="6"/>
        <v>8340</v>
      </c>
      <c r="S17" s="187">
        <f t="shared" si="7"/>
        <v>0</v>
      </c>
      <c r="T17" s="187">
        <f t="shared" si="8"/>
        <v>3390</v>
      </c>
      <c r="U17" s="187">
        <f t="shared" si="9"/>
        <v>4950</v>
      </c>
      <c r="V17" s="187">
        <f t="shared" si="10"/>
        <v>0</v>
      </c>
      <c r="W17" s="113">
        <f t="shared" si="11"/>
        <v>2.113752315876713E-2</v>
      </c>
    </row>
    <row r="18" spans="1:23" s="70" customFormat="1" ht="14" x14ac:dyDescent="0.15">
      <c r="A18" s="68">
        <v>2019</v>
      </c>
      <c r="B18" s="69" t="s">
        <v>125</v>
      </c>
      <c r="C18" s="160">
        <v>212</v>
      </c>
      <c r="D18" s="160">
        <v>436</v>
      </c>
      <c r="E18" s="160">
        <v>331</v>
      </c>
      <c r="F18" s="160">
        <v>70</v>
      </c>
      <c r="G18" s="160">
        <v>1049</v>
      </c>
      <c r="H18" s="174"/>
      <c r="I18" s="69" t="s">
        <v>125</v>
      </c>
      <c r="J18" s="76">
        <v>33238.80999999999</v>
      </c>
      <c r="K18" s="71">
        <v>1</v>
      </c>
      <c r="L18" s="71">
        <f t="shared" si="0"/>
        <v>33238.80999999999</v>
      </c>
      <c r="M18" s="71">
        <f t="shared" si="1"/>
        <v>33238.80999999999</v>
      </c>
      <c r="N18" s="71">
        <f t="shared" si="2"/>
        <v>33238.80999999999</v>
      </c>
      <c r="O18" s="71">
        <f t="shared" si="3"/>
        <v>33238.80999999999</v>
      </c>
      <c r="P18" s="172">
        <v>799164768.76999998</v>
      </c>
      <c r="Q18" s="111">
        <f t="shared" si="5"/>
        <v>1049</v>
      </c>
      <c r="R18" s="187">
        <f t="shared" si="6"/>
        <v>34867511.68999999</v>
      </c>
      <c r="S18" s="187">
        <f t="shared" si="7"/>
        <v>7046627.7199999979</v>
      </c>
      <c r="T18" s="187">
        <f t="shared" si="8"/>
        <v>14492121.159999996</v>
      </c>
      <c r="U18" s="187">
        <f t="shared" si="9"/>
        <v>11002046.109999998</v>
      </c>
      <c r="V18" s="187">
        <f t="shared" si="10"/>
        <v>2326716.6999999993</v>
      </c>
      <c r="W18" s="113">
        <f t="shared" si="11"/>
        <v>4.3629940974080753E-2</v>
      </c>
    </row>
    <row r="19" spans="1:23" s="70" customFormat="1" ht="14" x14ac:dyDescent="0.15">
      <c r="A19" s="68">
        <v>2019</v>
      </c>
      <c r="B19" s="69" t="s">
        <v>153</v>
      </c>
      <c r="C19" s="160">
        <v>1164</v>
      </c>
      <c r="D19" s="160">
        <v>1806.3333333333333</v>
      </c>
      <c r="E19" s="160">
        <v>153.33333333333334</v>
      </c>
      <c r="F19" s="160">
        <v>1866</v>
      </c>
      <c r="G19" s="160">
        <v>4989.6666666666661</v>
      </c>
      <c r="H19" s="174"/>
      <c r="I19" s="69" t="s">
        <v>153</v>
      </c>
      <c r="J19" s="76">
        <v>461.1</v>
      </c>
      <c r="K19" s="71">
        <v>5.7971014492753624E-2</v>
      </c>
      <c r="L19" s="71">
        <f t="shared" si="0"/>
        <v>26.730434782608697</v>
      </c>
      <c r="M19" s="71">
        <f t="shared" si="1"/>
        <v>26.730434782608697</v>
      </c>
      <c r="N19" s="71">
        <f t="shared" si="2"/>
        <v>26.730434782608697</v>
      </c>
      <c r="O19" s="71">
        <f t="shared" si="3"/>
        <v>26.730434782608697</v>
      </c>
      <c r="P19" s="172">
        <v>4911957</v>
      </c>
      <c r="Q19" s="111">
        <f t="shared" si="5"/>
        <v>4989.6666666666661</v>
      </c>
      <c r="R19" s="187">
        <f t="shared" si="6"/>
        <v>133375.95942028984</v>
      </c>
      <c r="S19" s="187">
        <f t="shared" si="7"/>
        <v>31114.226086956522</v>
      </c>
      <c r="T19" s="187">
        <f t="shared" si="8"/>
        <v>48284.075362318843</v>
      </c>
      <c r="U19" s="187">
        <f t="shared" si="9"/>
        <v>4098.666666666667</v>
      </c>
      <c r="V19" s="187">
        <f t="shared" si="10"/>
        <v>49878.99130434783</v>
      </c>
      <c r="W19" s="113">
        <f t="shared" si="11"/>
        <v>2.7153323903342363E-2</v>
      </c>
    </row>
    <row r="20" spans="1:23" s="70" customFormat="1" ht="14" x14ac:dyDescent="0.15">
      <c r="A20" s="68">
        <v>2019</v>
      </c>
      <c r="B20" s="69" t="s">
        <v>129</v>
      </c>
      <c r="C20" s="160">
        <v>620.98974790748355</v>
      </c>
      <c r="D20" s="160">
        <v>5937.4019777788781</v>
      </c>
      <c r="E20" s="160">
        <v>22635.37630627507</v>
      </c>
      <c r="F20" s="160">
        <v>1092.2319680385651</v>
      </c>
      <c r="G20" s="160">
        <v>30285.999999999996</v>
      </c>
      <c r="H20" s="174"/>
      <c r="I20" s="69" t="s">
        <v>129</v>
      </c>
      <c r="J20" s="76">
        <v>55</v>
      </c>
      <c r="K20" s="71">
        <v>0</v>
      </c>
      <c r="L20" s="71">
        <f t="shared" si="0"/>
        <v>0</v>
      </c>
      <c r="M20" s="71">
        <f t="shared" si="1"/>
        <v>0</v>
      </c>
      <c r="N20" s="71">
        <f t="shared" si="2"/>
        <v>0</v>
      </c>
      <c r="O20" s="71">
        <f t="shared" si="3"/>
        <v>0</v>
      </c>
      <c r="P20" s="172">
        <v>13985000</v>
      </c>
      <c r="Q20" s="111">
        <f t="shared" si="5"/>
        <v>30285.999999999996</v>
      </c>
      <c r="R20" s="187">
        <f t="shared" si="6"/>
        <v>0</v>
      </c>
      <c r="S20" s="187">
        <f t="shared" si="7"/>
        <v>0</v>
      </c>
      <c r="T20" s="187">
        <f t="shared" si="8"/>
        <v>0</v>
      </c>
      <c r="U20" s="187">
        <f t="shared" si="9"/>
        <v>0</v>
      </c>
      <c r="V20" s="187">
        <f t="shared" si="10"/>
        <v>0</v>
      </c>
      <c r="W20" s="113">
        <f t="shared" si="11"/>
        <v>0</v>
      </c>
    </row>
    <row r="21" spans="1:23" s="70" customFormat="1" ht="14" x14ac:dyDescent="0.15">
      <c r="A21" s="68">
        <v>2019</v>
      </c>
      <c r="B21" s="69" t="s">
        <v>126</v>
      </c>
      <c r="C21" s="160">
        <v>5498</v>
      </c>
      <c r="D21" s="160">
        <v>18950</v>
      </c>
      <c r="E21" s="160">
        <v>7536</v>
      </c>
      <c r="F21" s="160">
        <v>5460</v>
      </c>
      <c r="G21" s="160">
        <v>37444</v>
      </c>
      <c r="H21" s="174"/>
      <c r="I21" s="69" t="s">
        <v>126</v>
      </c>
      <c r="J21" s="76">
        <v>130</v>
      </c>
      <c r="K21" s="71">
        <v>1</v>
      </c>
      <c r="L21" s="71">
        <f t="shared" si="0"/>
        <v>130</v>
      </c>
      <c r="M21" s="71">
        <f t="shared" si="1"/>
        <v>130</v>
      </c>
      <c r="N21" s="71">
        <f t="shared" si="2"/>
        <v>130</v>
      </c>
      <c r="O21" s="71">
        <f t="shared" si="3"/>
        <v>130</v>
      </c>
      <c r="P21" s="172">
        <v>21271701.98</v>
      </c>
      <c r="Q21" s="111">
        <f t="shared" si="5"/>
        <v>37444</v>
      </c>
      <c r="R21" s="187">
        <f t="shared" si="6"/>
        <v>4867720</v>
      </c>
      <c r="S21" s="187">
        <f t="shared" si="7"/>
        <v>714740</v>
      </c>
      <c r="T21" s="187">
        <f t="shared" si="8"/>
        <v>2463500</v>
      </c>
      <c r="U21" s="187">
        <f t="shared" si="9"/>
        <v>979680</v>
      </c>
      <c r="V21" s="187">
        <f t="shared" si="10"/>
        <v>709800</v>
      </c>
      <c r="W21" s="113">
        <f t="shared" si="11"/>
        <v>0.22883547374708002</v>
      </c>
    </row>
    <row r="22" spans="1:23" s="70" customFormat="1" ht="14" x14ac:dyDescent="0.15">
      <c r="A22" s="68">
        <v>2019</v>
      </c>
      <c r="B22" s="69" t="s">
        <v>154</v>
      </c>
      <c r="C22" s="160">
        <v>442.06</v>
      </c>
      <c r="D22" s="160">
        <v>541.88</v>
      </c>
      <c r="E22" s="160">
        <v>285.2</v>
      </c>
      <c r="F22" s="160">
        <v>156.85999999999999</v>
      </c>
      <c r="G22" s="160">
        <v>1426</v>
      </c>
      <c r="H22" s="174"/>
      <c r="I22" s="69" t="s">
        <v>154</v>
      </c>
      <c r="J22" s="76">
        <v>160484.62</v>
      </c>
      <c r="K22" s="71">
        <v>0.25008547843501194</v>
      </c>
      <c r="L22" s="71">
        <f t="shared" si="0"/>
        <v>40134.872974161088</v>
      </c>
      <c r="M22" s="71">
        <f t="shared" si="1"/>
        <v>40134.872974161088</v>
      </c>
      <c r="N22" s="71">
        <f t="shared" si="2"/>
        <v>40134.872974161088</v>
      </c>
      <c r="O22" s="71">
        <f t="shared" si="3"/>
        <v>40134.872974161088</v>
      </c>
      <c r="P22" s="172">
        <v>2656277558.8100004</v>
      </c>
      <c r="Q22" s="111">
        <f t="shared" si="5"/>
        <v>1426</v>
      </c>
      <c r="R22" s="187">
        <f t="shared" si="6"/>
        <v>57232328.861153714</v>
      </c>
      <c r="S22" s="187">
        <f t="shared" si="7"/>
        <v>17742021.946957652</v>
      </c>
      <c r="T22" s="187">
        <f t="shared" si="8"/>
        <v>21748284.967238411</v>
      </c>
      <c r="U22" s="187">
        <f t="shared" si="9"/>
        <v>11446465.772230742</v>
      </c>
      <c r="V22" s="187">
        <f t="shared" si="10"/>
        <v>6295556.1747269081</v>
      </c>
      <c r="W22" s="113">
        <f t="shared" si="11"/>
        <v>2.1546064970256167E-2</v>
      </c>
    </row>
    <row r="23" spans="1:23" s="70" customFormat="1" ht="14" x14ac:dyDescent="0.15">
      <c r="A23" s="68">
        <v>2019</v>
      </c>
      <c r="B23" s="69" t="s">
        <v>114</v>
      </c>
      <c r="C23" s="160">
        <v>300</v>
      </c>
      <c r="D23" s="160">
        <v>3950</v>
      </c>
      <c r="E23" s="160">
        <v>9640</v>
      </c>
      <c r="F23" s="160">
        <v>900</v>
      </c>
      <c r="G23" s="160">
        <v>14790</v>
      </c>
      <c r="H23" s="174"/>
      <c r="I23" s="69" t="s">
        <v>114</v>
      </c>
      <c r="J23" s="76">
        <v>130.22</v>
      </c>
      <c r="K23" s="71">
        <v>4.7619047619047616E-2</v>
      </c>
      <c r="L23" s="71">
        <f t="shared" si="0"/>
        <v>6.2009523809523808</v>
      </c>
      <c r="M23" s="71">
        <f t="shared" si="1"/>
        <v>6.2009523809523808</v>
      </c>
      <c r="N23" s="71">
        <f t="shared" si="2"/>
        <v>6.2009523809523808</v>
      </c>
      <c r="O23" s="71">
        <f t="shared" si="3"/>
        <v>6.2009523809523808</v>
      </c>
      <c r="P23" s="172">
        <v>19989504</v>
      </c>
      <c r="Q23" s="111">
        <f t="shared" si="5"/>
        <v>14790</v>
      </c>
      <c r="R23" s="187">
        <f t="shared" si="6"/>
        <v>91712.085714285713</v>
      </c>
      <c r="S23" s="187">
        <f t="shared" si="7"/>
        <v>1860.2857142857142</v>
      </c>
      <c r="T23" s="187">
        <f t="shared" si="8"/>
        <v>24493.761904761905</v>
      </c>
      <c r="U23" s="187">
        <f t="shared" si="9"/>
        <v>59777.18095238095</v>
      </c>
      <c r="V23" s="187">
        <f t="shared" si="10"/>
        <v>5580.8571428571431</v>
      </c>
      <c r="W23" s="113">
        <f t="shared" si="11"/>
        <v>4.5880120744509574E-3</v>
      </c>
    </row>
    <row r="24" spans="1:23" s="70" customFormat="1" ht="14" x14ac:dyDescent="0.15">
      <c r="A24" s="68">
        <v>2019</v>
      </c>
      <c r="B24" s="69" t="s">
        <v>149</v>
      </c>
      <c r="C24" s="160">
        <v>647</v>
      </c>
      <c r="D24" s="160">
        <v>7854</v>
      </c>
      <c r="E24" s="160">
        <v>840</v>
      </c>
      <c r="F24" s="160">
        <v>0</v>
      </c>
      <c r="G24" s="160">
        <v>9341</v>
      </c>
      <c r="H24" s="174"/>
      <c r="I24" s="69" t="s">
        <v>149</v>
      </c>
      <c r="J24" s="76">
        <v>18.880000000000003</v>
      </c>
      <c r="K24" s="71">
        <v>1</v>
      </c>
      <c r="L24" s="71">
        <f t="shared" si="0"/>
        <v>18.880000000000003</v>
      </c>
      <c r="M24" s="71">
        <f t="shared" si="1"/>
        <v>18.880000000000003</v>
      </c>
      <c r="N24" s="71">
        <f t="shared" si="2"/>
        <v>18.880000000000003</v>
      </c>
      <c r="O24" s="71">
        <f t="shared" si="3"/>
        <v>18.880000000000003</v>
      </c>
      <c r="P24" s="172">
        <v>1238984.5</v>
      </c>
      <c r="Q24" s="111">
        <f t="shared" si="5"/>
        <v>9341</v>
      </c>
      <c r="R24" s="187">
        <f t="shared" si="6"/>
        <v>176358.08000000002</v>
      </c>
      <c r="S24" s="187">
        <f t="shared" si="7"/>
        <v>12215.360000000002</v>
      </c>
      <c r="T24" s="187">
        <f t="shared" si="8"/>
        <v>148283.52000000002</v>
      </c>
      <c r="U24" s="187">
        <f t="shared" si="9"/>
        <v>15859.200000000003</v>
      </c>
      <c r="V24" s="187">
        <f t="shared" si="10"/>
        <v>0</v>
      </c>
      <c r="W24" s="113">
        <f t="shared" si="11"/>
        <v>0.14234082831544706</v>
      </c>
    </row>
    <row r="25" spans="1:23" s="70" customFormat="1" ht="14" x14ac:dyDescent="0.15">
      <c r="A25" s="68">
        <v>2019</v>
      </c>
      <c r="B25" s="69" t="s">
        <v>137</v>
      </c>
      <c r="C25" s="160">
        <v>0</v>
      </c>
      <c r="D25" s="160">
        <v>808</v>
      </c>
      <c r="E25" s="160">
        <v>2315</v>
      </c>
      <c r="F25" s="160">
        <v>0</v>
      </c>
      <c r="G25" s="160">
        <v>3123</v>
      </c>
      <c r="H25" s="174"/>
      <c r="I25" s="69" t="s">
        <v>137</v>
      </c>
      <c r="J25" s="76">
        <v>547</v>
      </c>
      <c r="K25" s="71">
        <v>0.68133047210300424</v>
      </c>
      <c r="L25" s="71">
        <f t="shared" si="0"/>
        <v>372.6877682403433</v>
      </c>
      <c r="M25" s="71">
        <f t="shared" si="1"/>
        <v>372.6877682403433</v>
      </c>
      <c r="N25" s="71">
        <f t="shared" si="2"/>
        <v>372.6877682403433</v>
      </c>
      <c r="O25" s="71">
        <f t="shared" si="3"/>
        <v>372.6877682403433</v>
      </c>
      <c r="P25" s="172">
        <v>37233061.200000003</v>
      </c>
      <c r="Q25" s="111">
        <f t="shared" si="5"/>
        <v>3123</v>
      </c>
      <c r="R25" s="187">
        <f t="shared" si="6"/>
        <v>1163903.9002145922</v>
      </c>
      <c r="S25" s="187">
        <f t="shared" si="7"/>
        <v>0</v>
      </c>
      <c r="T25" s="187">
        <f t="shared" si="8"/>
        <v>301131.71673819737</v>
      </c>
      <c r="U25" s="187">
        <f t="shared" si="9"/>
        <v>862772.18347639474</v>
      </c>
      <c r="V25" s="187">
        <f t="shared" si="10"/>
        <v>0</v>
      </c>
      <c r="W25" s="113">
        <f t="shared" si="11"/>
        <v>3.1259957218199186E-2</v>
      </c>
    </row>
    <row r="26" spans="1:23" s="70" customFormat="1" ht="14" x14ac:dyDescent="0.15">
      <c r="A26" s="68">
        <v>2019</v>
      </c>
      <c r="B26" s="69" t="s">
        <v>152</v>
      </c>
      <c r="C26" s="160">
        <v>471.83333333333331</v>
      </c>
      <c r="D26" s="160">
        <v>679.41666666666663</v>
      </c>
      <c r="E26" s="160">
        <v>0</v>
      </c>
      <c r="F26" s="160">
        <v>28.333333333333332</v>
      </c>
      <c r="G26" s="160">
        <v>1179.5833333333333</v>
      </c>
      <c r="H26" s="174"/>
      <c r="I26" s="69" t="s">
        <v>152</v>
      </c>
      <c r="J26" s="76">
        <v>747589.29</v>
      </c>
      <c r="K26" s="71">
        <v>0.7026427689911553</v>
      </c>
      <c r="L26" s="71">
        <f t="shared" si="0"/>
        <v>525288.20879373187</v>
      </c>
      <c r="M26" s="71">
        <f t="shared" si="1"/>
        <v>525288.20879373187</v>
      </c>
      <c r="N26" s="71">
        <f t="shared" si="2"/>
        <v>525288.20879373187</v>
      </c>
      <c r="O26" s="71">
        <f t="shared" si="3"/>
        <v>525288.20879373187</v>
      </c>
      <c r="P26" s="172">
        <v>5369411358.9699984</v>
      </c>
      <c r="Q26" s="111">
        <f t="shared" si="5"/>
        <v>1179.5833333333333</v>
      </c>
      <c r="R26" s="187">
        <f t="shared" si="6"/>
        <v>619621216.28960621</v>
      </c>
      <c r="S26" s="187">
        <f t="shared" si="7"/>
        <v>247848486.51584247</v>
      </c>
      <c r="T26" s="187">
        <f t="shared" si="8"/>
        <v>356889563.85794133</v>
      </c>
      <c r="U26" s="187">
        <f t="shared" si="9"/>
        <v>0</v>
      </c>
      <c r="V26" s="187">
        <f t="shared" si="10"/>
        <v>14883165.915822402</v>
      </c>
      <c r="W26" s="113">
        <f t="shared" si="11"/>
        <v>0.11539835092993633</v>
      </c>
    </row>
    <row r="27" spans="1:23" s="70" customFormat="1" ht="14" x14ac:dyDescent="0.15">
      <c r="A27" s="68">
        <v>2019</v>
      </c>
      <c r="B27" s="69" t="s">
        <v>132</v>
      </c>
      <c r="C27" s="160">
        <v>890.6</v>
      </c>
      <c r="D27" s="160">
        <v>439.2</v>
      </c>
      <c r="E27" s="160">
        <v>401.6</v>
      </c>
      <c r="F27" s="160">
        <v>109.8</v>
      </c>
      <c r="G27" s="160">
        <v>1841.2</v>
      </c>
      <c r="H27" s="174"/>
      <c r="I27" s="69" t="s">
        <v>132</v>
      </c>
      <c r="J27" s="76">
        <v>63145.180000000008</v>
      </c>
      <c r="K27" s="71">
        <v>0.96756108420488307</v>
      </c>
      <c r="L27" s="71">
        <f t="shared" si="0"/>
        <v>61096.818823112502</v>
      </c>
      <c r="M27" s="71">
        <f t="shared" si="1"/>
        <v>61096.818823112502</v>
      </c>
      <c r="N27" s="71">
        <f t="shared" si="2"/>
        <v>61096.818823112502</v>
      </c>
      <c r="O27" s="71">
        <f t="shared" si="3"/>
        <v>61096.818823112502</v>
      </c>
      <c r="P27" s="172">
        <v>315953265.78999996</v>
      </c>
      <c r="Q27" s="111">
        <f t="shared" si="5"/>
        <v>1841.2</v>
      </c>
      <c r="R27" s="187">
        <f t="shared" si="6"/>
        <v>112491462.81711474</v>
      </c>
      <c r="S27" s="187">
        <f t="shared" si="7"/>
        <v>54412826.843863994</v>
      </c>
      <c r="T27" s="187">
        <f t="shared" si="8"/>
        <v>26833722.82711101</v>
      </c>
      <c r="U27" s="187">
        <f t="shared" si="9"/>
        <v>24536482.439361982</v>
      </c>
      <c r="V27" s="187">
        <f t="shared" si="10"/>
        <v>6708430.7067777524</v>
      </c>
      <c r="W27" s="113">
        <f t="shared" si="11"/>
        <v>0.35603829742302079</v>
      </c>
    </row>
    <row r="28" spans="1:23" s="70" customFormat="1" ht="14" x14ac:dyDescent="0.15">
      <c r="A28" s="68">
        <v>2019</v>
      </c>
      <c r="B28" s="69" t="s">
        <v>136</v>
      </c>
      <c r="C28" s="160">
        <v>0</v>
      </c>
      <c r="D28" s="160">
        <v>7900</v>
      </c>
      <c r="E28" s="160">
        <v>19280</v>
      </c>
      <c r="F28" s="160">
        <v>1800</v>
      </c>
      <c r="G28" s="160">
        <v>28980</v>
      </c>
      <c r="H28" s="174"/>
      <c r="I28" s="69" t="s">
        <v>136</v>
      </c>
      <c r="J28" s="76">
        <v>180.5</v>
      </c>
      <c r="K28" s="71">
        <v>0.78063540090771555</v>
      </c>
      <c r="L28" s="71">
        <f t="shared" si="0"/>
        <v>140.90468986384266</v>
      </c>
      <c r="M28" s="71">
        <f t="shared" si="1"/>
        <v>140.90468986384266</v>
      </c>
      <c r="N28" s="71">
        <f t="shared" si="2"/>
        <v>140.90468986384266</v>
      </c>
      <c r="O28" s="71">
        <f t="shared" si="3"/>
        <v>140.90468986384266</v>
      </c>
      <c r="P28" s="172">
        <v>69543592.229999989</v>
      </c>
      <c r="Q28" s="111">
        <f t="shared" si="5"/>
        <v>28980</v>
      </c>
      <c r="R28" s="187">
        <f t="shared" si="6"/>
        <v>4083417.9122541603</v>
      </c>
      <c r="S28" s="187">
        <f t="shared" si="7"/>
        <v>0</v>
      </c>
      <c r="T28" s="187">
        <f t="shared" si="8"/>
        <v>1113147.0499243571</v>
      </c>
      <c r="U28" s="187">
        <f t="shared" si="9"/>
        <v>2716642.4205748867</v>
      </c>
      <c r="V28" s="187">
        <f t="shared" si="10"/>
        <v>253628.4417549168</v>
      </c>
      <c r="W28" s="113">
        <f t="shared" si="11"/>
        <v>5.8717385474554754E-2</v>
      </c>
    </row>
    <row r="29" spans="1:23" s="70" customFormat="1" ht="14" x14ac:dyDescent="0.15">
      <c r="A29" s="68">
        <v>2019</v>
      </c>
      <c r="B29" s="69" t="s">
        <v>150</v>
      </c>
      <c r="C29" s="160">
        <v>0</v>
      </c>
      <c r="D29" s="160">
        <v>3950</v>
      </c>
      <c r="E29" s="160">
        <v>9640</v>
      </c>
      <c r="F29" s="160">
        <v>900</v>
      </c>
      <c r="G29" s="160">
        <v>14490</v>
      </c>
      <c r="H29" s="174"/>
      <c r="I29" s="69" t="s">
        <v>150</v>
      </c>
      <c r="J29" s="76">
        <v>35</v>
      </c>
      <c r="K29" s="71">
        <v>1</v>
      </c>
      <c r="L29" s="71">
        <f t="shared" si="0"/>
        <v>35</v>
      </c>
      <c r="M29" s="71">
        <f t="shared" si="1"/>
        <v>35</v>
      </c>
      <c r="N29" s="71">
        <f t="shared" si="2"/>
        <v>35</v>
      </c>
      <c r="O29" s="71">
        <f t="shared" si="3"/>
        <v>35</v>
      </c>
      <c r="P29" s="172">
        <v>4677508.5199999996</v>
      </c>
      <c r="Q29" s="111">
        <f t="shared" si="5"/>
        <v>14490</v>
      </c>
      <c r="R29" s="187">
        <f t="shared" si="6"/>
        <v>507150</v>
      </c>
      <c r="S29" s="187">
        <f t="shared" si="7"/>
        <v>0</v>
      </c>
      <c r="T29" s="187">
        <f t="shared" si="8"/>
        <v>138250</v>
      </c>
      <c r="U29" s="187">
        <f t="shared" si="9"/>
        <v>337400</v>
      </c>
      <c r="V29" s="187">
        <f t="shared" si="10"/>
        <v>31500</v>
      </c>
      <c r="W29" s="113">
        <f t="shared" si="11"/>
        <v>0.10842310555534809</v>
      </c>
    </row>
    <row r="30" spans="1:23" s="70" customFormat="1" ht="14" x14ac:dyDescent="0.15">
      <c r="A30" s="68">
        <v>2019</v>
      </c>
      <c r="B30" s="78" t="s">
        <v>181</v>
      </c>
      <c r="C30" s="160">
        <v>200</v>
      </c>
      <c r="D30" s="160">
        <v>345</v>
      </c>
      <c r="E30" s="160">
        <v>350</v>
      </c>
      <c r="F30" s="160">
        <v>90</v>
      </c>
      <c r="G30" s="160">
        <v>985</v>
      </c>
      <c r="H30" s="174"/>
      <c r="I30" s="78" t="s">
        <v>181</v>
      </c>
      <c r="J30" s="71">
        <v>2196.84</v>
      </c>
      <c r="K30" s="71">
        <v>1</v>
      </c>
      <c r="L30" s="71">
        <f t="shared" si="0"/>
        <v>2196.84</v>
      </c>
      <c r="M30" s="71">
        <f t="shared" si="1"/>
        <v>2196.84</v>
      </c>
      <c r="N30" s="71">
        <f t="shared" si="2"/>
        <v>2196.84</v>
      </c>
      <c r="O30" s="71">
        <f t="shared" si="3"/>
        <v>2196.84</v>
      </c>
      <c r="P30" s="172">
        <v>129973775.12999998</v>
      </c>
      <c r="Q30" s="111">
        <f t="shared" si="5"/>
        <v>985</v>
      </c>
      <c r="R30" s="187">
        <f t="shared" si="6"/>
        <v>2163887.4000000004</v>
      </c>
      <c r="S30" s="187">
        <f t="shared" si="7"/>
        <v>439368</v>
      </c>
      <c r="T30" s="187">
        <f t="shared" si="8"/>
        <v>757909.8</v>
      </c>
      <c r="U30" s="187">
        <f t="shared" si="9"/>
        <v>768894</v>
      </c>
      <c r="V30" s="187">
        <f t="shared" si="10"/>
        <v>197715.6</v>
      </c>
      <c r="W30" s="113">
        <f t="shared" si="11"/>
        <v>1.6648646219867638E-2</v>
      </c>
    </row>
    <row r="31" spans="1:23" s="70" customFormat="1" ht="14" x14ac:dyDescent="0.15">
      <c r="A31" s="68">
        <v>2019</v>
      </c>
      <c r="B31" s="69" t="s">
        <v>159</v>
      </c>
      <c r="C31" s="160">
        <v>1387.6</v>
      </c>
      <c r="D31" s="160">
        <v>218</v>
      </c>
      <c r="E31" s="160">
        <v>189.6</v>
      </c>
      <c r="F31" s="160">
        <v>8</v>
      </c>
      <c r="G31" s="160">
        <v>1803.1999999999998</v>
      </c>
      <c r="H31" s="174"/>
      <c r="I31" s="69" t="s">
        <v>159</v>
      </c>
      <c r="J31" s="76">
        <v>2256</v>
      </c>
      <c r="K31" s="71">
        <v>0.88753671842215698</v>
      </c>
      <c r="L31" s="71">
        <f t="shared" si="0"/>
        <v>2002.2828367603861</v>
      </c>
      <c r="M31" s="71">
        <f t="shared" si="1"/>
        <v>2002.2828367603861</v>
      </c>
      <c r="N31" s="71">
        <f t="shared" si="2"/>
        <v>2002.2828367603861</v>
      </c>
      <c r="O31" s="71">
        <f t="shared" si="3"/>
        <v>2002.2828367603861</v>
      </c>
      <c r="P31" s="172">
        <v>5801260</v>
      </c>
      <c r="Q31" s="111">
        <f t="shared" si="5"/>
        <v>1803.1999999999998</v>
      </c>
      <c r="R31" s="187">
        <f t="shared" si="6"/>
        <v>3610516.4112463277</v>
      </c>
      <c r="S31" s="187">
        <f t="shared" si="7"/>
        <v>2778367.6642887117</v>
      </c>
      <c r="T31" s="187">
        <f t="shared" si="8"/>
        <v>436497.65841376415</v>
      </c>
      <c r="U31" s="187">
        <f t="shared" si="9"/>
        <v>379632.82584976917</v>
      </c>
      <c r="V31" s="187">
        <f t="shared" si="10"/>
        <v>16018.262694083089</v>
      </c>
      <c r="W31" s="113">
        <f t="shared" si="11"/>
        <v>0.62236762552382197</v>
      </c>
    </row>
    <row r="32" spans="1:23" s="70" customFormat="1" ht="14" x14ac:dyDescent="0.15">
      <c r="A32" s="68">
        <v>2019</v>
      </c>
      <c r="B32" s="69" t="s">
        <v>108</v>
      </c>
      <c r="C32" s="160">
        <v>840</v>
      </c>
      <c r="D32" s="160">
        <v>1860</v>
      </c>
      <c r="E32" s="160">
        <v>3150</v>
      </c>
      <c r="F32" s="160">
        <v>420</v>
      </c>
      <c r="G32" s="160">
        <v>6270</v>
      </c>
      <c r="H32" s="174"/>
      <c r="I32" s="69" t="s">
        <v>108</v>
      </c>
      <c r="J32" s="76">
        <v>60</v>
      </c>
      <c r="K32" s="71">
        <v>0</v>
      </c>
      <c r="L32" s="71">
        <f t="shared" si="0"/>
        <v>0</v>
      </c>
      <c r="M32" s="71">
        <f t="shared" si="1"/>
        <v>0</v>
      </c>
      <c r="N32" s="71">
        <f t="shared" si="2"/>
        <v>0</v>
      </c>
      <c r="O32" s="71">
        <f t="shared" si="3"/>
        <v>0</v>
      </c>
      <c r="P32" s="172">
        <v>9782497.1999999993</v>
      </c>
      <c r="Q32" s="111">
        <f t="shared" si="5"/>
        <v>6270</v>
      </c>
      <c r="R32" s="187">
        <f t="shared" si="6"/>
        <v>0</v>
      </c>
      <c r="S32" s="187">
        <f t="shared" si="7"/>
        <v>0</v>
      </c>
      <c r="T32" s="187">
        <f t="shared" si="8"/>
        <v>0</v>
      </c>
      <c r="U32" s="187">
        <f t="shared" si="9"/>
        <v>0</v>
      </c>
      <c r="V32" s="187">
        <f t="shared" si="10"/>
        <v>0</v>
      </c>
      <c r="W32" s="113">
        <f t="shared" si="11"/>
        <v>0</v>
      </c>
    </row>
    <row r="33" spans="2:22" ht="14" x14ac:dyDescent="0.15">
      <c r="R33" s="118">
        <f>SUM(R3:R32)</f>
        <v>1461254174.9207506</v>
      </c>
      <c r="S33" s="118">
        <f>SUM(S3:S32)</f>
        <v>569960357.81925654</v>
      </c>
      <c r="T33" s="118">
        <f>SUM(T3:T32)</f>
        <v>711020536.43877125</v>
      </c>
      <c r="U33" s="118">
        <f>SUM(U3:U32)</f>
        <v>124191668.5371034</v>
      </c>
      <c r="V33" s="118">
        <f>SUM(V3:V32)</f>
        <v>80207348.928865075</v>
      </c>
    </row>
    <row r="35" spans="2:22" x14ac:dyDescent="0.15">
      <c r="B35" s="94" t="s">
        <v>211</v>
      </c>
    </row>
    <row r="36" spans="2:22" x14ac:dyDescent="0.15">
      <c r="B36" s="171" t="s">
        <v>212</v>
      </c>
    </row>
    <row r="37" spans="2:22" x14ac:dyDescent="0.15">
      <c r="B37" s="171" t="s">
        <v>213</v>
      </c>
    </row>
    <row r="38" spans="2:22" x14ac:dyDescent="0.15">
      <c r="B38" s="171" t="s">
        <v>214</v>
      </c>
    </row>
    <row r="39" spans="2:22" s="70" customFormat="1" ht="14" x14ac:dyDescent="0.15">
      <c r="B39" s="70" t="s">
        <v>215</v>
      </c>
      <c r="H39" s="170"/>
    </row>
    <row r="40" spans="2:22" s="70" customFormat="1" ht="14" x14ac:dyDescent="0.15">
      <c r="B40" s="70" t="s">
        <v>216</v>
      </c>
      <c r="H40" s="170"/>
    </row>
    <row r="41" spans="2:22" x14ac:dyDescent="0.15">
      <c r="B41" s="171" t="s">
        <v>217</v>
      </c>
    </row>
    <row r="42" spans="2:22" x14ac:dyDescent="0.15">
      <c r="B42" s="171" t="s">
        <v>218</v>
      </c>
    </row>
    <row r="43" spans="2:22" x14ac:dyDescent="0.15">
      <c r="B43" s="171" t="s">
        <v>219</v>
      </c>
    </row>
    <row r="44" spans="2:22" x14ac:dyDescent="0.15">
      <c r="B44" s="171" t="s">
        <v>220</v>
      </c>
    </row>
    <row r="45" spans="2:22" x14ac:dyDescent="0.15">
      <c r="B45" s="171" t="s">
        <v>221</v>
      </c>
    </row>
    <row r="46" spans="2:22" x14ac:dyDescent="0.15">
      <c r="B46" s="171" t="s">
        <v>222</v>
      </c>
    </row>
    <row r="47" spans="2:22" x14ac:dyDescent="0.15">
      <c r="B47" s="171" t="s">
        <v>223</v>
      </c>
    </row>
    <row r="48" spans="2:22" x14ac:dyDescent="0.15">
      <c r="B48" s="171" t="s">
        <v>224</v>
      </c>
    </row>
  </sheetData>
  <mergeCells count="1">
    <mergeCell ref="A1:G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2DD8-8810-4651-94C9-FAFE7647149F}">
  <dimension ref="A1:W28"/>
  <sheetViews>
    <sheetView topLeftCell="I15" zoomScaleNormal="100" workbookViewId="0">
      <selection activeCell="A2" sqref="A2"/>
    </sheetView>
  </sheetViews>
  <sheetFormatPr baseColWidth="10" defaultColWidth="11.5" defaultRowHeight="13" x14ac:dyDescent="0.15"/>
  <cols>
    <col min="1" max="1" width="5.6640625" style="94" bestFit="1" customWidth="1"/>
    <col min="2" max="2" width="18.5" style="94" bestFit="1" customWidth="1"/>
    <col min="3" max="3" width="11.5" style="94" bestFit="1" customWidth="1"/>
    <col min="4" max="5" width="12.6640625" style="94" bestFit="1" customWidth="1"/>
    <col min="6" max="6" width="11.5" style="94" bestFit="1" customWidth="1"/>
    <col min="7" max="7" width="14.1640625" style="94" bestFit="1" customWidth="1"/>
    <col min="8" max="8" width="2.5" style="171" customWidth="1"/>
    <col min="9" max="9" width="18.5" style="94" bestFit="1" customWidth="1"/>
    <col min="10" max="10" width="11.5" style="94" bestFit="1" customWidth="1"/>
    <col min="11" max="11" width="7.5" style="94" bestFit="1" customWidth="1"/>
    <col min="12" max="15" width="10.5" style="94" bestFit="1" customWidth="1"/>
    <col min="16" max="16" width="20" style="94" bestFit="1" customWidth="1"/>
    <col min="17" max="17" width="14.6640625" style="94" bestFit="1" customWidth="1"/>
    <col min="18" max="18" width="18" style="94" bestFit="1" customWidth="1"/>
    <col min="19" max="21" width="16.83203125" style="94" bestFit="1" customWidth="1"/>
    <col min="22" max="22" width="15.5" style="94" bestFit="1" customWidth="1"/>
    <col min="23" max="23" width="13.6640625" style="94" bestFit="1" customWidth="1"/>
    <col min="24" max="16384" width="11.5" style="94"/>
  </cols>
  <sheetData>
    <row r="1" spans="1:23" ht="20.25" customHeight="1" x14ac:dyDescent="0.2">
      <c r="A1" s="271" t="s">
        <v>192</v>
      </c>
      <c r="B1" s="271"/>
      <c r="C1" s="271"/>
      <c r="D1" s="271"/>
      <c r="E1" s="271"/>
      <c r="F1" s="271"/>
      <c r="G1" s="271"/>
      <c r="H1" s="190"/>
      <c r="I1" s="144"/>
      <c r="J1" s="144"/>
      <c r="K1" s="144"/>
      <c r="L1" s="144"/>
      <c r="M1" s="144"/>
      <c r="N1" s="144"/>
      <c r="O1" s="144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6" t="s">
        <v>144</v>
      </c>
      <c r="G2" s="175" t="s">
        <v>210</v>
      </c>
      <c r="H2" s="168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25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3" s="70" customFormat="1" ht="14" x14ac:dyDescent="0.15">
      <c r="A3" s="68">
        <v>2019</v>
      </c>
      <c r="B3" s="69" t="s">
        <v>102</v>
      </c>
      <c r="C3" s="160">
        <v>950</v>
      </c>
      <c r="D3" s="160">
        <v>4534</v>
      </c>
      <c r="E3" s="160">
        <v>9291</v>
      </c>
      <c r="F3" s="160">
        <v>3248</v>
      </c>
      <c r="G3" s="160">
        <v>18023</v>
      </c>
      <c r="H3" s="174"/>
      <c r="I3" s="69" t="s">
        <v>102</v>
      </c>
      <c r="J3" s="75">
        <v>25</v>
      </c>
      <c r="K3" s="173">
        <v>0.8</v>
      </c>
      <c r="L3" s="71">
        <f t="shared" ref="L3:L27" si="0">+J3*K3</f>
        <v>20</v>
      </c>
      <c r="M3" s="71">
        <f t="shared" ref="M3:M27" si="1">+J3*K3</f>
        <v>20</v>
      </c>
      <c r="N3" s="71">
        <f t="shared" ref="N3:N27" si="2">+K3*J3</f>
        <v>20</v>
      </c>
      <c r="O3" s="71">
        <f t="shared" ref="O3:O27" si="3">+K3*J3</f>
        <v>20</v>
      </c>
      <c r="P3" s="172">
        <v>3011250</v>
      </c>
      <c r="Q3" s="111">
        <f>G3</f>
        <v>18023</v>
      </c>
      <c r="R3" s="187">
        <f>+Q3*L3</f>
        <v>360460</v>
      </c>
      <c r="S3" s="187">
        <f>+L3*C3</f>
        <v>19000</v>
      </c>
      <c r="T3" s="187">
        <f t="shared" ref="T3:V3" si="4">+M3*D3</f>
        <v>90680</v>
      </c>
      <c r="U3" s="187">
        <f t="shared" si="4"/>
        <v>185820</v>
      </c>
      <c r="V3" s="187">
        <f t="shared" si="4"/>
        <v>64960</v>
      </c>
      <c r="W3" s="113">
        <f>+R3/P3</f>
        <v>0.11970444167704442</v>
      </c>
    </row>
    <row r="4" spans="1:23" s="70" customFormat="1" ht="14" x14ac:dyDescent="0.15">
      <c r="A4" s="68">
        <v>2019</v>
      </c>
      <c r="B4" s="69" t="s">
        <v>115</v>
      </c>
      <c r="C4" s="160">
        <v>1650</v>
      </c>
      <c r="D4" s="160">
        <v>952</v>
      </c>
      <c r="E4" s="160">
        <v>3675</v>
      </c>
      <c r="F4" s="160">
        <v>2180</v>
      </c>
      <c r="G4" s="160">
        <v>8457</v>
      </c>
      <c r="H4" s="174"/>
      <c r="I4" s="69" t="s">
        <v>115</v>
      </c>
      <c r="J4" s="76">
        <v>62</v>
      </c>
      <c r="K4" s="71">
        <v>1</v>
      </c>
      <c r="L4" s="71">
        <f t="shared" si="0"/>
        <v>62</v>
      </c>
      <c r="M4" s="71">
        <f t="shared" si="1"/>
        <v>62</v>
      </c>
      <c r="N4" s="71">
        <f t="shared" si="2"/>
        <v>62</v>
      </c>
      <c r="O4" s="71">
        <f t="shared" si="3"/>
        <v>62</v>
      </c>
      <c r="P4" s="172">
        <v>9173838.629999999</v>
      </c>
      <c r="Q4" s="111">
        <f t="shared" ref="Q4:Q27" si="5">G4</f>
        <v>8457</v>
      </c>
      <c r="R4" s="187">
        <f t="shared" ref="R4:R27" si="6">+Q4*L4</f>
        <v>524334</v>
      </c>
      <c r="S4" s="187">
        <f t="shared" ref="S4:S27" si="7">+L4*C4</f>
        <v>102300</v>
      </c>
      <c r="T4" s="187">
        <f t="shared" ref="T4:T27" si="8">+M4*D4</f>
        <v>59024</v>
      </c>
      <c r="U4" s="187">
        <f t="shared" ref="U4:U27" si="9">+N4*E4</f>
        <v>227850</v>
      </c>
      <c r="V4" s="187">
        <f t="shared" ref="V4:V27" si="10">+O4*F4</f>
        <v>135160</v>
      </c>
      <c r="W4" s="113">
        <f t="shared" ref="W4:W27" si="11">+R4/P4</f>
        <v>5.7155354606450062E-2</v>
      </c>
    </row>
    <row r="5" spans="1:23" s="70" customFormat="1" ht="14" x14ac:dyDescent="0.15">
      <c r="A5" s="68">
        <v>2019</v>
      </c>
      <c r="B5" s="69" t="s">
        <v>157</v>
      </c>
      <c r="C5" s="160">
        <v>909</v>
      </c>
      <c r="D5" s="160">
        <v>158</v>
      </c>
      <c r="E5" s="160">
        <v>0</v>
      </c>
      <c r="F5" s="160">
        <v>0</v>
      </c>
      <c r="G5" s="160">
        <v>1067</v>
      </c>
      <c r="H5" s="174"/>
      <c r="I5" s="69" t="s">
        <v>160</v>
      </c>
      <c r="J5" s="76">
        <v>2605</v>
      </c>
      <c r="K5" s="71">
        <v>0.86568892319567736</v>
      </c>
      <c r="L5" s="71">
        <f t="shared" si="0"/>
        <v>2255.1196449247395</v>
      </c>
      <c r="M5" s="71">
        <f t="shared" si="1"/>
        <v>2255.1196449247395</v>
      </c>
      <c r="N5" s="71">
        <f t="shared" si="2"/>
        <v>2255.1196449247395</v>
      </c>
      <c r="O5" s="71">
        <f t="shared" si="3"/>
        <v>2255.1196449247395</v>
      </c>
      <c r="P5" s="172">
        <v>131795165.41999999</v>
      </c>
      <c r="Q5" s="111">
        <f t="shared" si="5"/>
        <v>1067</v>
      </c>
      <c r="R5" s="187">
        <f t="shared" si="6"/>
        <v>2406212.661134697</v>
      </c>
      <c r="S5" s="187">
        <f t="shared" si="7"/>
        <v>2049903.7572365883</v>
      </c>
      <c r="T5" s="187">
        <f t="shared" si="8"/>
        <v>356308.90389810887</v>
      </c>
      <c r="U5" s="187">
        <f t="shared" si="9"/>
        <v>0</v>
      </c>
      <c r="V5" s="187">
        <f t="shared" si="10"/>
        <v>0</v>
      </c>
      <c r="W5" s="113">
        <f t="shared" si="11"/>
        <v>1.8257214924892479E-2</v>
      </c>
    </row>
    <row r="6" spans="1:23" s="70" customFormat="1" ht="14" x14ac:dyDescent="0.15">
      <c r="A6" s="68">
        <v>2019</v>
      </c>
      <c r="B6" s="69" t="s">
        <v>158</v>
      </c>
      <c r="C6" s="160">
        <v>171</v>
      </c>
      <c r="D6" s="160">
        <v>0</v>
      </c>
      <c r="E6" s="160">
        <v>609</v>
      </c>
      <c r="F6" s="160">
        <v>0</v>
      </c>
      <c r="G6" s="160">
        <v>780</v>
      </c>
      <c r="H6" s="174"/>
      <c r="I6" s="69" t="s">
        <v>158</v>
      </c>
      <c r="J6" s="76">
        <v>3399</v>
      </c>
      <c r="K6" s="71">
        <v>0.10480349344978165</v>
      </c>
      <c r="L6" s="71">
        <f t="shared" si="0"/>
        <v>356.22707423580783</v>
      </c>
      <c r="M6" s="71">
        <f t="shared" si="1"/>
        <v>356.22707423580783</v>
      </c>
      <c r="N6" s="71">
        <f t="shared" si="2"/>
        <v>356.22707423580783</v>
      </c>
      <c r="O6" s="71">
        <f t="shared" si="3"/>
        <v>356.22707423580783</v>
      </c>
      <c r="P6" s="172">
        <v>28272162.759999998</v>
      </c>
      <c r="Q6" s="111">
        <f t="shared" si="5"/>
        <v>780</v>
      </c>
      <c r="R6" s="187">
        <f t="shared" si="6"/>
        <v>277857.11790393014</v>
      </c>
      <c r="S6" s="187">
        <f t="shared" si="7"/>
        <v>60914.82969432314</v>
      </c>
      <c r="T6" s="187">
        <f t="shared" si="8"/>
        <v>0</v>
      </c>
      <c r="U6" s="187">
        <f t="shared" si="9"/>
        <v>216942.28820960698</v>
      </c>
      <c r="V6" s="187">
        <f t="shared" si="10"/>
        <v>0</v>
      </c>
      <c r="W6" s="113">
        <f t="shared" si="11"/>
        <v>9.8279399514864061E-3</v>
      </c>
    </row>
    <row r="7" spans="1:23" s="70" customFormat="1" ht="14" x14ac:dyDescent="0.15">
      <c r="A7" s="68">
        <v>2019</v>
      </c>
      <c r="B7" s="186" t="s">
        <v>196</v>
      </c>
      <c r="C7" s="160">
        <v>795</v>
      </c>
      <c r="D7" s="160">
        <v>6321</v>
      </c>
      <c r="E7" s="160">
        <v>0</v>
      </c>
      <c r="F7" s="160">
        <v>330</v>
      </c>
      <c r="G7" s="160">
        <v>7446</v>
      </c>
      <c r="H7" s="174"/>
      <c r="I7" s="69" t="s">
        <v>196</v>
      </c>
      <c r="J7" s="76">
        <v>769</v>
      </c>
      <c r="K7" s="71">
        <v>1</v>
      </c>
      <c r="L7" s="71">
        <f t="shared" si="0"/>
        <v>769</v>
      </c>
      <c r="M7" s="71">
        <f t="shared" si="1"/>
        <v>769</v>
      </c>
      <c r="N7" s="71">
        <f t="shared" si="2"/>
        <v>769</v>
      </c>
      <c r="O7" s="71">
        <f t="shared" si="3"/>
        <v>769</v>
      </c>
      <c r="P7" s="172">
        <v>65549855.979999997</v>
      </c>
      <c r="Q7" s="111">
        <f t="shared" si="5"/>
        <v>7446</v>
      </c>
      <c r="R7" s="187">
        <f t="shared" si="6"/>
        <v>5725974</v>
      </c>
      <c r="S7" s="187">
        <f t="shared" si="7"/>
        <v>611355</v>
      </c>
      <c r="T7" s="187">
        <f t="shared" si="8"/>
        <v>4860849</v>
      </c>
      <c r="U7" s="187">
        <f t="shared" si="9"/>
        <v>0</v>
      </c>
      <c r="V7" s="187">
        <f t="shared" si="10"/>
        <v>253770</v>
      </c>
      <c r="W7" s="113">
        <f t="shared" si="11"/>
        <v>8.735296080203532E-2</v>
      </c>
    </row>
    <row r="8" spans="1:23" s="70" customFormat="1" ht="14" x14ac:dyDescent="0.15">
      <c r="A8" s="68">
        <v>2019</v>
      </c>
      <c r="B8" s="69" t="s">
        <v>148</v>
      </c>
      <c r="C8" s="160">
        <v>200</v>
      </c>
      <c r="D8" s="160">
        <v>1975</v>
      </c>
      <c r="E8" s="160">
        <v>4820</v>
      </c>
      <c r="F8" s="160">
        <v>450</v>
      </c>
      <c r="G8" s="160">
        <v>7445</v>
      </c>
      <c r="H8" s="174"/>
      <c r="I8" s="69" t="s">
        <v>148</v>
      </c>
      <c r="J8" s="76">
        <v>19</v>
      </c>
      <c r="K8" s="173">
        <v>0.875</v>
      </c>
      <c r="L8" s="71">
        <f t="shared" si="0"/>
        <v>16.625</v>
      </c>
      <c r="M8" s="71">
        <f t="shared" si="1"/>
        <v>16.625</v>
      </c>
      <c r="N8" s="71">
        <f t="shared" si="2"/>
        <v>16.625</v>
      </c>
      <c r="O8" s="71">
        <f t="shared" si="3"/>
        <v>16.625</v>
      </c>
      <c r="P8" s="172">
        <v>1056943.17</v>
      </c>
      <c r="Q8" s="111">
        <f t="shared" si="5"/>
        <v>7445</v>
      </c>
      <c r="R8" s="187">
        <f t="shared" si="6"/>
        <v>123773.125</v>
      </c>
      <c r="S8" s="187">
        <f t="shared" si="7"/>
        <v>3325</v>
      </c>
      <c r="T8" s="187">
        <f t="shared" si="8"/>
        <v>32834.375</v>
      </c>
      <c r="U8" s="187">
        <f t="shared" si="9"/>
        <v>80132.5</v>
      </c>
      <c r="V8" s="187">
        <f t="shared" si="10"/>
        <v>7481.25</v>
      </c>
      <c r="W8" s="113">
        <f t="shared" si="11"/>
        <v>0.11710480611743772</v>
      </c>
    </row>
    <row r="9" spans="1:23" s="70" customFormat="1" ht="14" x14ac:dyDescent="0.15">
      <c r="A9" s="68">
        <v>2019</v>
      </c>
      <c r="B9" s="69" t="s">
        <v>124</v>
      </c>
      <c r="C9" s="160">
        <v>2357</v>
      </c>
      <c r="D9" s="160">
        <v>1360</v>
      </c>
      <c r="E9" s="160">
        <v>5250</v>
      </c>
      <c r="F9" s="160">
        <v>3114</v>
      </c>
      <c r="G9" s="160">
        <v>12081</v>
      </c>
      <c r="H9" s="174"/>
      <c r="I9" s="69" t="s">
        <v>124</v>
      </c>
      <c r="J9" s="76">
        <v>71.67</v>
      </c>
      <c r="K9" s="71">
        <v>0.85507246376811596</v>
      </c>
      <c r="L9" s="71">
        <f t="shared" si="0"/>
        <v>61.283043478260872</v>
      </c>
      <c r="M9" s="71">
        <f t="shared" si="1"/>
        <v>61.283043478260872</v>
      </c>
      <c r="N9" s="71">
        <f t="shared" si="2"/>
        <v>61.283043478260872</v>
      </c>
      <c r="O9" s="71">
        <f t="shared" si="3"/>
        <v>61.283043478260872</v>
      </c>
      <c r="P9" s="172">
        <v>9950533.0700000003</v>
      </c>
      <c r="Q9" s="111">
        <f t="shared" si="5"/>
        <v>12081</v>
      </c>
      <c r="R9" s="187">
        <f t="shared" si="6"/>
        <v>740360.4482608696</v>
      </c>
      <c r="S9" s="187">
        <f t="shared" si="7"/>
        <v>144444.13347826086</v>
      </c>
      <c r="T9" s="187">
        <f t="shared" si="8"/>
        <v>83344.939130434781</v>
      </c>
      <c r="U9" s="187">
        <f t="shared" si="9"/>
        <v>321735.97826086957</v>
      </c>
      <c r="V9" s="187">
        <f t="shared" si="10"/>
        <v>190835.39739130434</v>
      </c>
      <c r="W9" s="113">
        <f t="shared" si="11"/>
        <v>7.4404099062088697E-2</v>
      </c>
    </row>
    <row r="10" spans="1:23" s="70" customFormat="1" ht="14" x14ac:dyDescent="0.15">
      <c r="A10" s="68">
        <v>2019</v>
      </c>
      <c r="B10" s="69" t="s">
        <v>109</v>
      </c>
      <c r="C10" s="160">
        <v>515.57142857142856</v>
      </c>
      <c r="D10" s="160">
        <v>692.28571428571433</v>
      </c>
      <c r="E10" s="160">
        <v>285</v>
      </c>
      <c r="F10" s="160">
        <v>17.142857142857142</v>
      </c>
      <c r="G10" s="160">
        <v>1510</v>
      </c>
      <c r="H10" s="174"/>
      <c r="I10" s="69" t="s">
        <v>109</v>
      </c>
      <c r="J10" s="76">
        <v>471.33</v>
      </c>
      <c r="K10" s="71">
        <v>0.17827868852459017</v>
      </c>
      <c r="L10" s="71">
        <f t="shared" si="0"/>
        <v>84.028094262295085</v>
      </c>
      <c r="M10" s="71">
        <f t="shared" si="1"/>
        <v>84.028094262295085</v>
      </c>
      <c r="N10" s="71">
        <f t="shared" si="2"/>
        <v>84.028094262295085</v>
      </c>
      <c r="O10" s="71">
        <f t="shared" si="3"/>
        <v>84.028094262295085</v>
      </c>
      <c r="P10" s="172">
        <v>4099154.5199999991</v>
      </c>
      <c r="Q10" s="111">
        <f t="shared" si="5"/>
        <v>1510</v>
      </c>
      <c r="R10" s="187">
        <f t="shared" si="6"/>
        <v>126882.42233606557</v>
      </c>
      <c r="S10" s="187">
        <f t="shared" si="7"/>
        <v>43322.484598946139</v>
      </c>
      <c r="T10" s="187">
        <f t="shared" si="8"/>
        <v>58171.44925644029</v>
      </c>
      <c r="U10" s="187">
        <f t="shared" si="9"/>
        <v>23948.006864754097</v>
      </c>
      <c r="V10" s="187">
        <f t="shared" si="10"/>
        <v>1440.4816159250586</v>
      </c>
      <c r="W10" s="113">
        <f t="shared" si="11"/>
        <v>3.0953315303680135E-2</v>
      </c>
    </row>
    <row r="11" spans="1:23" s="70" customFormat="1" ht="14" x14ac:dyDescent="0.15">
      <c r="A11" s="68">
        <v>2019</v>
      </c>
      <c r="B11" s="69" t="s">
        <v>128</v>
      </c>
      <c r="C11" s="160">
        <v>0</v>
      </c>
      <c r="D11" s="160">
        <v>9322</v>
      </c>
      <c r="E11" s="160">
        <v>4145</v>
      </c>
      <c r="F11" s="160">
        <v>105</v>
      </c>
      <c r="G11" s="160">
        <v>13572</v>
      </c>
      <c r="H11" s="174"/>
      <c r="I11" s="69" t="s">
        <v>128</v>
      </c>
      <c r="J11" s="76">
        <v>7.67</v>
      </c>
      <c r="K11" s="173">
        <v>0.7</v>
      </c>
      <c r="L11" s="71">
        <f t="shared" si="0"/>
        <v>5.3689999999999998</v>
      </c>
      <c r="M11" s="71">
        <f t="shared" si="1"/>
        <v>5.3689999999999998</v>
      </c>
      <c r="N11" s="71">
        <f t="shared" si="2"/>
        <v>5.3689999999999998</v>
      </c>
      <c r="O11" s="71">
        <f t="shared" si="3"/>
        <v>5.3689999999999998</v>
      </c>
      <c r="P11" s="172">
        <v>490338</v>
      </c>
      <c r="Q11" s="111">
        <f t="shared" si="5"/>
        <v>13572</v>
      </c>
      <c r="R11" s="187">
        <f t="shared" si="6"/>
        <v>72868.067999999999</v>
      </c>
      <c r="S11" s="187">
        <f t="shared" si="7"/>
        <v>0</v>
      </c>
      <c r="T11" s="187">
        <f t="shared" si="8"/>
        <v>50049.817999999999</v>
      </c>
      <c r="U11" s="187">
        <f t="shared" si="9"/>
        <v>22254.504999999997</v>
      </c>
      <c r="V11" s="187">
        <f t="shared" si="10"/>
        <v>563.745</v>
      </c>
      <c r="W11" s="113">
        <f t="shared" si="11"/>
        <v>0.14860783377996403</v>
      </c>
    </row>
    <row r="12" spans="1:23" s="70" customFormat="1" ht="14" x14ac:dyDescent="0.15">
      <c r="A12" s="68">
        <v>2019</v>
      </c>
      <c r="B12" s="78" t="s">
        <v>182</v>
      </c>
      <c r="C12" s="160">
        <v>397.5</v>
      </c>
      <c r="D12" s="160">
        <v>3160.5</v>
      </c>
      <c r="E12" s="160">
        <v>0</v>
      </c>
      <c r="F12" s="160">
        <v>165</v>
      </c>
      <c r="G12" s="160">
        <v>3723</v>
      </c>
      <c r="H12" s="174"/>
      <c r="I12" s="78" t="s">
        <v>182</v>
      </c>
      <c r="J12" s="71">
        <v>60</v>
      </c>
      <c r="K12" s="173">
        <v>0.96</v>
      </c>
      <c r="L12" s="71">
        <f t="shared" si="0"/>
        <v>57.599999999999994</v>
      </c>
      <c r="M12" s="71">
        <f t="shared" si="1"/>
        <v>57.599999999999994</v>
      </c>
      <c r="N12" s="71">
        <f t="shared" si="2"/>
        <v>57.599999999999994</v>
      </c>
      <c r="O12" s="71">
        <f t="shared" si="3"/>
        <v>57.599999999999994</v>
      </c>
      <c r="P12" s="172">
        <v>8043027.25</v>
      </c>
      <c r="Q12" s="111">
        <f t="shared" si="5"/>
        <v>3723</v>
      </c>
      <c r="R12" s="187">
        <f t="shared" si="6"/>
        <v>214444.79999999999</v>
      </c>
      <c r="S12" s="187">
        <f t="shared" si="7"/>
        <v>22895.999999999996</v>
      </c>
      <c r="T12" s="187">
        <f t="shared" si="8"/>
        <v>182044.79999999999</v>
      </c>
      <c r="U12" s="187">
        <f t="shared" si="9"/>
        <v>0</v>
      </c>
      <c r="V12" s="187">
        <f t="shared" si="10"/>
        <v>9503.9999999999982</v>
      </c>
      <c r="W12" s="113">
        <f t="shared" si="11"/>
        <v>2.6662199857646882E-2</v>
      </c>
    </row>
    <row r="13" spans="1:23" s="70" customFormat="1" ht="14" x14ac:dyDescent="0.15">
      <c r="A13" s="68">
        <v>2019</v>
      </c>
      <c r="B13" s="69" t="s">
        <v>110</v>
      </c>
      <c r="C13" s="160">
        <v>275</v>
      </c>
      <c r="D13" s="160">
        <v>5692</v>
      </c>
      <c r="E13" s="160">
        <v>10175</v>
      </c>
      <c r="F13" s="160">
        <v>1090</v>
      </c>
      <c r="G13" s="160">
        <v>17232</v>
      </c>
      <c r="H13" s="174"/>
      <c r="I13" s="69" t="s">
        <v>110</v>
      </c>
      <c r="J13" s="76">
        <v>6</v>
      </c>
      <c r="K13" s="173">
        <v>1</v>
      </c>
      <c r="L13" s="71">
        <f t="shared" si="0"/>
        <v>6</v>
      </c>
      <c r="M13" s="71">
        <f t="shared" si="1"/>
        <v>6</v>
      </c>
      <c r="N13" s="71">
        <f t="shared" si="2"/>
        <v>6</v>
      </c>
      <c r="O13" s="71">
        <f t="shared" si="3"/>
        <v>6</v>
      </c>
      <c r="P13" s="172">
        <v>6539171.6100000003</v>
      </c>
      <c r="Q13" s="111">
        <f t="shared" si="5"/>
        <v>17232</v>
      </c>
      <c r="R13" s="187">
        <f t="shared" si="6"/>
        <v>103392</v>
      </c>
      <c r="S13" s="187">
        <f t="shared" si="7"/>
        <v>1650</v>
      </c>
      <c r="T13" s="187">
        <f t="shared" si="8"/>
        <v>34152</v>
      </c>
      <c r="U13" s="187">
        <f t="shared" si="9"/>
        <v>61050</v>
      </c>
      <c r="V13" s="187">
        <f t="shared" si="10"/>
        <v>6540</v>
      </c>
      <c r="W13" s="113">
        <f t="shared" si="11"/>
        <v>1.5811177036841827E-2</v>
      </c>
    </row>
    <row r="14" spans="1:23" s="70" customFormat="1" ht="14" x14ac:dyDescent="0.15">
      <c r="A14" s="68">
        <v>2019</v>
      </c>
      <c r="B14" s="69" t="s">
        <v>127</v>
      </c>
      <c r="C14" s="160">
        <v>252</v>
      </c>
      <c r="D14" s="160">
        <v>868.66666666666663</v>
      </c>
      <c r="E14" s="160">
        <v>170</v>
      </c>
      <c r="F14" s="160">
        <v>0</v>
      </c>
      <c r="G14" s="160">
        <v>1290.6666666666665</v>
      </c>
      <c r="H14" s="174"/>
      <c r="I14" s="69" t="s">
        <v>127</v>
      </c>
      <c r="J14" s="76">
        <v>987</v>
      </c>
      <c r="K14" s="71">
        <v>1</v>
      </c>
      <c r="L14" s="71">
        <f t="shared" si="0"/>
        <v>987</v>
      </c>
      <c r="M14" s="71">
        <f t="shared" si="1"/>
        <v>987</v>
      </c>
      <c r="N14" s="71">
        <f t="shared" si="2"/>
        <v>987</v>
      </c>
      <c r="O14" s="71">
        <f t="shared" si="3"/>
        <v>987</v>
      </c>
      <c r="P14" s="172">
        <v>76014908</v>
      </c>
      <c r="Q14" s="111">
        <f t="shared" si="5"/>
        <v>1290.6666666666665</v>
      </c>
      <c r="R14" s="187">
        <f t="shared" si="6"/>
        <v>1273887.9999999998</v>
      </c>
      <c r="S14" s="187">
        <f t="shared" si="7"/>
        <v>248724</v>
      </c>
      <c r="T14" s="187">
        <f t="shared" si="8"/>
        <v>857374</v>
      </c>
      <c r="U14" s="187">
        <f t="shared" si="9"/>
        <v>167790</v>
      </c>
      <c r="V14" s="187">
        <f t="shared" si="10"/>
        <v>0</v>
      </c>
      <c r="W14" s="113">
        <f t="shared" si="11"/>
        <v>1.6758396918667581E-2</v>
      </c>
    </row>
    <row r="15" spans="1:23" s="70" customFormat="1" ht="14" x14ac:dyDescent="0.15">
      <c r="A15" s="68">
        <v>2019</v>
      </c>
      <c r="B15" s="69" t="s">
        <v>101</v>
      </c>
      <c r="C15" s="160">
        <v>959.2</v>
      </c>
      <c r="D15" s="160">
        <v>6340.6</v>
      </c>
      <c r="E15" s="160">
        <v>3495.4</v>
      </c>
      <c r="F15" s="160">
        <v>0</v>
      </c>
      <c r="G15" s="160">
        <v>10795.2</v>
      </c>
      <c r="H15" s="174"/>
      <c r="I15" s="69" t="s">
        <v>101</v>
      </c>
      <c r="J15" s="76">
        <v>42</v>
      </c>
      <c r="K15" s="173">
        <v>1</v>
      </c>
      <c r="L15" s="71">
        <f t="shared" si="0"/>
        <v>42</v>
      </c>
      <c r="M15" s="71">
        <f t="shared" si="1"/>
        <v>42</v>
      </c>
      <c r="N15" s="71">
        <f t="shared" si="2"/>
        <v>42</v>
      </c>
      <c r="O15" s="71">
        <f t="shared" si="3"/>
        <v>42</v>
      </c>
      <c r="P15" s="172">
        <v>12054000</v>
      </c>
      <c r="Q15" s="111">
        <f t="shared" si="5"/>
        <v>10795.2</v>
      </c>
      <c r="R15" s="187">
        <f t="shared" si="6"/>
        <v>453398.4</v>
      </c>
      <c r="S15" s="187">
        <f t="shared" si="7"/>
        <v>40286.400000000001</v>
      </c>
      <c r="T15" s="187">
        <f t="shared" si="8"/>
        <v>266305.2</v>
      </c>
      <c r="U15" s="187">
        <f t="shared" si="9"/>
        <v>146806.80000000002</v>
      </c>
      <c r="V15" s="187">
        <f t="shared" si="10"/>
        <v>0</v>
      </c>
      <c r="W15" s="113">
        <f t="shared" si="11"/>
        <v>3.7613937282229969E-2</v>
      </c>
    </row>
    <row r="16" spans="1:23" s="70" customFormat="1" ht="14" x14ac:dyDescent="0.15">
      <c r="A16" s="68">
        <v>2019</v>
      </c>
      <c r="B16" s="69" t="s">
        <v>133</v>
      </c>
      <c r="C16" s="160">
        <v>187.5</v>
      </c>
      <c r="D16" s="160">
        <v>4380</v>
      </c>
      <c r="E16" s="160">
        <v>15226</v>
      </c>
      <c r="F16" s="160">
        <v>50</v>
      </c>
      <c r="G16" s="160">
        <v>19843.5</v>
      </c>
      <c r="H16" s="174"/>
      <c r="I16" s="69" t="s">
        <v>133</v>
      </c>
      <c r="J16" s="76">
        <v>217</v>
      </c>
      <c r="K16" s="173">
        <v>1</v>
      </c>
      <c r="L16" s="71">
        <f t="shared" si="0"/>
        <v>217</v>
      </c>
      <c r="M16" s="71">
        <f t="shared" si="1"/>
        <v>217</v>
      </c>
      <c r="N16" s="71">
        <f t="shared" si="2"/>
        <v>217</v>
      </c>
      <c r="O16" s="71">
        <f t="shared" si="3"/>
        <v>217</v>
      </c>
      <c r="P16" s="172">
        <v>112900174.7</v>
      </c>
      <c r="Q16" s="111">
        <f t="shared" si="5"/>
        <v>19843.5</v>
      </c>
      <c r="R16" s="187">
        <f t="shared" si="6"/>
        <v>4306039.5</v>
      </c>
      <c r="S16" s="187">
        <f t="shared" si="7"/>
        <v>40687.5</v>
      </c>
      <c r="T16" s="187">
        <f t="shared" si="8"/>
        <v>950460</v>
      </c>
      <c r="U16" s="187">
        <f t="shared" si="9"/>
        <v>3304042</v>
      </c>
      <c r="V16" s="187">
        <f t="shared" si="10"/>
        <v>10850</v>
      </c>
      <c r="W16" s="113">
        <f t="shared" si="11"/>
        <v>3.8140237705052905E-2</v>
      </c>
    </row>
    <row r="17" spans="1:23" s="70" customFormat="1" ht="14" x14ac:dyDescent="0.15">
      <c r="A17" s="68">
        <v>2019</v>
      </c>
      <c r="B17" s="69" t="s">
        <v>104</v>
      </c>
      <c r="C17" s="160">
        <v>515.57142857142856</v>
      </c>
      <c r="D17" s="160">
        <v>346.14285714285717</v>
      </c>
      <c r="E17" s="160">
        <v>68.857142857142861</v>
      </c>
      <c r="F17" s="160">
        <v>8.5714285714285712</v>
      </c>
      <c r="G17" s="160">
        <v>939.14285714285722</v>
      </c>
      <c r="H17" s="174"/>
      <c r="I17" s="69" t="s">
        <v>104</v>
      </c>
      <c r="J17" s="76">
        <v>2889.2099999999991</v>
      </c>
      <c r="K17" s="71">
        <v>0.60084745762711866</v>
      </c>
      <c r="L17" s="71">
        <f t="shared" si="0"/>
        <v>1735.9744830508471</v>
      </c>
      <c r="M17" s="71">
        <f t="shared" si="1"/>
        <v>1735.9744830508471</v>
      </c>
      <c r="N17" s="71">
        <f t="shared" si="2"/>
        <v>1735.9744830508471</v>
      </c>
      <c r="O17" s="71">
        <f t="shared" si="3"/>
        <v>1735.9744830508471</v>
      </c>
      <c r="P17" s="172">
        <v>32257031.640000004</v>
      </c>
      <c r="Q17" s="111">
        <f t="shared" si="5"/>
        <v>939.14285714285722</v>
      </c>
      <c r="R17" s="187">
        <f t="shared" si="6"/>
        <v>1630328.0359394671</v>
      </c>
      <c r="S17" s="187">
        <f t="shared" si="7"/>
        <v>895018.84419007238</v>
      </c>
      <c r="T17" s="187">
        <f t="shared" si="8"/>
        <v>600895.16749031469</v>
      </c>
      <c r="U17" s="187">
        <f t="shared" si="9"/>
        <v>119534.24297578691</v>
      </c>
      <c r="V17" s="187">
        <f t="shared" si="10"/>
        <v>14879.781283292974</v>
      </c>
      <c r="W17" s="113">
        <f t="shared" si="11"/>
        <v>5.0541787419701549E-2</v>
      </c>
    </row>
    <row r="18" spans="1:23" s="70" customFormat="1" ht="14" x14ac:dyDescent="0.15">
      <c r="A18" s="68">
        <v>2019</v>
      </c>
      <c r="B18" s="69" t="s">
        <v>120</v>
      </c>
      <c r="C18" s="160">
        <v>375</v>
      </c>
      <c r="D18" s="160">
        <v>665</v>
      </c>
      <c r="E18" s="160">
        <v>865</v>
      </c>
      <c r="F18" s="160">
        <v>250</v>
      </c>
      <c r="G18" s="160">
        <v>2155</v>
      </c>
      <c r="H18" s="174"/>
      <c r="I18" s="69" t="s">
        <v>120</v>
      </c>
      <c r="J18" s="76">
        <v>496</v>
      </c>
      <c r="K18" s="71">
        <v>1</v>
      </c>
      <c r="L18" s="71">
        <f t="shared" si="0"/>
        <v>496</v>
      </c>
      <c r="M18" s="71">
        <f t="shared" si="1"/>
        <v>496</v>
      </c>
      <c r="N18" s="71">
        <f t="shared" si="2"/>
        <v>496</v>
      </c>
      <c r="O18" s="71">
        <f t="shared" si="3"/>
        <v>496</v>
      </c>
      <c r="P18" s="172">
        <v>51737330.829999998</v>
      </c>
      <c r="Q18" s="111">
        <f t="shared" si="5"/>
        <v>2155</v>
      </c>
      <c r="R18" s="187">
        <f t="shared" si="6"/>
        <v>1068880</v>
      </c>
      <c r="S18" s="187">
        <f t="shared" si="7"/>
        <v>186000</v>
      </c>
      <c r="T18" s="187">
        <f t="shared" si="8"/>
        <v>329840</v>
      </c>
      <c r="U18" s="187">
        <f t="shared" si="9"/>
        <v>429040</v>
      </c>
      <c r="V18" s="187">
        <f t="shared" si="10"/>
        <v>124000</v>
      </c>
      <c r="W18" s="113">
        <f t="shared" si="11"/>
        <v>2.0659743803022164E-2</v>
      </c>
    </row>
    <row r="19" spans="1:23" s="70" customFormat="1" ht="14" x14ac:dyDescent="0.15">
      <c r="A19" s="68">
        <v>2019</v>
      </c>
      <c r="B19" s="69" t="s">
        <v>151</v>
      </c>
      <c r="C19" s="160">
        <v>988</v>
      </c>
      <c r="D19" s="160">
        <v>1000</v>
      </c>
      <c r="E19" s="160">
        <v>152</v>
      </c>
      <c r="F19" s="160">
        <v>19</v>
      </c>
      <c r="G19" s="160">
        <v>2159</v>
      </c>
      <c r="H19" s="174"/>
      <c r="I19" s="69" t="s">
        <v>151</v>
      </c>
      <c r="J19" s="76">
        <v>104782.26999999999</v>
      </c>
      <c r="K19" s="71">
        <v>0.66252767704111282</v>
      </c>
      <c r="L19" s="71">
        <f t="shared" si="0"/>
        <v>69421.153938194679</v>
      </c>
      <c r="M19" s="71">
        <f t="shared" si="1"/>
        <v>69421.153938194679</v>
      </c>
      <c r="N19" s="71">
        <f t="shared" si="2"/>
        <v>69421.153938194679</v>
      </c>
      <c r="O19" s="71">
        <f t="shared" si="3"/>
        <v>69421.153938194679</v>
      </c>
      <c r="P19" s="172">
        <v>982059359.36000001</v>
      </c>
      <c r="Q19" s="111">
        <f t="shared" si="5"/>
        <v>2159</v>
      </c>
      <c r="R19" s="187">
        <f t="shared" si="6"/>
        <v>149880271.35256231</v>
      </c>
      <c r="S19" s="187">
        <f t="shared" si="7"/>
        <v>68588100.090936348</v>
      </c>
      <c r="T19" s="187">
        <f t="shared" si="8"/>
        <v>69421153.938194677</v>
      </c>
      <c r="U19" s="187">
        <f t="shared" si="9"/>
        <v>10552015.398605591</v>
      </c>
      <c r="V19" s="187">
        <f t="shared" si="10"/>
        <v>1319001.9248256988</v>
      </c>
      <c r="W19" s="113">
        <f t="shared" si="11"/>
        <v>0.15261834218477185</v>
      </c>
    </row>
    <row r="20" spans="1:23" s="70" customFormat="1" ht="14" x14ac:dyDescent="0.15">
      <c r="A20" s="68">
        <v>2019</v>
      </c>
      <c r="B20" s="69" t="s">
        <v>100</v>
      </c>
      <c r="C20" s="160">
        <v>1561.8</v>
      </c>
      <c r="D20" s="160">
        <v>5141.833333333333</v>
      </c>
      <c r="E20" s="160">
        <v>820.57142857142856</v>
      </c>
      <c r="F20" s="160">
        <v>2186.4</v>
      </c>
      <c r="G20" s="160">
        <v>9710.6047619047622</v>
      </c>
      <c r="H20" s="174"/>
      <c r="I20" s="69" t="s">
        <v>100</v>
      </c>
      <c r="J20" s="76">
        <v>38</v>
      </c>
      <c r="K20" s="173">
        <v>0.70731707317073167</v>
      </c>
      <c r="L20" s="71">
        <f t="shared" si="0"/>
        <v>26.878048780487802</v>
      </c>
      <c r="M20" s="71">
        <f t="shared" si="1"/>
        <v>26.878048780487802</v>
      </c>
      <c r="N20" s="71">
        <f t="shared" si="2"/>
        <v>26.878048780487802</v>
      </c>
      <c r="O20" s="71">
        <f t="shared" si="3"/>
        <v>26.878048780487802</v>
      </c>
      <c r="P20" s="172">
        <v>2836364</v>
      </c>
      <c r="Q20" s="111">
        <f t="shared" si="5"/>
        <v>9710.6047619047622</v>
      </c>
      <c r="R20" s="187">
        <f t="shared" si="6"/>
        <v>261002.10847851334</v>
      </c>
      <c r="S20" s="187">
        <f t="shared" si="7"/>
        <v>41978.13658536585</v>
      </c>
      <c r="T20" s="187">
        <f t="shared" si="8"/>
        <v>138202.44715447153</v>
      </c>
      <c r="U20" s="187">
        <f t="shared" si="9"/>
        <v>22055.35888501742</v>
      </c>
      <c r="V20" s="187">
        <f t="shared" si="10"/>
        <v>58766.165853658531</v>
      </c>
      <c r="W20" s="113">
        <f t="shared" si="11"/>
        <v>9.2019962345634532E-2</v>
      </c>
    </row>
    <row r="21" spans="1:23" s="70" customFormat="1" ht="14" x14ac:dyDescent="0.15">
      <c r="A21" s="68">
        <v>2019</v>
      </c>
      <c r="B21" s="69" t="s">
        <v>129</v>
      </c>
      <c r="C21" s="160">
        <v>620.98974790748355</v>
      </c>
      <c r="D21" s="160">
        <v>5937.4019777788781</v>
      </c>
      <c r="E21" s="160">
        <v>22635.37630627507</v>
      </c>
      <c r="F21" s="160">
        <v>1092.2319680385651</v>
      </c>
      <c r="G21" s="160">
        <v>30285.999999999996</v>
      </c>
      <c r="H21" s="174"/>
      <c r="I21" s="69" t="s">
        <v>129</v>
      </c>
      <c r="J21" s="76">
        <v>492</v>
      </c>
      <c r="K21" s="71">
        <v>0.32997481108312343</v>
      </c>
      <c r="L21" s="71">
        <f t="shared" si="0"/>
        <v>162.34760705289673</v>
      </c>
      <c r="M21" s="71">
        <f t="shared" si="1"/>
        <v>162.34760705289673</v>
      </c>
      <c r="N21" s="71">
        <f t="shared" si="2"/>
        <v>162.34760705289673</v>
      </c>
      <c r="O21" s="71">
        <f t="shared" si="3"/>
        <v>162.34760705289673</v>
      </c>
      <c r="P21" s="172">
        <v>39493608.570000008</v>
      </c>
      <c r="Q21" s="111">
        <f t="shared" si="5"/>
        <v>30285.999999999996</v>
      </c>
      <c r="R21" s="187">
        <f t="shared" si="6"/>
        <v>4916859.6272040298</v>
      </c>
      <c r="S21" s="187">
        <f t="shared" si="7"/>
        <v>100816.19957716155</v>
      </c>
      <c r="T21" s="187">
        <f t="shared" si="8"/>
        <v>963923.0032035372</v>
      </c>
      <c r="U21" s="187">
        <f t="shared" si="9"/>
        <v>3674799.1780655943</v>
      </c>
      <c r="V21" s="187">
        <f t="shared" si="10"/>
        <v>177321.24635773702</v>
      </c>
      <c r="W21" s="113">
        <f t="shared" si="11"/>
        <v>0.12449760366893789</v>
      </c>
    </row>
    <row r="22" spans="1:23" s="70" customFormat="1" ht="14" x14ac:dyDescent="0.15">
      <c r="A22" s="68">
        <v>2019</v>
      </c>
      <c r="B22" s="69" t="s">
        <v>154</v>
      </c>
      <c r="C22" s="160">
        <v>442.06</v>
      </c>
      <c r="D22" s="160">
        <v>541.88</v>
      </c>
      <c r="E22" s="160">
        <v>285.2</v>
      </c>
      <c r="F22" s="160">
        <v>156.85999999999999</v>
      </c>
      <c r="G22" s="160">
        <v>1426</v>
      </c>
      <c r="H22" s="174"/>
      <c r="I22" s="69" t="s">
        <v>154</v>
      </c>
      <c r="J22" s="76">
        <v>401</v>
      </c>
      <c r="K22" s="71">
        <v>0.21938775510204081</v>
      </c>
      <c r="L22" s="71">
        <f t="shared" si="0"/>
        <v>87.974489795918359</v>
      </c>
      <c r="M22" s="71">
        <f t="shared" si="1"/>
        <v>87.974489795918359</v>
      </c>
      <c r="N22" s="71">
        <f t="shared" si="2"/>
        <v>87.974489795918359</v>
      </c>
      <c r="O22" s="71">
        <f t="shared" si="3"/>
        <v>87.974489795918359</v>
      </c>
      <c r="P22" s="172">
        <v>9252728.370000001</v>
      </c>
      <c r="Q22" s="111">
        <f t="shared" si="5"/>
        <v>1426</v>
      </c>
      <c r="R22" s="187">
        <f t="shared" si="6"/>
        <v>125451.62244897959</v>
      </c>
      <c r="S22" s="187">
        <f t="shared" si="7"/>
        <v>38890.002959183672</v>
      </c>
      <c r="T22" s="187">
        <f t="shared" si="8"/>
        <v>47671.616530612242</v>
      </c>
      <c r="U22" s="187">
        <f t="shared" si="9"/>
        <v>25090.324489795916</v>
      </c>
      <c r="V22" s="187">
        <f t="shared" si="10"/>
        <v>13799.678469387753</v>
      </c>
      <c r="W22" s="113">
        <f t="shared" si="11"/>
        <v>1.3558338409212327E-2</v>
      </c>
    </row>
    <row r="23" spans="1:23" s="70" customFormat="1" ht="14" x14ac:dyDescent="0.15">
      <c r="A23" s="68">
        <v>2019</v>
      </c>
      <c r="B23" s="69" t="s">
        <v>169</v>
      </c>
      <c r="C23" s="160">
        <v>0</v>
      </c>
      <c r="D23" s="160">
        <v>11384</v>
      </c>
      <c r="E23" s="160">
        <v>20350</v>
      </c>
      <c r="F23" s="160">
        <v>2180</v>
      </c>
      <c r="G23" s="160">
        <v>33914</v>
      </c>
      <c r="H23" s="174"/>
      <c r="I23" s="69" t="s">
        <v>131</v>
      </c>
      <c r="J23" s="76">
        <v>1</v>
      </c>
      <c r="K23" s="173">
        <v>1</v>
      </c>
      <c r="L23" s="71">
        <f t="shared" si="0"/>
        <v>1</v>
      </c>
      <c r="M23" s="71">
        <f t="shared" si="1"/>
        <v>1</v>
      </c>
      <c r="N23" s="71">
        <f t="shared" si="2"/>
        <v>1</v>
      </c>
      <c r="O23" s="71">
        <f t="shared" si="3"/>
        <v>1</v>
      </c>
      <c r="P23" s="172">
        <v>498750</v>
      </c>
      <c r="Q23" s="111">
        <f t="shared" si="5"/>
        <v>33914</v>
      </c>
      <c r="R23" s="187">
        <f t="shared" si="6"/>
        <v>33914</v>
      </c>
      <c r="S23" s="187">
        <f t="shared" si="7"/>
        <v>0</v>
      </c>
      <c r="T23" s="187">
        <f t="shared" si="8"/>
        <v>11384</v>
      </c>
      <c r="U23" s="187">
        <f t="shared" si="9"/>
        <v>20350</v>
      </c>
      <c r="V23" s="187">
        <f t="shared" si="10"/>
        <v>2180</v>
      </c>
      <c r="W23" s="113">
        <f t="shared" si="11"/>
        <v>6.7997994987468668E-2</v>
      </c>
    </row>
    <row r="24" spans="1:23" s="70" customFormat="1" ht="14" x14ac:dyDescent="0.15">
      <c r="A24" s="68">
        <v>2019</v>
      </c>
      <c r="B24" s="69" t="s">
        <v>136</v>
      </c>
      <c r="C24" s="160">
        <v>0</v>
      </c>
      <c r="D24" s="160">
        <v>7900</v>
      </c>
      <c r="E24" s="160">
        <v>19280</v>
      </c>
      <c r="F24" s="160">
        <v>1800</v>
      </c>
      <c r="G24" s="160">
        <v>28980</v>
      </c>
      <c r="H24" s="174"/>
      <c r="I24" s="69" t="s">
        <v>136</v>
      </c>
      <c r="J24" s="76">
        <v>54</v>
      </c>
      <c r="K24" s="173">
        <v>0.65151515151515149</v>
      </c>
      <c r="L24" s="71">
        <f t="shared" si="0"/>
        <v>35.18181818181818</v>
      </c>
      <c r="M24" s="71">
        <f t="shared" si="1"/>
        <v>35.18181818181818</v>
      </c>
      <c r="N24" s="71">
        <f t="shared" si="2"/>
        <v>35.18181818181818</v>
      </c>
      <c r="O24" s="71">
        <f t="shared" si="3"/>
        <v>35.18181818181818</v>
      </c>
      <c r="P24" s="172">
        <v>29122801.830000006</v>
      </c>
      <c r="Q24" s="111">
        <f t="shared" si="5"/>
        <v>28980</v>
      </c>
      <c r="R24" s="187">
        <f t="shared" si="6"/>
        <v>1019569.0909090908</v>
      </c>
      <c r="S24" s="187">
        <f t="shared" si="7"/>
        <v>0</v>
      </c>
      <c r="T24" s="187">
        <f t="shared" si="8"/>
        <v>277936.36363636365</v>
      </c>
      <c r="U24" s="187">
        <f t="shared" si="9"/>
        <v>678305.45454545447</v>
      </c>
      <c r="V24" s="187">
        <f t="shared" si="10"/>
        <v>63327.272727272721</v>
      </c>
      <c r="W24" s="113">
        <f t="shared" si="11"/>
        <v>3.500930634561443E-2</v>
      </c>
    </row>
    <row r="25" spans="1:23" s="70" customFormat="1" ht="14" x14ac:dyDescent="0.15">
      <c r="A25" s="68">
        <v>2019</v>
      </c>
      <c r="B25" s="69" t="s">
        <v>150</v>
      </c>
      <c r="C25" s="160">
        <v>0</v>
      </c>
      <c r="D25" s="160">
        <v>3950</v>
      </c>
      <c r="E25" s="160">
        <v>9640</v>
      </c>
      <c r="F25" s="160">
        <v>900</v>
      </c>
      <c r="G25" s="160">
        <v>14490</v>
      </c>
      <c r="H25" s="174"/>
      <c r="I25" s="69" t="s">
        <v>150</v>
      </c>
      <c r="J25" s="76">
        <v>1158.5</v>
      </c>
      <c r="K25" s="71">
        <v>0.91366906474820142</v>
      </c>
      <c r="L25" s="71">
        <f t="shared" si="0"/>
        <v>1058.4856115107914</v>
      </c>
      <c r="M25" s="71">
        <f t="shared" si="1"/>
        <v>1058.4856115107914</v>
      </c>
      <c r="N25" s="71">
        <f t="shared" si="2"/>
        <v>1058.4856115107914</v>
      </c>
      <c r="O25" s="71">
        <f t="shared" si="3"/>
        <v>1058.4856115107914</v>
      </c>
      <c r="P25" s="172">
        <v>107856540.79000002</v>
      </c>
      <c r="Q25" s="111">
        <f t="shared" si="5"/>
        <v>14490</v>
      </c>
      <c r="R25" s="187">
        <f t="shared" si="6"/>
        <v>15337456.510791367</v>
      </c>
      <c r="S25" s="187">
        <f t="shared" si="7"/>
        <v>0</v>
      </c>
      <c r="T25" s="187">
        <f t="shared" si="8"/>
        <v>4181018.1654676259</v>
      </c>
      <c r="U25" s="187">
        <f t="shared" si="9"/>
        <v>10203801.294964029</v>
      </c>
      <c r="V25" s="187">
        <f t="shared" si="10"/>
        <v>952637.05035971222</v>
      </c>
      <c r="W25" s="113">
        <f t="shared" si="11"/>
        <v>0.14220237732873209</v>
      </c>
    </row>
    <row r="26" spans="1:23" s="70" customFormat="1" ht="14" x14ac:dyDescent="0.15">
      <c r="A26" s="68">
        <v>2019</v>
      </c>
      <c r="B26" s="69" t="s">
        <v>159</v>
      </c>
      <c r="C26" s="160">
        <v>1387.6</v>
      </c>
      <c r="D26" s="160">
        <v>218</v>
      </c>
      <c r="E26" s="160">
        <v>189.6</v>
      </c>
      <c r="F26" s="160">
        <v>8</v>
      </c>
      <c r="G26" s="160">
        <v>1803.1999999999998</v>
      </c>
      <c r="H26" s="174"/>
      <c r="I26" s="69" t="s">
        <v>159</v>
      </c>
      <c r="J26" s="76">
        <v>22730.36</v>
      </c>
      <c r="K26" s="71">
        <v>0.36713416247684572</v>
      </c>
      <c r="L26" s="71">
        <f t="shared" si="0"/>
        <v>8345.0916813971944</v>
      </c>
      <c r="M26" s="71">
        <f t="shared" si="1"/>
        <v>8345.0916813971944</v>
      </c>
      <c r="N26" s="71">
        <f t="shared" si="2"/>
        <v>8345.0916813971944</v>
      </c>
      <c r="O26" s="71">
        <f t="shared" si="3"/>
        <v>8345.0916813971944</v>
      </c>
      <c r="P26" s="172">
        <v>228767272.22000003</v>
      </c>
      <c r="Q26" s="111">
        <f t="shared" si="5"/>
        <v>1803.1999999999998</v>
      </c>
      <c r="R26" s="187">
        <f t="shared" si="6"/>
        <v>15047869.31989542</v>
      </c>
      <c r="S26" s="187">
        <f t="shared" si="7"/>
        <v>11579649.217106747</v>
      </c>
      <c r="T26" s="187">
        <f t="shared" si="8"/>
        <v>1819229.9865445883</v>
      </c>
      <c r="U26" s="187">
        <f t="shared" si="9"/>
        <v>1582229.382792908</v>
      </c>
      <c r="V26" s="187">
        <f t="shared" si="10"/>
        <v>66760.733451177555</v>
      </c>
      <c r="W26" s="113">
        <f t="shared" si="11"/>
        <v>6.5778068575404636E-2</v>
      </c>
    </row>
    <row r="27" spans="1:23" s="70" customFormat="1" ht="14" x14ac:dyDescent="0.15">
      <c r="A27" s="68">
        <v>2019</v>
      </c>
      <c r="B27" s="69" t="s">
        <v>108</v>
      </c>
      <c r="C27" s="160">
        <v>840</v>
      </c>
      <c r="D27" s="160">
        <v>1860</v>
      </c>
      <c r="E27" s="160">
        <v>3150</v>
      </c>
      <c r="F27" s="160">
        <v>420</v>
      </c>
      <c r="G27" s="160">
        <v>6270</v>
      </c>
      <c r="H27" s="174"/>
      <c r="I27" s="69" t="s">
        <v>108</v>
      </c>
      <c r="J27" s="76">
        <v>526</v>
      </c>
      <c r="K27" s="71">
        <v>1</v>
      </c>
      <c r="L27" s="71">
        <f t="shared" si="0"/>
        <v>526</v>
      </c>
      <c r="M27" s="71">
        <f t="shared" si="1"/>
        <v>526</v>
      </c>
      <c r="N27" s="71">
        <f t="shared" si="2"/>
        <v>526</v>
      </c>
      <c r="O27" s="71">
        <f t="shared" si="3"/>
        <v>526</v>
      </c>
      <c r="P27" s="172">
        <v>58386737.920000002</v>
      </c>
      <c r="Q27" s="111">
        <f t="shared" si="5"/>
        <v>6270</v>
      </c>
      <c r="R27" s="187">
        <f t="shared" si="6"/>
        <v>3298020</v>
      </c>
      <c r="S27" s="187">
        <f t="shared" si="7"/>
        <v>441840</v>
      </c>
      <c r="T27" s="187">
        <f t="shared" si="8"/>
        <v>978360</v>
      </c>
      <c r="U27" s="187">
        <f t="shared" si="9"/>
        <v>1656900</v>
      </c>
      <c r="V27" s="187">
        <f t="shared" si="10"/>
        <v>220920</v>
      </c>
      <c r="W27" s="113">
        <f t="shared" si="11"/>
        <v>5.6485772582788606E-2</v>
      </c>
    </row>
    <row r="28" spans="1:23" ht="14" x14ac:dyDescent="0.15">
      <c r="R28" s="118">
        <f>SUM(R3:R27)</f>
        <v>209329506.21086472</v>
      </c>
      <c r="S28" s="118">
        <f>SUM(S3:S27)</f>
        <v>85261101.596362993</v>
      </c>
      <c r="T28" s="118">
        <f>SUM(T3:T27)</f>
        <v>86651213.173507184</v>
      </c>
      <c r="U28" s="118">
        <f>SUM(U3:U27)</f>
        <v>33722492.713659406</v>
      </c>
      <c r="V28" s="118">
        <f>SUM(V3:V27)</f>
        <v>3694698.7273351671</v>
      </c>
    </row>
  </sheetData>
  <mergeCells count="1">
    <mergeCell ref="A1:G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836A-8833-43D5-A978-041958A1FBF9}">
  <dimension ref="A1:W52"/>
  <sheetViews>
    <sheetView topLeftCell="K29" zoomScaleNormal="100" workbookViewId="0">
      <selection activeCell="A2" sqref="A2"/>
    </sheetView>
  </sheetViews>
  <sheetFormatPr baseColWidth="10" defaultColWidth="11.5" defaultRowHeight="13" x14ac:dyDescent="0.15"/>
  <cols>
    <col min="1" max="1" width="5.5" style="94" bestFit="1" customWidth="1"/>
    <col min="2" max="2" width="18.5" style="94" bestFit="1" customWidth="1"/>
    <col min="3" max="3" width="13.1640625" style="94" bestFit="1" customWidth="1"/>
    <col min="4" max="4" width="14" style="94" bestFit="1" customWidth="1"/>
    <col min="5" max="5" width="14.5" style="94" bestFit="1" customWidth="1"/>
    <col min="6" max="6" width="13.1640625" style="94" bestFit="1" customWidth="1"/>
    <col min="7" max="7" width="17.5" style="94" bestFit="1" customWidth="1"/>
    <col min="8" max="8" width="2" style="171" customWidth="1"/>
    <col min="9" max="9" width="18.5" style="94" bestFit="1" customWidth="1"/>
    <col min="10" max="10" width="11.33203125" style="94" bestFit="1" customWidth="1"/>
    <col min="11" max="11" width="7.5" style="94" bestFit="1" customWidth="1"/>
    <col min="12" max="15" width="11.33203125" style="94" bestFit="1" customWidth="1"/>
    <col min="16" max="16" width="20.83203125" style="94" bestFit="1" customWidth="1"/>
    <col min="17" max="17" width="14.6640625" style="94" bestFit="1" customWidth="1"/>
    <col min="18" max="18" width="19.6640625" style="94" bestFit="1" customWidth="1"/>
    <col min="19" max="22" width="18" style="94" bestFit="1" customWidth="1"/>
    <col min="23" max="23" width="13.6640625" style="94" bestFit="1" customWidth="1"/>
    <col min="24" max="16384" width="11.5" style="94"/>
  </cols>
  <sheetData>
    <row r="1" spans="1:23" ht="20.25" customHeight="1" x14ac:dyDescent="0.2">
      <c r="A1" s="272" t="s">
        <v>193</v>
      </c>
      <c r="B1" s="272"/>
      <c r="C1" s="272"/>
      <c r="D1" s="272"/>
      <c r="E1" s="272"/>
      <c r="F1" s="272"/>
      <c r="G1" s="272"/>
      <c r="H1" s="182"/>
      <c r="I1" s="144"/>
      <c r="J1" s="144"/>
      <c r="K1" s="144"/>
      <c r="L1" s="144"/>
      <c r="M1" s="144"/>
      <c r="N1" s="144"/>
      <c r="O1" s="144"/>
    </row>
    <row r="2" spans="1:23" s="70" customFormat="1" ht="45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6" t="s">
        <v>144</v>
      </c>
      <c r="G2" s="175" t="s">
        <v>210</v>
      </c>
      <c r="H2" s="168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25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3" s="70" customFormat="1" ht="14" x14ac:dyDescent="0.15">
      <c r="A3" s="68">
        <v>2019</v>
      </c>
      <c r="B3" s="69" t="s">
        <v>96</v>
      </c>
      <c r="C3" s="160">
        <v>860</v>
      </c>
      <c r="D3" s="160">
        <v>460</v>
      </c>
      <c r="E3" s="160">
        <v>374.99999999999994</v>
      </c>
      <c r="F3" s="160">
        <v>0</v>
      </c>
      <c r="G3" s="160">
        <v>1695</v>
      </c>
      <c r="H3" s="174"/>
      <c r="I3" s="69" t="s">
        <v>96</v>
      </c>
      <c r="J3" s="75">
        <v>13.5</v>
      </c>
      <c r="K3" s="71">
        <v>5.0505050505050504E-2</v>
      </c>
      <c r="L3" s="71">
        <f t="shared" ref="L3:L43" si="0">+J3*K3</f>
        <v>0.68181818181818177</v>
      </c>
      <c r="M3" s="71">
        <f t="shared" ref="M3:M43" si="1">+J3*K3</f>
        <v>0.68181818181818177</v>
      </c>
      <c r="N3" s="71">
        <f t="shared" ref="N3:N43" si="2">+K3*J3</f>
        <v>0.68181818181818177</v>
      </c>
      <c r="O3" s="71">
        <f t="shared" ref="O3:O43" si="3">+K3*J3</f>
        <v>0.68181818181818177</v>
      </c>
      <c r="P3" s="172">
        <v>0</v>
      </c>
      <c r="Q3" s="111">
        <f>G3</f>
        <v>1695</v>
      </c>
      <c r="R3" s="187">
        <f>+Q3*L3</f>
        <v>1155.681818181818</v>
      </c>
      <c r="S3" s="187">
        <f>+L3*C3</f>
        <v>586.36363636363637</v>
      </c>
      <c r="T3" s="187">
        <f t="shared" ref="T3:V3" si="4">+M3*D3</f>
        <v>313.63636363636363</v>
      </c>
      <c r="U3" s="187">
        <f t="shared" si="4"/>
        <v>255.68181818181813</v>
      </c>
      <c r="V3" s="187">
        <f t="shared" si="4"/>
        <v>0</v>
      </c>
      <c r="W3" s="113"/>
    </row>
    <row r="4" spans="1:23" s="70" customFormat="1" ht="14" x14ac:dyDescent="0.15">
      <c r="A4" s="68">
        <v>2019</v>
      </c>
      <c r="B4" s="69" t="s">
        <v>102</v>
      </c>
      <c r="C4" s="160">
        <v>950</v>
      </c>
      <c r="D4" s="160">
        <v>4534</v>
      </c>
      <c r="E4" s="160">
        <v>9291</v>
      </c>
      <c r="F4" s="160">
        <v>3248</v>
      </c>
      <c r="G4" s="160">
        <v>18023</v>
      </c>
      <c r="H4" s="174"/>
      <c r="I4" s="69" t="s">
        <v>102</v>
      </c>
      <c r="J4" s="75">
        <v>847</v>
      </c>
      <c r="K4" s="71">
        <v>0.2685459940652819</v>
      </c>
      <c r="L4" s="71">
        <f t="shared" si="0"/>
        <v>227.45845697329378</v>
      </c>
      <c r="M4" s="71">
        <f t="shared" si="1"/>
        <v>227.45845697329378</v>
      </c>
      <c r="N4" s="71">
        <f t="shared" si="2"/>
        <v>227.45845697329378</v>
      </c>
      <c r="O4" s="71">
        <f t="shared" si="3"/>
        <v>227.45845697329378</v>
      </c>
      <c r="P4" s="172">
        <v>135166286</v>
      </c>
      <c r="Q4" s="111">
        <f t="shared" ref="Q4:Q43" si="5">G4</f>
        <v>18023</v>
      </c>
      <c r="R4" s="187">
        <f t="shared" ref="R4:R43" si="6">+Q4*L4</f>
        <v>4099483.7700296738</v>
      </c>
      <c r="S4" s="187">
        <f t="shared" ref="S4:S43" si="7">+L4*C4</f>
        <v>216085.53412462908</v>
      </c>
      <c r="T4" s="187">
        <f t="shared" ref="T4:T43" si="8">+M4*D4</f>
        <v>1031296.643916914</v>
      </c>
      <c r="U4" s="187">
        <f t="shared" ref="U4:U43" si="9">+N4*E4</f>
        <v>2113316.5237388723</v>
      </c>
      <c r="V4" s="187">
        <f t="shared" ref="V4:V43" si="10">+O4*F4</f>
        <v>738785.06824925821</v>
      </c>
      <c r="W4" s="113">
        <f t="shared" ref="W4:W43" si="11">+R4/P4</f>
        <v>3.0329188522866375E-2</v>
      </c>
    </row>
    <row r="5" spans="1:23" s="70" customFormat="1" ht="14" x14ac:dyDescent="0.15">
      <c r="A5" s="68">
        <v>2019</v>
      </c>
      <c r="B5" s="69" t="s">
        <v>157</v>
      </c>
      <c r="C5" s="160">
        <v>909</v>
      </c>
      <c r="D5" s="160">
        <v>158</v>
      </c>
      <c r="E5" s="160">
        <v>0</v>
      </c>
      <c r="F5" s="160">
        <v>0</v>
      </c>
      <c r="G5" s="160">
        <v>1067</v>
      </c>
      <c r="H5" s="174"/>
      <c r="I5" s="69" t="s">
        <v>160</v>
      </c>
      <c r="J5" s="76">
        <v>288</v>
      </c>
      <c r="K5" s="71">
        <v>5.9859154929577461E-2</v>
      </c>
      <c r="L5" s="71">
        <f t="shared" si="0"/>
        <v>17.239436619718308</v>
      </c>
      <c r="M5" s="71">
        <f t="shared" si="1"/>
        <v>17.239436619718308</v>
      </c>
      <c r="N5" s="71">
        <f t="shared" si="2"/>
        <v>17.239436619718308</v>
      </c>
      <c r="O5" s="71">
        <f t="shared" si="3"/>
        <v>17.239436619718308</v>
      </c>
      <c r="P5" s="172">
        <v>9457244.3400000017</v>
      </c>
      <c r="Q5" s="111">
        <f t="shared" si="5"/>
        <v>1067</v>
      </c>
      <c r="R5" s="187">
        <f t="shared" si="6"/>
        <v>18394.478873239434</v>
      </c>
      <c r="S5" s="187">
        <f t="shared" si="7"/>
        <v>15670.647887323943</v>
      </c>
      <c r="T5" s="187">
        <f t="shared" si="8"/>
        <v>2723.8309859154929</v>
      </c>
      <c r="U5" s="187">
        <f t="shared" si="9"/>
        <v>0</v>
      </c>
      <c r="V5" s="187">
        <f t="shared" si="10"/>
        <v>0</v>
      </c>
      <c r="W5" s="113">
        <f t="shared" si="11"/>
        <v>1.945014658809104E-3</v>
      </c>
    </row>
    <row r="6" spans="1:23" s="70" customFormat="1" ht="14" x14ac:dyDescent="0.15">
      <c r="A6" s="68">
        <v>2019</v>
      </c>
      <c r="B6" s="69" t="s">
        <v>130</v>
      </c>
      <c r="C6" s="160">
        <v>1835.6666666666667</v>
      </c>
      <c r="D6" s="160">
        <v>271.66666666666669</v>
      </c>
      <c r="E6" s="160">
        <v>409.66666666666669</v>
      </c>
      <c r="F6" s="160">
        <v>40</v>
      </c>
      <c r="G6" s="160">
        <v>2557</v>
      </c>
      <c r="H6" s="174"/>
      <c r="I6" s="69" t="s">
        <v>130</v>
      </c>
      <c r="J6" s="76">
        <v>5582.83</v>
      </c>
      <c r="K6" s="71">
        <v>1</v>
      </c>
      <c r="L6" s="71">
        <f t="shared" si="0"/>
        <v>5582.83</v>
      </c>
      <c r="M6" s="71">
        <f t="shared" si="1"/>
        <v>5582.83</v>
      </c>
      <c r="N6" s="71">
        <f t="shared" si="2"/>
        <v>5582.83</v>
      </c>
      <c r="O6" s="71">
        <f t="shared" si="3"/>
        <v>5582.83</v>
      </c>
      <c r="P6" s="172">
        <v>117206629.40000001</v>
      </c>
      <c r="Q6" s="111">
        <f t="shared" si="5"/>
        <v>2557</v>
      </c>
      <c r="R6" s="187">
        <f t="shared" si="6"/>
        <v>14275296.310000001</v>
      </c>
      <c r="S6" s="187">
        <f t="shared" si="7"/>
        <v>10248214.936666667</v>
      </c>
      <c r="T6" s="187">
        <f t="shared" si="8"/>
        <v>1516668.8166666667</v>
      </c>
      <c r="U6" s="187">
        <f t="shared" si="9"/>
        <v>2287099.3566666669</v>
      </c>
      <c r="V6" s="187">
        <f t="shared" si="10"/>
        <v>223313.2</v>
      </c>
      <c r="W6" s="113">
        <f t="shared" si="11"/>
        <v>0.12179598016833679</v>
      </c>
    </row>
    <row r="7" spans="1:23" s="70" customFormat="1" ht="14" x14ac:dyDescent="0.15">
      <c r="A7" s="68">
        <v>2019</v>
      </c>
      <c r="B7" s="69" t="s">
        <v>158</v>
      </c>
      <c r="C7" s="160">
        <v>171</v>
      </c>
      <c r="D7" s="160">
        <v>0</v>
      </c>
      <c r="E7" s="160">
        <v>609</v>
      </c>
      <c r="F7" s="160">
        <v>0</v>
      </c>
      <c r="G7" s="160">
        <v>780</v>
      </c>
      <c r="H7" s="174"/>
      <c r="I7" s="69" t="s">
        <v>158</v>
      </c>
      <c r="J7" s="76">
        <v>9</v>
      </c>
      <c r="K7" s="71">
        <v>0</v>
      </c>
      <c r="L7" s="71">
        <f t="shared" si="0"/>
        <v>0</v>
      </c>
      <c r="M7" s="71">
        <f t="shared" si="1"/>
        <v>0</v>
      </c>
      <c r="N7" s="71">
        <f t="shared" si="2"/>
        <v>0</v>
      </c>
      <c r="O7" s="71">
        <f t="shared" si="3"/>
        <v>0</v>
      </c>
      <c r="P7" s="172">
        <v>46215</v>
      </c>
      <c r="Q7" s="111">
        <f t="shared" si="5"/>
        <v>780</v>
      </c>
      <c r="R7" s="187">
        <f t="shared" si="6"/>
        <v>0</v>
      </c>
      <c r="S7" s="187">
        <f t="shared" si="7"/>
        <v>0</v>
      </c>
      <c r="T7" s="187">
        <f t="shared" si="8"/>
        <v>0</v>
      </c>
      <c r="U7" s="187">
        <f t="shared" si="9"/>
        <v>0</v>
      </c>
      <c r="V7" s="187">
        <f t="shared" si="10"/>
        <v>0</v>
      </c>
      <c r="W7" s="113">
        <f t="shared" si="11"/>
        <v>0</v>
      </c>
    </row>
    <row r="8" spans="1:23" s="70" customFormat="1" ht="14" x14ac:dyDescent="0.15">
      <c r="A8" s="68">
        <v>2019</v>
      </c>
      <c r="B8" s="186" t="s">
        <v>196</v>
      </c>
      <c r="C8" s="160">
        <v>795</v>
      </c>
      <c r="D8" s="160">
        <v>6321</v>
      </c>
      <c r="E8" s="160">
        <v>0</v>
      </c>
      <c r="F8" s="160">
        <v>330</v>
      </c>
      <c r="G8" s="160">
        <v>7446</v>
      </c>
      <c r="H8" s="174"/>
      <c r="I8" s="69" t="s">
        <v>106</v>
      </c>
      <c r="J8" s="76">
        <v>64</v>
      </c>
      <c r="K8" s="71">
        <v>0</v>
      </c>
      <c r="L8" s="71">
        <f t="shared" si="0"/>
        <v>0</v>
      </c>
      <c r="M8" s="71">
        <f t="shared" si="1"/>
        <v>0</v>
      </c>
      <c r="N8" s="71">
        <f t="shared" si="2"/>
        <v>0</v>
      </c>
      <c r="O8" s="71">
        <f t="shared" si="3"/>
        <v>0</v>
      </c>
      <c r="P8" s="172">
        <v>4968547.0699999994</v>
      </c>
      <c r="Q8" s="111">
        <f t="shared" si="5"/>
        <v>7446</v>
      </c>
      <c r="R8" s="187">
        <f t="shared" si="6"/>
        <v>0</v>
      </c>
      <c r="S8" s="187">
        <f t="shared" si="7"/>
        <v>0</v>
      </c>
      <c r="T8" s="187">
        <f t="shared" si="8"/>
        <v>0</v>
      </c>
      <c r="U8" s="187">
        <f t="shared" si="9"/>
        <v>0</v>
      </c>
      <c r="V8" s="187">
        <f t="shared" si="10"/>
        <v>0</v>
      </c>
      <c r="W8" s="113">
        <f t="shared" si="11"/>
        <v>0</v>
      </c>
    </row>
    <row r="9" spans="1:23" s="70" customFormat="1" ht="14" x14ac:dyDescent="0.15">
      <c r="A9" s="68">
        <v>2019</v>
      </c>
      <c r="B9" s="69" t="s">
        <v>118</v>
      </c>
      <c r="C9" s="160">
        <v>545</v>
      </c>
      <c r="D9" s="160">
        <v>0</v>
      </c>
      <c r="E9" s="160">
        <v>0</v>
      </c>
      <c r="F9" s="160">
        <v>0</v>
      </c>
      <c r="G9" s="160">
        <v>545</v>
      </c>
      <c r="H9" s="174"/>
      <c r="I9" s="69" t="s">
        <v>118</v>
      </c>
      <c r="J9" s="76">
        <v>570.84</v>
      </c>
      <c r="K9" s="71">
        <v>0.29211746522411131</v>
      </c>
      <c r="L9" s="71">
        <f t="shared" si="0"/>
        <v>166.75233384853172</v>
      </c>
      <c r="M9" s="71">
        <f t="shared" si="1"/>
        <v>166.75233384853172</v>
      </c>
      <c r="N9" s="71">
        <f t="shared" si="2"/>
        <v>166.75233384853172</v>
      </c>
      <c r="O9" s="71">
        <f t="shared" si="3"/>
        <v>166.75233384853172</v>
      </c>
      <c r="P9" s="172">
        <v>6403382.2299999995</v>
      </c>
      <c r="Q9" s="111">
        <f t="shared" si="5"/>
        <v>545</v>
      </c>
      <c r="R9" s="187">
        <f t="shared" si="6"/>
        <v>90880.021947449786</v>
      </c>
      <c r="S9" s="187">
        <f t="shared" si="7"/>
        <v>90880.021947449786</v>
      </c>
      <c r="T9" s="187">
        <f t="shared" si="8"/>
        <v>0</v>
      </c>
      <c r="U9" s="187">
        <f t="shared" si="9"/>
        <v>0</v>
      </c>
      <c r="V9" s="187">
        <f t="shared" si="10"/>
        <v>0</v>
      </c>
      <c r="W9" s="113">
        <f t="shared" si="11"/>
        <v>1.419250306840574E-2</v>
      </c>
    </row>
    <row r="10" spans="1:23" s="70" customFormat="1" ht="14" x14ac:dyDescent="0.15">
      <c r="A10" s="68">
        <v>2019</v>
      </c>
      <c r="B10" s="69" t="s">
        <v>112</v>
      </c>
      <c r="C10" s="160">
        <v>202.125</v>
      </c>
      <c r="D10" s="160">
        <v>76.25</v>
      </c>
      <c r="E10" s="160">
        <v>1377.875</v>
      </c>
      <c r="F10" s="160">
        <v>89.625</v>
      </c>
      <c r="G10" s="160">
        <v>1745.875</v>
      </c>
      <c r="H10" s="174"/>
      <c r="I10" s="69" t="s">
        <v>112</v>
      </c>
      <c r="J10" s="76">
        <v>143801.57</v>
      </c>
      <c r="K10" s="71">
        <v>0.68943035754812354</v>
      </c>
      <c r="L10" s="71">
        <f t="shared" si="0"/>
        <v>99141.167821081515</v>
      </c>
      <c r="M10" s="71">
        <f t="shared" si="1"/>
        <v>99141.167821081515</v>
      </c>
      <c r="N10" s="71">
        <f t="shared" si="2"/>
        <v>99141.167821081515</v>
      </c>
      <c r="O10" s="71">
        <f t="shared" si="3"/>
        <v>99141.167821081515</v>
      </c>
      <c r="P10" s="172">
        <v>1264125916.6200001</v>
      </c>
      <c r="Q10" s="111">
        <f t="shared" si="5"/>
        <v>1745.875</v>
      </c>
      <c r="R10" s="187">
        <f t="shared" si="6"/>
        <v>173088086.36963069</v>
      </c>
      <c r="S10" s="187">
        <f t="shared" si="7"/>
        <v>20038908.545836102</v>
      </c>
      <c r="T10" s="187">
        <f t="shared" si="8"/>
        <v>7559514.0463574659</v>
      </c>
      <c r="U10" s="187">
        <f t="shared" si="9"/>
        <v>136604136.6114727</v>
      </c>
      <c r="V10" s="187">
        <f t="shared" si="10"/>
        <v>8885527.1659644302</v>
      </c>
      <c r="W10" s="113">
        <f t="shared" si="11"/>
        <v>0.136923137239707</v>
      </c>
    </row>
    <row r="11" spans="1:23" s="70" customFormat="1" ht="14" x14ac:dyDescent="0.15">
      <c r="A11" s="68">
        <v>2019</v>
      </c>
      <c r="B11" s="69" t="s">
        <v>148</v>
      </c>
      <c r="C11" s="160">
        <v>200</v>
      </c>
      <c r="D11" s="160">
        <v>1975</v>
      </c>
      <c r="E11" s="160">
        <v>4820</v>
      </c>
      <c r="F11" s="160">
        <v>450</v>
      </c>
      <c r="G11" s="160">
        <v>7445</v>
      </c>
      <c r="H11" s="174"/>
      <c r="I11" s="69" t="s">
        <v>148</v>
      </c>
      <c r="J11" s="76">
        <v>303.59000000000003</v>
      </c>
      <c r="K11" s="71">
        <v>0.40076335877862596</v>
      </c>
      <c r="L11" s="71">
        <f t="shared" si="0"/>
        <v>121.66774809160307</v>
      </c>
      <c r="M11" s="71">
        <f t="shared" si="1"/>
        <v>121.66774809160307</v>
      </c>
      <c r="N11" s="71">
        <f t="shared" si="2"/>
        <v>121.66774809160307</v>
      </c>
      <c r="O11" s="71">
        <f t="shared" si="3"/>
        <v>121.66774809160307</v>
      </c>
      <c r="P11" s="172">
        <v>14427563.580000002</v>
      </c>
      <c r="Q11" s="111">
        <f t="shared" si="5"/>
        <v>7445</v>
      </c>
      <c r="R11" s="187">
        <f t="shared" si="6"/>
        <v>905816.38454198488</v>
      </c>
      <c r="S11" s="187">
        <f t="shared" si="7"/>
        <v>24333.549618320616</v>
      </c>
      <c r="T11" s="187">
        <f t="shared" si="8"/>
        <v>240293.80248091606</v>
      </c>
      <c r="U11" s="187">
        <f t="shared" si="9"/>
        <v>586438.54580152687</v>
      </c>
      <c r="V11" s="187">
        <f t="shared" si="10"/>
        <v>54750.486641221381</v>
      </c>
      <c r="W11" s="113">
        <f t="shared" si="11"/>
        <v>6.2783738884204923E-2</v>
      </c>
    </row>
    <row r="12" spans="1:23" s="70" customFormat="1" ht="14" x14ac:dyDescent="0.15">
      <c r="A12" s="68">
        <v>2019</v>
      </c>
      <c r="B12" s="69" t="s">
        <v>134</v>
      </c>
      <c r="C12" s="160">
        <v>1610</v>
      </c>
      <c r="D12" s="160">
        <v>1900</v>
      </c>
      <c r="E12" s="160"/>
      <c r="F12" s="160">
        <v>420</v>
      </c>
      <c r="G12" s="160">
        <v>3930</v>
      </c>
      <c r="H12" s="174"/>
      <c r="I12" s="69" t="s">
        <v>134</v>
      </c>
      <c r="J12" s="76">
        <v>303579.12</v>
      </c>
      <c r="K12" s="71">
        <v>0.99</v>
      </c>
      <c r="L12" s="71">
        <f t="shared" si="0"/>
        <v>300543.32880000002</v>
      </c>
      <c r="M12" s="71">
        <f t="shared" si="1"/>
        <v>300543.32880000002</v>
      </c>
      <c r="N12" s="71">
        <f t="shared" si="2"/>
        <v>300543.32880000002</v>
      </c>
      <c r="O12" s="71">
        <f t="shared" si="3"/>
        <v>300543.32880000002</v>
      </c>
      <c r="P12" s="172">
        <v>16063558049.299997</v>
      </c>
      <c r="Q12" s="111">
        <f t="shared" si="5"/>
        <v>3930</v>
      </c>
      <c r="R12" s="187">
        <f t="shared" si="6"/>
        <v>1181135282.184</v>
      </c>
      <c r="S12" s="187">
        <f t="shared" si="7"/>
        <v>483874759.36800003</v>
      </c>
      <c r="T12" s="187">
        <f t="shared" si="8"/>
        <v>571032324.72000003</v>
      </c>
      <c r="U12" s="187">
        <f t="shared" si="9"/>
        <v>0</v>
      </c>
      <c r="V12" s="187">
        <f t="shared" si="10"/>
        <v>126228198.096</v>
      </c>
      <c r="W12" s="113">
        <f t="shared" si="11"/>
        <v>7.3528870662341858E-2</v>
      </c>
    </row>
    <row r="13" spans="1:23" s="70" customFormat="1" ht="14" x14ac:dyDescent="0.15">
      <c r="A13" s="68">
        <v>2019</v>
      </c>
      <c r="B13" s="69" t="s">
        <v>109</v>
      </c>
      <c r="C13" s="160">
        <v>515.57142857142856</v>
      </c>
      <c r="D13" s="160">
        <v>692.28571428571433</v>
      </c>
      <c r="E13" s="160">
        <v>285</v>
      </c>
      <c r="F13" s="160">
        <v>17.142857142857142</v>
      </c>
      <c r="G13" s="160">
        <v>1510</v>
      </c>
      <c r="H13" s="174"/>
      <c r="I13" s="69" t="s">
        <v>109</v>
      </c>
      <c r="J13" s="76">
        <v>148.32999999999998</v>
      </c>
      <c r="K13" s="71">
        <v>0</v>
      </c>
      <c r="L13" s="71">
        <f t="shared" si="0"/>
        <v>0</v>
      </c>
      <c r="M13" s="71">
        <f t="shared" si="1"/>
        <v>0</v>
      </c>
      <c r="N13" s="71">
        <f t="shared" si="2"/>
        <v>0</v>
      </c>
      <c r="O13" s="71">
        <f t="shared" si="3"/>
        <v>0</v>
      </c>
      <c r="P13" s="172">
        <v>1101196.3500000001</v>
      </c>
      <c r="Q13" s="111">
        <f t="shared" si="5"/>
        <v>1510</v>
      </c>
      <c r="R13" s="187">
        <f t="shared" si="6"/>
        <v>0</v>
      </c>
      <c r="S13" s="187">
        <f t="shared" si="7"/>
        <v>0</v>
      </c>
      <c r="T13" s="187">
        <f t="shared" si="8"/>
        <v>0</v>
      </c>
      <c r="U13" s="187">
        <f t="shared" si="9"/>
        <v>0</v>
      </c>
      <c r="V13" s="187">
        <f t="shared" si="10"/>
        <v>0</v>
      </c>
      <c r="W13" s="113">
        <f t="shared" si="11"/>
        <v>0</v>
      </c>
    </row>
    <row r="14" spans="1:23" s="70" customFormat="1" ht="14" x14ac:dyDescent="0.15">
      <c r="A14" s="68">
        <v>2019</v>
      </c>
      <c r="B14" s="69" t="s">
        <v>128</v>
      </c>
      <c r="C14" s="160">
        <v>0</v>
      </c>
      <c r="D14" s="160">
        <v>9322</v>
      </c>
      <c r="E14" s="160">
        <v>4145</v>
      </c>
      <c r="F14" s="160">
        <v>105</v>
      </c>
      <c r="G14" s="160">
        <v>13572</v>
      </c>
      <c r="H14" s="174"/>
      <c r="I14" s="69" t="s">
        <v>128</v>
      </c>
      <c r="J14" s="76">
        <v>5645.68</v>
      </c>
      <c r="K14" s="71">
        <v>0.69658917359579164</v>
      </c>
      <c r="L14" s="71">
        <f t="shared" si="0"/>
        <v>3932.7195655862893</v>
      </c>
      <c r="M14" s="71">
        <f t="shared" si="1"/>
        <v>3932.7195655862893</v>
      </c>
      <c r="N14" s="71">
        <f t="shared" si="2"/>
        <v>3932.7195655862893</v>
      </c>
      <c r="O14" s="71">
        <f t="shared" si="3"/>
        <v>3932.7195655862893</v>
      </c>
      <c r="P14" s="172">
        <v>428011608.78000021</v>
      </c>
      <c r="Q14" s="111">
        <f t="shared" si="5"/>
        <v>13572</v>
      </c>
      <c r="R14" s="187">
        <f t="shared" si="6"/>
        <v>53374869.944137119</v>
      </c>
      <c r="S14" s="187">
        <f t="shared" si="7"/>
        <v>0</v>
      </c>
      <c r="T14" s="187">
        <f t="shared" si="8"/>
        <v>36660811.790395387</v>
      </c>
      <c r="U14" s="187">
        <f t="shared" si="9"/>
        <v>16301122.599355169</v>
      </c>
      <c r="V14" s="187">
        <f t="shared" si="10"/>
        <v>412935.5543865604</v>
      </c>
      <c r="W14" s="113">
        <f t="shared" si="11"/>
        <v>0.12470425766318882</v>
      </c>
    </row>
    <row r="15" spans="1:23" s="70" customFormat="1" ht="14" x14ac:dyDescent="0.15">
      <c r="A15" s="68">
        <v>2019</v>
      </c>
      <c r="B15" s="78" t="s">
        <v>182</v>
      </c>
      <c r="C15" s="160">
        <v>397.5</v>
      </c>
      <c r="D15" s="160">
        <v>3160.5</v>
      </c>
      <c r="E15" s="160">
        <v>0</v>
      </c>
      <c r="F15" s="160">
        <v>165</v>
      </c>
      <c r="G15" s="160">
        <v>3723</v>
      </c>
      <c r="H15" s="174"/>
      <c r="I15" s="78" t="s">
        <v>182</v>
      </c>
      <c r="J15" s="71">
        <v>16</v>
      </c>
      <c r="K15" s="71">
        <v>0</v>
      </c>
      <c r="L15" s="71">
        <f t="shared" si="0"/>
        <v>0</v>
      </c>
      <c r="M15" s="71">
        <f t="shared" si="1"/>
        <v>0</v>
      </c>
      <c r="N15" s="71">
        <f t="shared" si="2"/>
        <v>0</v>
      </c>
      <c r="O15" s="71">
        <f t="shared" si="3"/>
        <v>0</v>
      </c>
      <c r="P15" s="172">
        <v>890371.44</v>
      </c>
      <c r="Q15" s="111">
        <f t="shared" si="5"/>
        <v>3723</v>
      </c>
      <c r="R15" s="187">
        <f t="shared" si="6"/>
        <v>0</v>
      </c>
      <c r="S15" s="187">
        <f t="shared" si="7"/>
        <v>0</v>
      </c>
      <c r="T15" s="187">
        <f t="shared" si="8"/>
        <v>0</v>
      </c>
      <c r="U15" s="187">
        <f t="shared" si="9"/>
        <v>0</v>
      </c>
      <c r="V15" s="187">
        <f t="shared" si="10"/>
        <v>0</v>
      </c>
      <c r="W15" s="113">
        <f t="shared" si="11"/>
        <v>0</v>
      </c>
    </row>
    <row r="16" spans="1:23" s="70" customFormat="1" ht="14" x14ac:dyDescent="0.15">
      <c r="A16" s="68">
        <v>2019</v>
      </c>
      <c r="B16" s="69" t="s">
        <v>127</v>
      </c>
      <c r="C16" s="160">
        <v>252</v>
      </c>
      <c r="D16" s="160">
        <v>868.66666666666663</v>
      </c>
      <c r="E16" s="160">
        <v>170</v>
      </c>
      <c r="F16" s="160">
        <v>0</v>
      </c>
      <c r="G16" s="160">
        <v>1290.6666666666665</v>
      </c>
      <c r="H16" s="174"/>
      <c r="I16" s="69" t="s">
        <v>127</v>
      </c>
      <c r="J16" s="76">
        <v>241</v>
      </c>
      <c r="K16" s="71">
        <v>1.7316017316017316E-2</v>
      </c>
      <c r="L16" s="71">
        <f t="shared" si="0"/>
        <v>4.1731601731601735</v>
      </c>
      <c r="M16" s="71">
        <f t="shared" si="1"/>
        <v>4.1731601731601735</v>
      </c>
      <c r="N16" s="71">
        <f t="shared" si="2"/>
        <v>4.1731601731601735</v>
      </c>
      <c r="O16" s="71">
        <f t="shared" si="3"/>
        <v>4.1731601731601735</v>
      </c>
      <c r="P16" s="172">
        <v>15925436.199999999</v>
      </c>
      <c r="Q16" s="111">
        <f t="shared" si="5"/>
        <v>1290.6666666666665</v>
      </c>
      <c r="R16" s="187">
        <f t="shared" si="6"/>
        <v>5386.1587301587297</v>
      </c>
      <c r="S16" s="187">
        <f t="shared" si="7"/>
        <v>1051.6363636363637</v>
      </c>
      <c r="T16" s="187">
        <f t="shared" si="8"/>
        <v>3625.0851370851374</v>
      </c>
      <c r="U16" s="187">
        <f t="shared" si="9"/>
        <v>709.43722943722946</v>
      </c>
      <c r="V16" s="187">
        <f t="shared" si="10"/>
        <v>0</v>
      </c>
      <c r="W16" s="113">
        <f t="shared" si="11"/>
        <v>3.3821106452071499E-4</v>
      </c>
    </row>
    <row r="17" spans="1:23" s="70" customFormat="1" ht="14" x14ac:dyDescent="0.15">
      <c r="A17" s="68">
        <v>2019</v>
      </c>
      <c r="B17" s="69" t="s">
        <v>133</v>
      </c>
      <c r="C17" s="160">
        <v>187.5</v>
      </c>
      <c r="D17" s="160">
        <v>4380</v>
      </c>
      <c r="E17" s="160">
        <v>15226</v>
      </c>
      <c r="F17" s="160">
        <v>50</v>
      </c>
      <c r="G17" s="160">
        <v>19843.5</v>
      </c>
      <c r="H17" s="174"/>
      <c r="I17" s="69" t="s">
        <v>133</v>
      </c>
      <c r="J17" s="76">
        <v>3.33</v>
      </c>
      <c r="K17" s="71">
        <v>0</v>
      </c>
      <c r="L17" s="71">
        <f t="shared" si="0"/>
        <v>0</v>
      </c>
      <c r="M17" s="71">
        <f t="shared" si="1"/>
        <v>0</v>
      </c>
      <c r="N17" s="71">
        <f t="shared" si="2"/>
        <v>0</v>
      </c>
      <c r="O17" s="71">
        <f t="shared" si="3"/>
        <v>0</v>
      </c>
      <c r="P17" s="172">
        <v>296400</v>
      </c>
      <c r="Q17" s="111">
        <f t="shared" si="5"/>
        <v>19843.5</v>
      </c>
      <c r="R17" s="187">
        <f t="shared" si="6"/>
        <v>0</v>
      </c>
      <c r="S17" s="187">
        <f t="shared" si="7"/>
        <v>0</v>
      </c>
      <c r="T17" s="187">
        <f t="shared" si="8"/>
        <v>0</v>
      </c>
      <c r="U17" s="187">
        <f t="shared" si="9"/>
        <v>0</v>
      </c>
      <c r="V17" s="187">
        <f t="shared" si="10"/>
        <v>0</v>
      </c>
      <c r="W17" s="113">
        <f t="shared" si="11"/>
        <v>0</v>
      </c>
    </row>
    <row r="18" spans="1:23" s="70" customFormat="1" ht="14" x14ac:dyDescent="0.15">
      <c r="A18" s="68">
        <v>2019</v>
      </c>
      <c r="B18" s="69" t="s">
        <v>104</v>
      </c>
      <c r="C18" s="160">
        <v>515.57142857142856</v>
      </c>
      <c r="D18" s="160">
        <v>346.14285714285717</v>
      </c>
      <c r="E18" s="160">
        <v>68.857142857142861</v>
      </c>
      <c r="F18" s="160">
        <v>8.5714285714285712</v>
      </c>
      <c r="G18" s="160">
        <v>939.14285714285722</v>
      </c>
      <c r="H18" s="174"/>
      <c r="I18" s="69" t="s">
        <v>104</v>
      </c>
      <c r="J18" s="76">
        <v>34591.710000000006</v>
      </c>
      <c r="K18" s="71">
        <v>0.98874837269853078</v>
      </c>
      <c r="L18" s="71">
        <f t="shared" si="0"/>
        <v>34202.496971359498</v>
      </c>
      <c r="M18" s="71">
        <f t="shared" si="1"/>
        <v>34202.496971359498</v>
      </c>
      <c r="N18" s="71">
        <f t="shared" si="2"/>
        <v>34202.496971359498</v>
      </c>
      <c r="O18" s="71">
        <f t="shared" si="3"/>
        <v>34202.496971359498</v>
      </c>
      <c r="P18" s="172">
        <v>386092817.11000013</v>
      </c>
      <c r="Q18" s="111">
        <f t="shared" si="5"/>
        <v>939.14285714285722</v>
      </c>
      <c r="R18" s="187">
        <f t="shared" si="6"/>
        <v>32121030.727102481</v>
      </c>
      <c r="S18" s="187">
        <f t="shared" si="7"/>
        <v>17633830.224233776</v>
      </c>
      <c r="T18" s="187">
        <f t="shared" si="8"/>
        <v>11838950.023086296</v>
      </c>
      <c r="U18" s="187">
        <f t="shared" si="9"/>
        <v>2355086.220027897</v>
      </c>
      <c r="V18" s="187">
        <f t="shared" si="10"/>
        <v>293164.25975450996</v>
      </c>
      <c r="W18" s="113">
        <f t="shared" si="11"/>
        <v>8.3195100513747733E-2</v>
      </c>
    </row>
    <row r="19" spans="1:23" s="70" customFormat="1" ht="14" x14ac:dyDescent="0.15">
      <c r="A19" s="68">
        <v>2019</v>
      </c>
      <c r="B19" s="69" t="s">
        <v>116</v>
      </c>
      <c r="C19" s="160">
        <v>0</v>
      </c>
      <c r="D19" s="160">
        <v>3794.6666666666665</v>
      </c>
      <c r="E19" s="160">
        <v>6783.333333333333</v>
      </c>
      <c r="F19" s="160">
        <v>726.66666666666663</v>
      </c>
      <c r="G19" s="160">
        <v>11304.666666666666</v>
      </c>
      <c r="H19" s="174"/>
      <c r="I19" s="69" t="s">
        <v>116</v>
      </c>
      <c r="J19" s="76">
        <v>99.5</v>
      </c>
      <c r="K19" s="71">
        <v>0.27407407407407408</v>
      </c>
      <c r="L19" s="71">
        <f t="shared" si="0"/>
        <v>27.270370370370372</v>
      </c>
      <c r="M19" s="71">
        <f t="shared" si="1"/>
        <v>27.270370370370372</v>
      </c>
      <c r="N19" s="71">
        <f t="shared" si="2"/>
        <v>27.270370370370372</v>
      </c>
      <c r="O19" s="71">
        <f t="shared" si="3"/>
        <v>27.270370370370372</v>
      </c>
      <c r="P19" s="172">
        <v>17273200</v>
      </c>
      <c r="Q19" s="111">
        <f t="shared" si="5"/>
        <v>11304.666666666666</v>
      </c>
      <c r="R19" s="187">
        <f t="shared" si="6"/>
        <v>308282.44691358024</v>
      </c>
      <c r="S19" s="187">
        <f t="shared" si="7"/>
        <v>0</v>
      </c>
      <c r="T19" s="187">
        <f t="shared" si="8"/>
        <v>103481.96543209878</v>
      </c>
      <c r="U19" s="187">
        <f t="shared" si="9"/>
        <v>184984.01234567902</v>
      </c>
      <c r="V19" s="187">
        <f t="shared" si="10"/>
        <v>19816.469135802468</v>
      </c>
      <c r="W19" s="113">
        <f t="shared" si="11"/>
        <v>1.7847442680776014E-2</v>
      </c>
    </row>
    <row r="20" spans="1:23" s="70" customFormat="1" ht="14" x14ac:dyDescent="0.15">
      <c r="A20" s="68">
        <v>2019</v>
      </c>
      <c r="B20" s="69" t="s">
        <v>120</v>
      </c>
      <c r="C20" s="160">
        <v>375</v>
      </c>
      <c r="D20" s="160">
        <v>665</v>
      </c>
      <c r="E20" s="160">
        <v>865</v>
      </c>
      <c r="F20" s="160">
        <v>250</v>
      </c>
      <c r="G20" s="160">
        <v>2155</v>
      </c>
      <c r="H20" s="174"/>
      <c r="I20" s="69" t="s">
        <v>120</v>
      </c>
      <c r="J20" s="76">
        <v>27.67</v>
      </c>
      <c r="K20" s="71">
        <v>0</v>
      </c>
      <c r="L20" s="71">
        <f t="shared" si="0"/>
        <v>0</v>
      </c>
      <c r="M20" s="71">
        <f t="shared" si="1"/>
        <v>0</v>
      </c>
      <c r="N20" s="71">
        <f t="shared" si="2"/>
        <v>0</v>
      </c>
      <c r="O20" s="71">
        <f t="shared" si="3"/>
        <v>0</v>
      </c>
      <c r="P20" s="172">
        <v>1858115.13</v>
      </c>
      <c r="Q20" s="111">
        <f t="shared" si="5"/>
        <v>2155</v>
      </c>
      <c r="R20" s="187">
        <f t="shared" si="6"/>
        <v>0</v>
      </c>
      <c r="S20" s="187">
        <f t="shared" si="7"/>
        <v>0</v>
      </c>
      <c r="T20" s="187">
        <f t="shared" si="8"/>
        <v>0</v>
      </c>
      <c r="U20" s="187">
        <f t="shared" si="9"/>
        <v>0</v>
      </c>
      <c r="V20" s="187">
        <f t="shared" si="10"/>
        <v>0</v>
      </c>
      <c r="W20" s="113">
        <f t="shared" si="11"/>
        <v>0</v>
      </c>
    </row>
    <row r="21" spans="1:23" s="70" customFormat="1" ht="14" x14ac:dyDescent="0.15">
      <c r="A21" s="68">
        <v>2019</v>
      </c>
      <c r="B21" s="69" t="s">
        <v>119</v>
      </c>
      <c r="C21" s="160">
        <v>978.4</v>
      </c>
      <c r="D21" s="160">
        <v>4110.6000000000004</v>
      </c>
      <c r="E21" s="160">
        <v>3803.6</v>
      </c>
      <c r="F21" s="160">
        <v>392.6</v>
      </c>
      <c r="G21" s="160">
        <v>9285.2000000000007</v>
      </c>
      <c r="H21" s="174"/>
      <c r="I21" s="69" t="s">
        <v>119</v>
      </c>
      <c r="J21" s="76">
        <v>47895.08</v>
      </c>
      <c r="K21" s="71">
        <v>0.67280051066452418</v>
      </c>
      <c r="L21" s="71">
        <f t="shared" si="0"/>
        <v>32223.834282318239</v>
      </c>
      <c r="M21" s="71">
        <f t="shared" si="1"/>
        <v>32223.834282318239</v>
      </c>
      <c r="N21" s="71">
        <f t="shared" si="2"/>
        <v>32223.834282318239</v>
      </c>
      <c r="O21" s="71">
        <f t="shared" si="3"/>
        <v>32223.834282318239</v>
      </c>
      <c r="P21" s="172">
        <v>4157289674.9500017</v>
      </c>
      <c r="Q21" s="111">
        <f t="shared" si="5"/>
        <v>9285.2000000000007</v>
      </c>
      <c r="R21" s="187">
        <f t="shared" si="6"/>
        <v>299204746.07818133</v>
      </c>
      <c r="S21" s="187">
        <f t="shared" si="7"/>
        <v>31527799.461820163</v>
      </c>
      <c r="T21" s="187">
        <f t="shared" si="8"/>
        <v>132459293.20089737</v>
      </c>
      <c r="U21" s="187">
        <f t="shared" si="9"/>
        <v>122566576.07622565</v>
      </c>
      <c r="V21" s="187">
        <f t="shared" si="10"/>
        <v>12651077.339238141</v>
      </c>
      <c r="W21" s="113">
        <f t="shared" si="11"/>
        <v>7.1971108455842633E-2</v>
      </c>
    </row>
    <row r="22" spans="1:23" s="70" customFormat="1" ht="14" x14ac:dyDescent="0.15">
      <c r="A22" s="68">
        <v>2019</v>
      </c>
      <c r="B22" s="69" t="s">
        <v>151</v>
      </c>
      <c r="C22" s="160">
        <v>988</v>
      </c>
      <c r="D22" s="160">
        <v>1000</v>
      </c>
      <c r="E22" s="160">
        <v>152</v>
      </c>
      <c r="F22" s="160">
        <v>19</v>
      </c>
      <c r="G22" s="160">
        <v>2159</v>
      </c>
      <c r="H22" s="174"/>
      <c r="I22" s="69" t="s">
        <v>151</v>
      </c>
      <c r="J22" s="76">
        <v>574332.79999999981</v>
      </c>
      <c r="K22" s="71">
        <v>0.56560872596055278</v>
      </c>
      <c r="L22" s="71">
        <f t="shared" si="0"/>
        <v>324847.64328535687</v>
      </c>
      <c r="M22" s="71">
        <f t="shared" si="1"/>
        <v>324847.64328535687</v>
      </c>
      <c r="N22" s="71">
        <f t="shared" si="2"/>
        <v>324847.64328535687</v>
      </c>
      <c r="O22" s="71">
        <f t="shared" si="3"/>
        <v>324847.64328535687</v>
      </c>
      <c r="P22" s="172">
        <v>4713344006.1500034</v>
      </c>
      <c r="Q22" s="111">
        <f t="shared" si="5"/>
        <v>2159</v>
      </c>
      <c r="R22" s="187">
        <f t="shared" si="6"/>
        <v>701346061.85308552</v>
      </c>
      <c r="S22" s="187">
        <f t="shared" si="7"/>
        <v>320949471.56593257</v>
      </c>
      <c r="T22" s="187">
        <f t="shared" si="8"/>
        <v>324847643.28535688</v>
      </c>
      <c r="U22" s="187">
        <f t="shared" si="9"/>
        <v>49376841.779374242</v>
      </c>
      <c r="V22" s="187">
        <f t="shared" si="10"/>
        <v>6172105.2224217802</v>
      </c>
      <c r="W22" s="113">
        <f t="shared" si="11"/>
        <v>0.14880010050994885</v>
      </c>
    </row>
    <row r="23" spans="1:23" s="70" customFormat="1" ht="14" x14ac:dyDescent="0.15">
      <c r="A23" s="68">
        <v>2019</v>
      </c>
      <c r="B23" s="69" t="s">
        <v>121</v>
      </c>
      <c r="C23" s="160">
        <v>73.5</v>
      </c>
      <c r="D23" s="160">
        <v>582.75</v>
      </c>
      <c r="E23" s="160">
        <v>2772</v>
      </c>
      <c r="F23" s="160">
        <v>560</v>
      </c>
      <c r="G23" s="160">
        <v>3988.2499999999995</v>
      </c>
      <c r="H23" s="174"/>
      <c r="I23" s="69" t="s">
        <v>121</v>
      </c>
      <c r="J23" s="76">
        <v>16956</v>
      </c>
      <c r="K23" s="71">
        <v>0.74139566017738612</v>
      </c>
      <c r="L23" s="71">
        <f t="shared" si="0"/>
        <v>12571.104813967759</v>
      </c>
      <c r="M23" s="71">
        <f t="shared" si="1"/>
        <v>12571.104813967759</v>
      </c>
      <c r="N23" s="71">
        <f t="shared" si="2"/>
        <v>12571.104813967759</v>
      </c>
      <c r="O23" s="71">
        <f t="shared" si="3"/>
        <v>12571.104813967759</v>
      </c>
      <c r="P23" s="172">
        <v>311563439.00000012</v>
      </c>
      <c r="Q23" s="111">
        <f t="shared" si="5"/>
        <v>3988.2499999999995</v>
      </c>
      <c r="R23" s="187">
        <f t="shared" si="6"/>
        <v>50136708.774306908</v>
      </c>
      <c r="S23" s="187">
        <f t="shared" si="7"/>
        <v>923976.20382663026</v>
      </c>
      <c r="T23" s="187">
        <f t="shared" si="8"/>
        <v>7325811.3303397112</v>
      </c>
      <c r="U23" s="187">
        <f t="shared" si="9"/>
        <v>34847102.544318624</v>
      </c>
      <c r="V23" s="187">
        <f t="shared" si="10"/>
        <v>7039818.6958219446</v>
      </c>
      <c r="W23" s="113">
        <f t="shared" si="11"/>
        <v>0.16091974377746834</v>
      </c>
    </row>
    <row r="24" spans="1:23" s="70" customFormat="1" ht="14" x14ac:dyDescent="0.15">
      <c r="A24" s="68">
        <v>2019</v>
      </c>
      <c r="B24" s="69" t="s">
        <v>100</v>
      </c>
      <c r="C24" s="160">
        <v>1561.8</v>
      </c>
      <c r="D24" s="160">
        <v>5141.833333333333</v>
      </c>
      <c r="E24" s="160">
        <v>820.57142857142856</v>
      </c>
      <c r="F24" s="160">
        <v>2186.4</v>
      </c>
      <c r="G24" s="160">
        <v>9710.6047619047622</v>
      </c>
      <c r="H24" s="174"/>
      <c r="I24" s="69" t="s">
        <v>100</v>
      </c>
      <c r="J24" s="76">
        <v>834</v>
      </c>
      <c r="K24" s="71">
        <v>0</v>
      </c>
      <c r="L24" s="71">
        <f t="shared" si="0"/>
        <v>0</v>
      </c>
      <c r="M24" s="71">
        <f t="shared" si="1"/>
        <v>0</v>
      </c>
      <c r="N24" s="71">
        <f t="shared" si="2"/>
        <v>0</v>
      </c>
      <c r="O24" s="71">
        <f t="shared" si="3"/>
        <v>0</v>
      </c>
      <c r="P24" s="172">
        <v>99345745.099999994</v>
      </c>
      <c r="Q24" s="111">
        <f t="shared" si="5"/>
        <v>9710.6047619047622</v>
      </c>
      <c r="R24" s="187">
        <f t="shared" si="6"/>
        <v>0</v>
      </c>
      <c r="S24" s="187">
        <f t="shared" si="7"/>
        <v>0</v>
      </c>
      <c r="T24" s="187">
        <f t="shared" si="8"/>
        <v>0</v>
      </c>
      <c r="U24" s="187">
        <f t="shared" si="9"/>
        <v>0</v>
      </c>
      <c r="V24" s="187">
        <f t="shared" si="10"/>
        <v>0</v>
      </c>
      <c r="W24" s="113">
        <f t="shared" si="11"/>
        <v>0</v>
      </c>
    </row>
    <row r="25" spans="1:23" s="70" customFormat="1" ht="14" x14ac:dyDescent="0.15">
      <c r="A25" s="68">
        <v>2019</v>
      </c>
      <c r="B25" s="69" t="s">
        <v>122</v>
      </c>
      <c r="C25" s="160">
        <v>0</v>
      </c>
      <c r="D25" s="160">
        <v>1130</v>
      </c>
      <c r="E25" s="160">
        <v>1650</v>
      </c>
      <c r="F25" s="160">
        <v>0</v>
      </c>
      <c r="G25" s="160">
        <v>2780</v>
      </c>
      <c r="H25" s="174"/>
      <c r="I25" s="69" t="s">
        <v>122</v>
      </c>
      <c r="J25" s="76">
        <v>18</v>
      </c>
      <c r="K25" s="71">
        <v>1</v>
      </c>
      <c r="L25" s="71">
        <f t="shared" si="0"/>
        <v>18</v>
      </c>
      <c r="M25" s="71">
        <f t="shared" si="1"/>
        <v>18</v>
      </c>
      <c r="N25" s="71">
        <f t="shared" si="2"/>
        <v>18</v>
      </c>
      <c r="O25" s="71">
        <f t="shared" si="3"/>
        <v>18</v>
      </c>
      <c r="P25" s="172">
        <v>1860338.93</v>
      </c>
      <c r="Q25" s="111">
        <f t="shared" si="5"/>
        <v>2780</v>
      </c>
      <c r="R25" s="187">
        <f t="shared" si="6"/>
        <v>50040</v>
      </c>
      <c r="S25" s="187">
        <f t="shared" si="7"/>
        <v>0</v>
      </c>
      <c r="T25" s="187">
        <f t="shared" si="8"/>
        <v>20340</v>
      </c>
      <c r="U25" s="187">
        <f t="shared" si="9"/>
        <v>29700</v>
      </c>
      <c r="V25" s="187">
        <f t="shared" si="10"/>
        <v>0</v>
      </c>
      <c r="W25" s="113">
        <f t="shared" si="11"/>
        <v>2.6898324382213516E-2</v>
      </c>
    </row>
    <row r="26" spans="1:23" s="70" customFormat="1" ht="14" x14ac:dyDescent="0.15">
      <c r="A26" s="68">
        <v>2019</v>
      </c>
      <c r="B26" s="69" t="s">
        <v>125</v>
      </c>
      <c r="C26" s="160">
        <v>212</v>
      </c>
      <c r="D26" s="160">
        <v>436</v>
      </c>
      <c r="E26" s="160">
        <v>331</v>
      </c>
      <c r="F26" s="160">
        <v>70</v>
      </c>
      <c r="G26" s="160">
        <v>1049</v>
      </c>
      <c r="H26" s="174"/>
      <c r="I26" s="69" t="s">
        <v>125</v>
      </c>
      <c r="J26" s="76">
        <v>169965.5</v>
      </c>
      <c r="K26" s="71">
        <v>0.40337420583367445</v>
      </c>
      <c r="L26" s="71">
        <f t="shared" si="0"/>
        <v>68559.698581623394</v>
      </c>
      <c r="M26" s="71">
        <f t="shared" si="1"/>
        <v>68559.698581623394</v>
      </c>
      <c r="N26" s="71">
        <f t="shared" si="2"/>
        <v>68559.698581623394</v>
      </c>
      <c r="O26" s="71">
        <f t="shared" si="3"/>
        <v>68559.698581623394</v>
      </c>
      <c r="P26" s="172">
        <v>4229007741.1400018</v>
      </c>
      <c r="Q26" s="111">
        <f t="shared" si="5"/>
        <v>1049</v>
      </c>
      <c r="R26" s="187">
        <f t="shared" si="6"/>
        <v>71919123.812122941</v>
      </c>
      <c r="S26" s="187">
        <f t="shared" si="7"/>
        <v>14534656.09930416</v>
      </c>
      <c r="T26" s="187">
        <f t="shared" si="8"/>
        <v>29892028.581587799</v>
      </c>
      <c r="U26" s="187">
        <f t="shared" si="9"/>
        <v>22693260.230517343</v>
      </c>
      <c r="V26" s="187">
        <f t="shared" si="10"/>
        <v>4799178.9007136375</v>
      </c>
      <c r="W26" s="113">
        <f t="shared" si="11"/>
        <v>1.7006146172893005E-2</v>
      </c>
    </row>
    <row r="27" spans="1:23" s="70" customFormat="1" ht="14" x14ac:dyDescent="0.15">
      <c r="A27" s="68">
        <v>2019</v>
      </c>
      <c r="B27" s="69" t="s">
        <v>162</v>
      </c>
      <c r="C27" s="160">
        <v>186.66666666666666</v>
      </c>
      <c r="D27" s="160">
        <v>108.66666666666667</v>
      </c>
      <c r="E27" s="160">
        <v>73.333333333333329</v>
      </c>
      <c r="F27" s="160">
        <v>0</v>
      </c>
      <c r="G27" s="160">
        <v>368.66666666666663</v>
      </c>
      <c r="H27" s="174"/>
      <c r="I27" s="69" t="s">
        <v>123</v>
      </c>
      <c r="J27" s="76">
        <v>7201.5</v>
      </c>
      <c r="K27" s="71">
        <v>1</v>
      </c>
      <c r="L27" s="71">
        <f t="shared" si="0"/>
        <v>7201.5</v>
      </c>
      <c r="M27" s="71">
        <f t="shared" si="1"/>
        <v>7201.5</v>
      </c>
      <c r="N27" s="71">
        <f t="shared" si="2"/>
        <v>7201.5</v>
      </c>
      <c r="O27" s="71">
        <f t="shared" si="3"/>
        <v>7201.5</v>
      </c>
      <c r="P27" s="172">
        <v>83420591.449999988</v>
      </c>
      <c r="Q27" s="111">
        <f t="shared" si="5"/>
        <v>368.66666666666663</v>
      </c>
      <c r="R27" s="187">
        <f t="shared" si="6"/>
        <v>2654952.9999999995</v>
      </c>
      <c r="S27" s="187">
        <f t="shared" si="7"/>
        <v>1344280</v>
      </c>
      <c r="T27" s="187">
        <f t="shared" si="8"/>
        <v>782563</v>
      </c>
      <c r="U27" s="187">
        <f t="shared" si="9"/>
        <v>528110</v>
      </c>
      <c r="V27" s="187">
        <f t="shared" si="10"/>
        <v>0</v>
      </c>
      <c r="W27" s="113">
        <f t="shared" si="11"/>
        <v>3.1826110961959621E-2</v>
      </c>
    </row>
    <row r="28" spans="1:23" s="70" customFormat="1" ht="14" x14ac:dyDescent="0.15">
      <c r="A28" s="68">
        <v>2019</v>
      </c>
      <c r="B28" s="69" t="s">
        <v>129</v>
      </c>
      <c r="C28" s="160">
        <v>620.98974790748355</v>
      </c>
      <c r="D28" s="160">
        <v>5937.4019777788781</v>
      </c>
      <c r="E28" s="160">
        <v>22635.37630627507</v>
      </c>
      <c r="F28" s="160">
        <v>1092.2319680385651</v>
      </c>
      <c r="G28" s="160">
        <v>30285.999999999996</v>
      </c>
      <c r="H28" s="174"/>
      <c r="I28" s="69" t="s">
        <v>129</v>
      </c>
      <c r="J28" s="76">
        <v>6039.47</v>
      </c>
      <c r="K28" s="71">
        <v>0.13828571428571429</v>
      </c>
      <c r="L28" s="71">
        <f t="shared" si="0"/>
        <v>835.17242285714292</v>
      </c>
      <c r="M28" s="71">
        <f t="shared" si="1"/>
        <v>835.17242285714292</v>
      </c>
      <c r="N28" s="71">
        <f t="shared" si="2"/>
        <v>835.17242285714292</v>
      </c>
      <c r="O28" s="71">
        <f t="shared" si="3"/>
        <v>835.17242285714292</v>
      </c>
      <c r="P28" s="172">
        <v>1440676369.3000004</v>
      </c>
      <c r="Q28" s="111">
        <f t="shared" si="5"/>
        <v>30285.999999999996</v>
      </c>
      <c r="R28" s="187">
        <f t="shared" si="6"/>
        <v>25294031.998651426</v>
      </c>
      <c r="S28" s="187">
        <f t="shared" si="7"/>
        <v>518633.51232933946</v>
      </c>
      <c r="T28" s="187">
        <f t="shared" si="8"/>
        <v>4958754.3952583782</v>
      </c>
      <c r="U28" s="187">
        <f t="shared" si="9"/>
        <v>18904442.071994916</v>
      </c>
      <c r="V28" s="187">
        <f t="shared" si="10"/>
        <v>912202.01906879398</v>
      </c>
      <c r="W28" s="113">
        <f t="shared" si="11"/>
        <v>1.7557053435214846E-2</v>
      </c>
    </row>
    <row r="29" spans="1:23" s="70" customFormat="1" ht="14" x14ac:dyDescent="0.15">
      <c r="A29" s="68">
        <v>2019</v>
      </c>
      <c r="B29" s="69" t="s">
        <v>126</v>
      </c>
      <c r="C29" s="160">
        <v>5498</v>
      </c>
      <c r="D29" s="160">
        <v>18950</v>
      </c>
      <c r="E29" s="160">
        <v>7536</v>
      </c>
      <c r="F29" s="160">
        <v>5460</v>
      </c>
      <c r="G29" s="160">
        <v>37444</v>
      </c>
      <c r="H29" s="174"/>
      <c r="I29" s="69" t="s">
        <v>126</v>
      </c>
      <c r="J29" s="76">
        <v>3455</v>
      </c>
      <c r="K29" s="71">
        <v>1</v>
      </c>
      <c r="L29" s="71">
        <f t="shared" si="0"/>
        <v>3455</v>
      </c>
      <c r="M29" s="71">
        <f t="shared" si="1"/>
        <v>3455</v>
      </c>
      <c r="N29" s="71">
        <f t="shared" si="2"/>
        <v>3455</v>
      </c>
      <c r="O29" s="71">
        <f t="shared" si="3"/>
        <v>3455</v>
      </c>
      <c r="P29" s="172">
        <v>479575622.47999984</v>
      </c>
      <c r="Q29" s="111">
        <f t="shared" si="5"/>
        <v>37444</v>
      </c>
      <c r="R29" s="187">
        <f t="shared" si="6"/>
        <v>129369020</v>
      </c>
      <c r="S29" s="187">
        <f t="shared" si="7"/>
        <v>18995590</v>
      </c>
      <c r="T29" s="187">
        <f t="shared" si="8"/>
        <v>65472250</v>
      </c>
      <c r="U29" s="187">
        <f t="shared" si="9"/>
        <v>26036880</v>
      </c>
      <c r="V29" s="187">
        <f t="shared" si="10"/>
        <v>18864300</v>
      </c>
      <c r="W29" s="113">
        <f t="shared" si="11"/>
        <v>0.26975728943644378</v>
      </c>
    </row>
    <row r="30" spans="1:23" s="70" customFormat="1" ht="14" x14ac:dyDescent="0.15">
      <c r="A30" s="68">
        <v>2019</v>
      </c>
      <c r="B30" s="69" t="s">
        <v>154</v>
      </c>
      <c r="C30" s="160">
        <v>442.06</v>
      </c>
      <c r="D30" s="160">
        <v>541.88</v>
      </c>
      <c r="E30" s="160">
        <v>285.2</v>
      </c>
      <c r="F30" s="160">
        <v>156.85999999999999</v>
      </c>
      <c r="G30" s="160">
        <v>1426</v>
      </c>
      <c r="H30" s="174"/>
      <c r="I30" s="69" t="s">
        <v>154</v>
      </c>
      <c r="J30" s="76">
        <v>24999</v>
      </c>
      <c r="K30" s="71">
        <v>1</v>
      </c>
      <c r="L30" s="71">
        <f t="shared" si="0"/>
        <v>24999</v>
      </c>
      <c r="M30" s="71">
        <f t="shared" si="1"/>
        <v>24999</v>
      </c>
      <c r="N30" s="71">
        <f t="shared" si="2"/>
        <v>24999</v>
      </c>
      <c r="O30" s="71">
        <f t="shared" si="3"/>
        <v>24999</v>
      </c>
      <c r="P30" s="172">
        <v>517932229.72999996</v>
      </c>
      <c r="Q30" s="111">
        <f t="shared" si="5"/>
        <v>1426</v>
      </c>
      <c r="R30" s="187">
        <f t="shared" si="6"/>
        <v>35648574</v>
      </c>
      <c r="S30" s="187">
        <f t="shared" si="7"/>
        <v>11051057.939999999</v>
      </c>
      <c r="T30" s="187">
        <f t="shared" si="8"/>
        <v>13546458.119999999</v>
      </c>
      <c r="U30" s="187">
        <f t="shared" si="9"/>
        <v>7129714.7999999998</v>
      </c>
      <c r="V30" s="187">
        <f t="shared" si="10"/>
        <v>3921343.1399999997</v>
      </c>
      <c r="W30" s="113">
        <f t="shared" si="11"/>
        <v>6.8828645822222215E-2</v>
      </c>
    </row>
    <row r="31" spans="1:23" s="70" customFormat="1" ht="14" x14ac:dyDescent="0.15">
      <c r="A31" s="68">
        <v>2019</v>
      </c>
      <c r="B31" s="69" t="s">
        <v>114</v>
      </c>
      <c r="C31" s="160">
        <v>300</v>
      </c>
      <c r="D31" s="160">
        <v>3950</v>
      </c>
      <c r="E31" s="160">
        <v>9640</v>
      </c>
      <c r="F31" s="160">
        <v>900</v>
      </c>
      <c r="G31" s="160">
        <v>14790</v>
      </c>
      <c r="H31" s="174"/>
      <c r="I31" s="69" t="s">
        <v>114</v>
      </c>
      <c r="J31" s="76">
        <v>448.66999999999996</v>
      </c>
      <c r="K31" s="71">
        <v>0.89847715736040612</v>
      </c>
      <c r="L31" s="71">
        <f t="shared" si="0"/>
        <v>403.11974619289339</v>
      </c>
      <c r="M31" s="71">
        <f t="shared" si="1"/>
        <v>403.11974619289339</v>
      </c>
      <c r="N31" s="71">
        <f t="shared" si="2"/>
        <v>403.11974619289339</v>
      </c>
      <c r="O31" s="71">
        <f t="shared" si="3"/>
        <v>403.11974619289339</v>
      </c>
      <c r="P31" s="172">
        <v>44214387.439999998</v>
      </c>
      <c r="Q31" s="111">
        <f t="shared" si="5"/>
        <v>14790</v>
      </c>
      <c r="R31" s="187">
        <f t="shared" si="6"/>
        <v>5962141.0461928928</v>
      </c>
      <c r="S31" s="187">
        <f t="shared" si="7"/>
        <v>120935.92385786802</v>
      </c>
      <c r="T31" s="187">
        <f t="shared" si="8"/>
        <v>1592322.997461929</v>
      </c>
      <c r="U31" s="187">
        <f t="shared" si="9"/>
        <v>3886074.353299492</v>
      </c>
      <c r="V31" s="187">
        <f t="shared" si="10"/>
        <v>362807.77157360403</v>
      </c>
      <c r="W31" s="113">
        <f t="shared" si="11"/>
        <v>0.13484617545100366</v>
      </c>
    </row>
    <row r="32" spans="1:23" s="70" customFormat="1" ht="14" x14ac:dyDescent="0.15">
      <c r="A32" s="68">
        <v>2019</v>
      </c>
      <c r="B32" s="69" t="s">
        <v>149</v>
      </c>
      <c r="C32" s="160">
        <v>647</v>
      </c>
      <c r="D32" s="160">
        <v>7854</v>
      </c>
      <c r="E32" s="160">
        <v>840</v>
      </c>
      <c r="F32" s="160">
        <v>0</v>
      </c>
      <c r="G32" s="160">
        <v>9341</v>
      </c>
      <c r="H32" s="174"/>
      <c r="I32" s="69" t="s">
        <v>149</v>
      </c>
      <c r="J32" s="76">
        <v>35868</v>
      </c>
      <c r="K32" s="71">
        <v>1</v>
      </c>
      <c r="L32" s="71">
        <f t="shared" si="0"/>
        <v>35868</v>
      </c>
      <c r="M32" s="71">
        <f t="shared" si="1"/>
        <v>35868</v>
      </c>
      <c r="N32" s="71">
        <f t="shared" si="2"/>
        <v>35868</v>
      </c>
      <c r="O32" s="71">
        <f t="shared" si="3"/>
        <v>35868</v>
      </c>
      <c r="P32" s="172">
        <v>2965825503.3000002</v>
      </c>
      <c r="Q32" s="111">
        <f t="shared" si="5"/>
        <v>9341</v>
      </c>
      <c r="R32" s="187">
        <f t="shared" si="6"/>
        <v>335042988</v>
      </c>
      <c r="S32" s="187">
        <f t="shared" si="7"/>
        <v>23206596</v>
      </c>
      <c r="T32" s="187">
        <f t="shared" si="8"/>
        <v>281707272</v>
      </c>
      <c r="U32" s="187">
        <f t="shared" si="9"/>
        <v>30129120</v>
      </c>
      <c r="V32" s="187">
        <f t="shared" si="10"/>
        <v>0</v>
      </c>
      <c r="W32" s="113">
        <f t="shared" si="11"/>
        <v>0.11296786935954459</v>
      </c>
    </row>
    <row r="33" spans="1:23" s="70" customFormat="1" ht="14" x14ac:dyDescent="0.15">
      <c r="A33" s="68">
        <v>2019</v>
      </c>
      <c r="B33" s="69" t="s">
        <v>103</v>
      </c>
      <c r="C33" s="160">
        <v>600.29</v>
      </c>
      <c r="D33" s="160">
        <v>2375.16</v>
      </c>
      <c r="E33" s="160">
        <v>4352.13</v>
      </c>
      <c r="F33" s="160">
        <v>1858.41</v>
      </c>
      <c r="G33" s="160">
        <v>9185.99</v>
      </c>
      <c r="H33" s="174"/>
      <c r="I33" s="69" t="s">
        <v>103</v>
      </c>
      <c r="J33" s="76">
        <v>16046.72</v>
      </c>
      <c r="K33" s="71">
        <v>0.77256109293823361</v>
      </c>
      <c r="L33" s="71">
        <f t="shared" si="0"/>
        <v>12397.071541273812</v>
      </c>
      <c r="M33" s="71">
        <f t="shared" si="1"/>
        <v>12397.071541273812</v>
      </c>
      <c r="N33" s="71">
        <f t="shared" si="2"/>
        <v>12397.071541273812</v>
      </c>
      <c r="O33" s="71">
        <f t="shared" si="3"/>
        <v>12397.071541273812</v>
      </c>
      <c r="P33" s="172">
        <v>1201819592.7200003</v>
      </c>
      <c r="Q33" s="111">
        <f t="shared" si="5"/>
        <v>9185.99</v>
      </c>
      <c r="R33" s="187">
        <f t="shared" si="6"/>
        <v>113879375.20742582</v>
      </c>
      <c r="S33" s="187">
        <f t="shared" si="7"/>
        <v>7441838.0755112562</v>
      </c>
      <c r="T33" s="187">
        <f t="shared" si="8"/>
        <v>29445028.441971906</v>
      </c>
      <c r="U33" s="187">
        <f t="shared" si="9"/>
        <v>53953666.966923997</v>
      </c>
      <c r="V33" s="187">
        <f t="shared" si="10"/>
        <v>23038841.723018665</v>
      </c>
      <c r="W33" s="113">
        <f t="shared" si="11"/>
        <v>9.4755798538522756E-2</v>
      </c>
    </row>
    <row r="34" spans="1:23" s="70" customFormat="1" ht="14" x14ac:dyDescent="0.15">
      <c r="A34" s="68">
        <v>2019</v>
      </c>
      <c r="B34" s="69" t="s">
        <v>137</v>
      </c>
      <c r="C34" s="160">
        <v>0</v>
      </c>
      <c r="D34" s="160">
        <v>808</v>
      </c>
      <c r="E34" s="160">
        <v>2315</v>
      </c>
      <c r="F34" s="160">
        <v>0</v>
      </c>
      <c r="G34" s="160">
        <v>3123</v>
      </c>
      <c r="H34" s="174"/>
      <c r="I34" s="69" t="s">
        <v>137</v>
      </c>
      <c r="J34" s="76">
        <v>5034.1400000000003</v>
      </c>
      <c r="K34" s="71">
        <v>0.75496984587893678</v>
      </c>
      <c r="L34" s="71">
        <f t="shared" si="0"/>
        <v>3800.6238999329912</v>
      </c>
      <c r="M34" s="71">
        <f t="shared" si="1"/>
        <v>3800.6238999329912</v>
      </c>
      <c r="N34" s="71">
        <f t="shared" si="2"/>
        <v>3800.6238999329912</v>
      </c>
      <c r="O34" s="71">
        <f t="shared" si="3"/>
        <v>3800.6238999329912</v>
      </c>
      <c r="P34" s="172">
        <v>371880127.5200001</v>
      </c>
      <c r="Q34" s="111">
        <f t="shared" si="5"/>
        <v>3123</v>
      </c>
      <c r="R34" s="187">
        <f t="shared" si="6"/>
        <v>11869348.439490732</v>
      </c>
      <c r="S34" s="187">
        <f t="shared" si="7"/>
        <v>0</v>
      </c>
      <c r="T34" s="187">
        <f t="shared" si="8"/>
        <v>3070904.1111458568</v>
      </c>
      <c r="U34" s="187">
        <f t="shared" si="9"/>
        <v>8798444.3283448741</v>
      </c>
      <c r="V34" s="187">
        <f t="shared" si="10"/>
        <v>0</v>
      </c>
      <c r="W34" s="113">
        <f t="shared" si="11"/>
        <v>3.1917135552913853E-2</v>
      </c>
    </row>
    <row r="35" spans="1:23" s="70" customFormat="1" ht="14" x14ac:dyDescent="0.15">
      <c r="A35" s="68">
        <v>2019</v>
      </c>
      <c r="B35" s="69" t="s">
        <v>152</v>
      </c>
      <c r="C35" s="160">
        <v>471.83333333333331</v>
      </c>
      <c r="D35" s="160">
        <v>679.41666666666663</v>
      </c>
      <c r="E35" s="160">
        <v>0</v>
      </c>
      <c r="F35" s="160">
        <v>28.333333333333332</v>
      </c>
      <c r="G35" s="160">
        <v>1179.5833333333333</v>
      </c>
      <c r="H35" s="174"/>
      <c r="I35" s="69" t="s">
        <v>152</v>
      </c>
      <c r="J35" s="76">
        <v>16469.830000000002</v>
      </c>
      <c r="K35" s="71">
        <v>1</v>
      </c>
      <c r="L35" s="71">
        <f t="shared" si="0"/>
        <v>16469.830000000002</v>
      </c>
      <c r="M35" s="71">
        <f t="shared" si="1"/>
        <v>16469.830000000002</v>
      </c>
      <c r="N35" s="71">
        <f t="shared" si="2"/>
        <v>16469.830000000002</v>
      </c>
      <c r="O35" s="71">
        <f t="shared" si="3"/>
        <v>16469.830000000002</v>
      </c>
      <c r="P35" s="172">
        <v>149610279.38999999</v>
      </c>
      <c r="Q35" s="111">
        <f t="shared" si="5"/>
        <v>1179.5833333333333</v>
      </c>
      <c r="R35" s="187">
        <f t="shared" si="6"/>
        <v>19427536.970833335</v>
      </c>
      <c r="S35" s="187">
        <f t="shared" si="7"/>
        <v>7771014.788333334</v>
      </c>
      <c r="T35" s="187">
        <f t="shared" si="8"/>
        <v>11189876.999166667</v>
      </c>
      <c r="U35" s="187">
        <f t="shared" si="9"/>
        <v>0</v>
      </c>
      <c r="V35" s="187">
        <f t="shared" si="10"/>
        <v>466645.18333333335</v>
      </c>
      <c r="W35" s="113">
        <f t="shared" si="11"/>
        <v>0.1298542924326086</v>
      </c>
    </row>
    <row r="36" spans="1:23" s="70" customFormat="1" ht="14" x14ac:dyDescent="0.15">
      <c r="A36" s="68">
        <v>2019</v>
      </c>
      <c r="B36" s="69" t="s">
        <v>132</v>
      </c>
      <c r="C36" s="160">
        <v>890.6</v>
      </c>
      <c r="D36" s="160">
        <v>439.2</v>
      </c>
      <c r="E36" s="160">
        <v>401.6</v>
      </c>
      <c r="F36" s="160">
        <v>109.8</v>
      </c>
      <c r="G36" s="160">
        <v>1841.2</v>
      </c>
      <c r="H36" s="174"/>
      <c r="I36" s="69" t="s">
        <v>132</v>
      </c>
      <c r="J36" s="76">
        <v>4912</v>
      </c>
      <c r="K36" s="71">
        <v>1</v>
      </c>
      <c r="L36" s="71">
        <f t="shared" si="0"/>
        <v>4912</v>
      </c>
      <c r="M36" s="71">
        <f t="shared" si="1"/>
        <v>4912</v>
      </c>
      <c r="N36" s="71">
        <f t="shared" si="2"/>
        <v>4912</v>
      </c>
      <c r="O36" s="71">
        <f t="shared" si="3"/>
        <v>4912</v>
      </c>
      <c r="P36" s="172">
        <v>0</v>
      </c>
      <c r="Q36" s="111">
        <f t="shared" si="5"/>
        <v>1841.2</v>
      </c>
      <c r="R36" s="187">
        <f t="shared" si="6"/>
        <v>9043974.4000000004</v>
      </c>
      <c r="S36" s="187">
        <f t="shared" si="7"/>
        <v>4374627.2</v>
      </c>
      <c r="T36" s="187">
        <f t="shared" si="8"/>
        <v>2157350.4</v>
      </c>
      <c r="U36" s="187">
        <f t="shared" si="9"/>
        <v>1972659.2000000002</v>
      </c>
      <c r="V36" s="187">
        <f t="shared" si="10"/>
        <v>539337.6</v>
      </c>
      <c r="W36" s="113"/>
    </row>
    <row r="37" spans="1:23" s="70" customFormat="1" ht="14" x14ac:dyDescent="0.15">
      <c r="A37" s="68">
        <v>2019</v>
      </c>
      <c r="B37" s="69" t="s">
        <v>135</v>
      </c>
      <c r="C37" s="160">
        <v>392</v>
      </c>
      <c r="D37" s="160">
        <v>1100</v>
      </c>
      <c r="E37" s="160">
        <v>2200</v>
      </c>
      <c r="F37" s="160">
        <v>850</v>
      </c>
      <c r="G37" s="160">
        <v>4542</v>
      </c>
      <c r="H37" s="174"/>
      <c r="I37" s="69" t="s">
        <v>135</v>
      </c>
      <c r="J37" s="76">
        <v>1082</v>
      </c>
      <c r="K37" s="71">
        <v>0.51683168316831685</v>
      </c>
      <c r="L37" s="71">
        <f t="shared" si="0"/>
        <v>559.21188118811881</v>
      </c>
      <c r="M37" s="71">
        <f t="shared" si="1"/>
        <v>559.21188118811881</v>
      </c>
      <c r="N37" s="71">
        <f t="shared" si="2"/>
        <v>559.21188118811881</v>
      </c>
      <c r="O37" s="71">
        <f t="shared" si="3"/>
        <v>559.21188118811881</v>
      </c>
      <c r="P37" s="172">
        <v>93769618.710000008</v>
      </c>
      <c r="Q37" s="111">
        <f t="shared" si="5"/>
        <v>4542</v>
      </c>
      <c r="R37" s="187">
        <f t="shared" si="6"/>
        <v>2539940.3643564358</v>
      </c>
      <c r="S37" s="187">
        <f t="shared" si="7"/>
        <v>219211.05742574256</v>
      </c>
      <c r="T37" s="187">
        <f t="shared" si="8"/>
        <v>615133.06930693064</v>
      </c>
      <c r="U37" s="187">
        <f t="shared" si="9"/>
        <v>1230266.1386138613</v>
      </c>
      <c r="V37" s="187">
        <f t="shared" si="10"/>
        <v>475330.09900990099</v>
      </c>
      <c r="W37" s="113">
        <f t="shared" si="11"/>
        <v>2.708702881912823E-2</v>
      </c>
    </row>
    <row r="38" spans="1:23" s="70" customFormat="1" ht="14" x14ac:dyDescent="0.15">
      <c r="A38" s="68">
        <v>2019</v>
      </c>
      <c r="B38" s="69" t="s">
        <v>136</v>
      </c>
      <c r="C38" s="160">
        <v>0</v>
      </c>
      <c r="D38" s="160">
        <v>7900</v>
      </c>
      <c r="E38" s="160">
        <v>19280</v>
      </c>
      <c r="F38" s="160">
        <v>1800</v>
      </c>
      <c r="G38" s="160">
        <v>28980</v>
      </c>
      <c r="H38" s="174"/>
      <c r="I38" s="69" t="s">
        <v>136</v>
      </c>
      <c r="J38" s="76">
        <v>1193.25</v>
      </c>
      <c r="K38" s="71">
        <v>0.89985895627644574</v>
      </c>
      <c r="L38" s="71">
        <f t="shared" si="0"/>
        <v>1073.7566995768689</v>
      </c>
      <c r="M38" s="71">
        <f t="shared" si="1"/>
        <v>1073.7566995768689</v>
      </c>
      <c r="N38" s="71">
        <f t="shared" si="2"/>
        <v>1073.7566995768689</v>
      </c>
      <c r="O38" s="71">
        <f t="shared" si="3"/>
        <v>1073.7566995768689</v>
      </c>
      <c r="P38" s="172">
        <v>205613953.97</v>
      </c>
      <c r="Q38" s="111">
        <f t="shared" si="5"/>
        <v>28980</v>
      </c>
      <c r="R38" s="187">
        <f t="shared" si="6"/>
        <v>31117469.15373766</v>
      </c>
      <c r="S38" s="187">
        <f t="shared" si="7"/>
        <v>0</v>
      </c>
      <c r="T38" s="187">
        <f t="shared" si="8"/>
        <v>8482677.9266572632</v>
      </c>
      <c r="U38" s="187">
        <f t="shared" si="9"/>
        <v>20702029.167842031</v>
      </c>
      <c r="V38" s="187">
        <f t="shared" si="10"/>
        <v>1932762.059238364</v>
      </c>
      <c r="W38" s="113">
        <f t="shared" si="11"/>
        <v>0.15133928681843178</v>
      </c>
    </row>
    <row r="39" spans="1:23" s="70" customFormat="1" ht="14" x14ac:dyDescent="0.15">
      <c r="A39" s="68">
        <v>2019</v>
      </c>
      <c r="B39" s="69" t="s">
        <v>150</v>
      </c>
      <c r="C39" s="160">
        <v>0</v>
      </c>
      <c r="D39" s="160">
        <v>3950</v>
      </c>
      <c r="E39" s="160">
        <v>9640</v>
      </c>
      <c r="F39" s="160">
        <v>900</v>
      </c>
      <c r="G39" s="160">
        <v>14490</v>
      </c>
      <c r="H39" s="174"/>
      <c r="I39" s="69" t="s">
        <v>150</v>
      </c>
      <c r="J39" s="76">
        <v>1197.19</v>
      </c>
      <c r="K39" s="71">
        <v>0.7369323050556984</v>
      </c>
      <c r="L39" s="71">
        <f t="shared" si="0"/>
        <v>882.24798628963163</v>
      </c>
      <c r="M39" s="71">
        <f t="shared" si="1"/>
        <v>882.24798628963163</v>
      </c>
      <c r="N39" s="71">
        <f t="shared" si="2"/>
        <v>882.24798628963163</v>
      </c>
      <c r="O39" s="71">
        <f t="shared" si="3"/>
        <v>882.24798628963163</v>
      </c>
      <c r="P39" s="172">
        <v>91291890.050000012</v>
      </c>
      <c r="Q39" s="111">
        <f t="shared" si="5"/>
        <v>14490</v>
      </c>
      <c r="R39" s="187">
        <f t="shared" si="6"/>
        <v>12783773.321336763</v>
      </c>
      <c r="S39" s="187">
        <f t="shared" si="7"/>
        <v>0</v>
      </c>
      <c r="T39" s="187">
        <f t="shared" si="8"/>
        <v>3484879.545844045</v>
      </c>
      <c r="U39" s="187">
        <f t="shared" si="9"/>
        <v>8504870.5878320485</v>
      </c>
      <c r="V39" s="187">
        <f t="shared" si="10"/>
        <v>794023.18766066851</v>
      </c>
      <c r="W39" s="113">
        <f t="shared" si="11"/>
        <v>0.14003186169478107</v>
      </c>
    </row>
    <row r="40" spans="1:23" s="70" customFormat="1" ht="14" x14ac:dyDescent="0.15">
      <c r="A40" s="68">
        <v>2019</v>
      </c>
      <c r="B40" s="78" t="s">
        <v>181</v>
      </c>
      <c r="C40" s="160">
        <v>200</v>
      </c>
      <c r="D40" s="160">
        <v>345</v>
      </c>
      <c r="E40" s="160">
        <v>350</v>
      </c>
      <c r="F40" s="160">
        <v>90</v>
      </c>
      <c r="G40" s="160">
        <v>985</v>
      </c>
      <c r="H40" s="174"/>
      <c r="I40" s="78" t="s">
        <v>181</v>
      </c>
      <c r="J40" s="71">
        <v>7921</v>
      </c>
      <c r="K40" s="71">
        <v>0.59188320385748727</v>
      </c>
      <c r="L40" s="71">
        <f t="shared" si="0"/>
        <v>4688.3068577551567</v>
      </c>
      <c r="M40" s="71">
        <f t="shared" si="1"/>
        <v>4688.3068577551567</v>
      </c>
      <c r="N40" s="71">
        <f t="shared" si="2"/>
        <v>4688.3068577551567</v>
      </c>
      <c r="O40" s="71">
        <f t="shared" si="3"/>
        <v>4688.3068577551567</v>
      </c>
      <c r="P40" s="172">
        <v>960301730.98000002</v>
      </c>
      <c r="Q40" s="111">
        <f t="shared" si="5"/>
        <v>985</v>
      </c>
      <c r="R40" s="187">
        <f t="shared" si="6"/>
        <v>4617982.2548888298</v>
      </c>
      <c r="S40" s="187">
        <f t="shared" si="7"/>
        <v>937661.37155103136</v>
      </c>
      <c r="T40" s="187">
        <f t="shared" si="8"/>
        <v>1617465.865925529</v>
      </c>
      <c r="U40" s="187">
        <f t="shared" si="9"/>
        <v>1640907.4002143049</v>
      </c>
      <c r="V40" s="187">
        <f t="shared" si="10"/>
        <v>421947.61719796411</v>
      </c>
      <c r="W40" s="113">
        <f t="shared" si="11"/>
        <v>4.8088867341477357E-3</v>
      </c>
    </row>
    <row r="41" spans="1:23" s="70" customFormat="1" ht="14" x14ac:dyDescent="0.15">
      <c r="A41" s="68">
        <v>2019</v>
      </c>
      <c r="B41" s="69" t="s">
        <v>159</v>
      </c>
      <c r="C41" s="160">
        <v>1387.6</v>
      </c>
      <c r="D41" s="160">
        <v>218</v>
      </c>
      <c r="E41" s="160">
        <v>189.6</v>
      </c>
      <c r="F41" s="160">
        <v>8</v>
      </c>
      <c r="G41" s="160">
        <v>1803.1999999999998</v>
      </c>
      <c r="H41" s="174"/>
      <c r="I41" s="69" t="s">
        <v>159</v>
      </c>
      <c r="J41" s="76">
        <v>640</v>
      </c>
      <c r="K41" s="71">
        <v>0</v>
      </c>
      <c r="L41" s="71">
        <f t="shared" si="0"/>
        <v>0</v>
      </c>
      <c r="M41" s="71">
        <f t="shared" si="1"/>
        <v>0</v>
      </c>
      <c r="N41" s="71">
        <f t="shared" si="2"/>
        <v>0</v>
      </c>
      <c r="O41" s="71">
        <f t="shared" si="3"/>
        <v>0</v>
      </c>
      <c r="P41" s="172">
        <v>2050370.87</v>
      </c>
      <c r="Q41" s="111">
        <f t="shared" si="5"/>
        <v>1803.1999999999998</v>
      </c>
      <c r="R41" s="187">
        <f t="shared" si="6"/>
        <v>0</v>
      </c>
      <c r="S41" s="187">
        <f t="shared" si="7"/>
        <v>0</v>
      </c>
      <c r="T41" s="187">
        <f t="shared" si="8"/>
        <v>0</v>
      </c>
      <c r="U41" s="187">
        <f t="shared" si="9"/>
        <v>0</v>
      </c>
      <c r="V41" s="187">
        <f t="shared" si="10"/>
        <v>0</v>
      </c>
      <c r="W41" s="113">
        <f t="shared" si="11"/>
        <v>0</v>
      </c>
    </row>
    <row r="42" spans="1:23" s="70" customFormat="1" ht="14" x14ac:dyDescent="0.15">
      <c r="A42" s="68">
        <v>2019</v>
      </c>
      <c r="B42" s="69" t="s">
        <v>108</v>
      </c>
      <c r="C42" s="160">
        <v>840</v>
      </c>
      <c r="D42" s="160">
        <v>1860</v>
      </c>
      <c r="E42" s="160">
        <v>3150</v>
      </c>
      <c r="F42" s="160">
        <v>420</v>
      </c>
      <c r="G42" s="160">
        <v>6270</v>
      </c>
      <c r="H42" s="174"/>
      <c r="I42" s="69" t="s">
        <v>108</v>
      </c>
      <c r="J42" s="76">
        <v>218</v>
      </c>
      <c r="K42" s="71">
        <v>0</v>
      </c>
      <c r="L42" s="71">
        <f t="shared" si="0"/>
        <v>0</v>
      </c>
      <c r="M42" s="71">
        <f t="shared" si="1"/>
        <v>0</v>
      </c>
      <c r="N42" s="71">
        <f t="shared" si="2"/>
        <v>0</v>
      </c>
      <c r="O42" s="71">
        <f t="shared" si="3"/>
        <v>0</v>
      </c>
      <c r="P42" s="172">
        <v>28227705.239999998</v>
      </c>
      <c r="Q42" s="111">
        <f t="shared" si="5"/>
        <v>6270</v>
      </c>
      <c r="R42" s="187">
        <f t="shared" si="6"/>
        <v>0</v>
      </c>
      <c r="S42" s="187">
        <f t="shared" si="7"/>
        <v>0</v>
      </c>
      <c r="T42" s="187">
        <f t="shared" si="8"/>
        <v>0</v>
      </c>
      <c r="U42" s="187">
        <f t="shared" si="9"/>
        <v>0</v>
      </c>
      <c r="V42" s="187">
        <f t="shared" si="10"/>
        <v>0</v>
      </c>
      <c r="W42" s="113">
        <f t="shared" si="11"/>
        <v>0</v>
      </c>
    </row>
    <row r="43" spans="1:23" s="70" customFormat="1" ht="14" x14ac:dyDescent="0.15">
      <c r="A43" s="68">
        <v>2019</v>
      </c>
      <c r="B43" s="69" t="s">
        <v>105</v>
      </c>
      <c r="C43" s="160">
        <v>924</v>
      </c>
      <c r="D43" s="160">
        <v>9372</v>
      </c>
      <c r="E43" s="160">
        <v>11805</v>
      </c>
      <c r="F43" s="160">
        <v>2231</v>
      </c>
      <c r="G43" s="160">
        <v>24332</v>
      </c>
      <c r="H43" s="174"/>
      <c r="I43" s="69" t="s">
        <v>105</v>
      </c>
      <c r="J43" s="76">
        <v>2</v>
      </c>
      <c r="K43" s="71">
        <v>1</v>
      </c>
      <c r="L43" s="71">
        <f t="shared" si="0"/>
        <v>2</v>
      </c>
      <c r="M43" s="71">
        <f t="shared" si="1"/>
        <v>2</v>
      </c>
      <c r="N43" s="71">
        <f t="shared" si="2"/>
        <v>2</v>
      </c>
      <c r="O43" s="71">
        <f t="shared" si="3"/>
        <v>2</v>
      </c>
      <c r="P43" s="172">
        <v>179409</v>
      </c>
      <c r="Q43" s="111">
        <f t="shared" si="5"/>
        <v>24332</v>
      </c>
      <c r="R43" s="187">
        <f t="shared" si="6"/>
        <v>48664</v>
      </c>
      <c r="S43" s="187">
        <f t="shared" si="7"/>
        <v>1848</v>
      </c>
      <c r="T43" s="187">
        <f t="shared" si="8"/>
        <v>18744</v>
      </c>
      <c r="U43" s="187">
        <f t="shared" si="9"/>
        <v>23610</v>
      </c>
      <c r="V43" s="187">
        <f t="shared" si="10"/>
        <v>4462</v>
      </c>
      <c r="W43" s="113">
        <f t="shared" si="11"/>
        <v>0.27124614707177452</v>
      </c>
    </row>
    <row r="44" spans="1:23" ht="14" x14ac:dyDescent="0.15">
      <c r="R44" s="118">
        <f>SUM(R3:R43)</f>
        <v>3321380417.1523352</v>
      </c>
      <c r="S44" s="118">
        <f>SUM(S3:S43)</f>
        <v>976063518.02820647</v>
      </c>
      <c r="T44" s="118">
        <f>SUM(T3:T43)</f>
        <v>1552676801.631743</v>
      </c>
      <c r="U44" s="118">
        <f>SUM(U3:U43)</f>
        <v>573387424.63395751</v>
      </c>
      <c r="V44" s="118">
        <f>SUM(V3:V43)</f>
        <v>219252672.85842854</v>
      </c>
    </row>
    <row r="52" spans="8:8" s="70" customFormat="1" ht="14" x14ac:dyDescent="0.15">
      <c r="H52" s="170"/>
    </row>
  </sheetData>
  <mergeCells count="1">
    <mergeCell ref="A1:G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1FA1-E8FB-4CE7-A598-C245AC7A8BDD}">
  <dimension ref="A1:W27"/>
  <sheetViews>
    <sheetView zoomScaleNormal="100" workbookViewId="0">
      <selection activeCell="A2" sqref="A2"/>
    </sheetView>
  </sheetViews>
  <sheetFormatPr baseColWidth="10" defaultColWidth="11.5" defaultRowHeight="13" x14ac:dyDescent="0.15"/>
  <cols>
    <col min="1" max="1" width="5.5" style="94" bestFit="1" customWidth="1"/>
    <col min="2" max="2" width="18.5" style="94" bestFit="1" customWidth="1"/>
    <col min="3" max="3" width="11.5" style="94" bestFit="1" customWidth="1"/>
    <col min="4" max="5" width="12.6640625" style="94" bestFit="1" customWidth="1"/>
    <col min="6" max="6" width="11.5" style="94" bestFit="1" customWidth="1"/>
    <col min="7" max="7" width="14.1640625" style="94" bestFit="1" customWidth="1"/>
    <col min="8" max="8" width="2.33203125" style="205" customWidth="1"/>
    <col min="9" max="9" width="18.5" style="94" bestFit="1" customWidth="1"/>
    <col min="10" max="10" width="11.5" style="94" bestFit="1" customWidth="1"/>
    <col min="11" max="11" width="7.5" style="94" bestFit="1" customWidth="1"/>
    <col min="12" max="15" width="9.1640625" style="94" bestFit="1" customWidth="1"/>
    <col min="16" max="16" width="19.83203125" style="94" bestFit="1" customWidth="1"/>
    <col min="17" max="17" width="14.6640625" style="94" bestFit="1" customWidth="1"/>
    <col min="18" max="18" width="17.83203125" style="94" customWidth="1"/>
    <col min="19" max="22" width="15.5" style="94" bestFit="1" customWidth="1"/>
    <col min="23" max="23" width="13.6640625" style="94" bestFit="1" customWidth="1"/>
    <col min="24" max="16384" width="11.5" style="94"/>
  </cols>
  <sheetData>
    <row r="1" spans="1:23" ht="20.25" customHeight="1" x14ac:dyDescent="0.2">
      <c r="A1" s="271" t="s">
        <v>194</v>
      </c>
      <c r="B1" s="271"/>
      <c r="C1" s="271"/>
      <c r="D1" s="271"/>
      <c r="E1" s="271"/>
      <c r="F1" s="271"/>
      <c r="G1" s="271"/>
      <c r="H1" s="190"/>
      <c r="I1" s="144"/>
      <c r="J1" s="144"/>
      <c r="K1" s="144"/>
      <c r="L1" s="144"/>
      <c r="M1" s="144"/>
      <c r="N1" s="144"/>
      <c r="O1" s="144"/>
    </row>
    <row r="2" spans="1:23" s="70" customFormat="1" ht="43.5" customHeight="1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6" t="s">
        <v>144</v>
      </c>
      <c r="G2" s="175" t="s">
        <v>210</v>
      </c>
      <c r="H2" s="207"/>
      <c r="I2" s="101" t="s">
        <v>139</v>
      </c>
      <c r="J2" s="102" t="s">
        <v>140</v>
      </c>
      <c r="K2" s="103" t="s">
        <v>145</v>
      </c>
      <c r="L2" s="104" t="s">
        <v>141</v>
      </c>
      <c r="M2" s="104" t="s">
        <v>142</v>
      </c>
      <c r="N2" s="104" t="s">
        <v>143</v>
      </c>
      <c r="O2" s="104" t="s">
        <v>144</v>
      </c>
      <c r="P2" s="105" t="s">
        <v>197</v>
      </c>
      <c r="Q2" s="115" t="s">
        <v>200</v>
      </c>
      <c r="R2" s="125" t="s">
        <v>201</v>
      </c>
      <c r="S2" s="107" t="s">
        <v>141</v>
      </c>
      <c r="T2" s="108" t="s">
        <v>142</v>
      </c>
      <c r="U2" s="109" t="s">
        <v>143</v>
      </c>
      <c r="V2" s="110" t="s">
        <v>144</v>
      </c>
      <c r="W2" s="119" t="s">
        <v>203</v>
      </c>
    </row>
    <row r="3" spans="1:23" s="70" customFormat="1" ht="14" x14ac:dyDescent="0.15">
      <c r="A3" s="68">
        <v>2019</v>
      </c>
      <c r="B3" s="69" t="s">
        <v>96</v>
      </c>
      <c r="C3" s="160">
        <v>860</v>
      </c>
      <c r="D3" s="160">
        <v>460</v>
      </c>
      <c r="E3" s="160">
        <v>374.99999999999994</v>
      </c>
      <c r="F3" s="160">
        <v>0</v>
      </c>
      <c r="G3" s="160">
        <v>1695</v>
      </c>
      <c r="H3" s="204"/>
      <c r="I3" s="69" t="s">
        <v>102</v>
      </c>
      <c r="J3" s="75">
        <v>493.8</v>
      </c>
      <c r="K3" s="71">
        <v>0</v>
      </c>
      <c r="L3" s="71">
        <f t="shared" ref="L3:L26" si="0">+J3*K3</f>
        <v>0</v>
      </c>
      <c r="M3" s="71">
        <f t="shared" ref="M3:M26" si="1">+J3*K3</f>
        <v>0</v>
      </c>
      <c r="N3" s="71">
        <f t="shared" ref="N3:N26" si="2">+K3*J3</f>
        <v>0</v>
      </c>
      <c r="O3" s="71">
        <f t="shared" ref="O3:O26" si="3">+K3*J3</f>
        <v>0</v>
      </c>
      <c r="P3" s="172">
        <v>82165004.460000008</v>
      </c>
      <c r="Q3" s="111">
        <f>G3</f>
        <v>1695</v>
      </c>
      <c r="R3" s="187">
        <f>+Q3*L3</f>
        <v>0</v>
      </c>
      <c r="S3" s="187">
        <f>+L3*C3</f>
        <v>0</v>
      </c>
      <c r="T3" s="187">
        <f t="shared" ref="T3:V3" si="4">+M3*D3</f>
        <v>0</v>
      </c>
      <c r="U3" s="187">
        <f t="shared" si="4"/>
        <v>0</v>
      </c>
      <c r="V3" s="187">
        <f t="shared" si="4"/>
        <v>0</v>
      </c>
      <c r="W3" s="113">
        <f>+R3/P3</f>
        <v>0</v>
      </c>
    </row>
    <row r="4" spans="1:23" s="70" customFormat="1" ht="14" x14ac:dyDescent="0.15">
      <c r="A4" s="68">
        <v>2019</v>
      </c>
      <c r="B4" s="78" t="s">
        <v>180</v>
      </c>
      <c r="C4" s="160">
        <v>0</v>
      </c>
      <c r="D4" s="160">
        <v>3950</v>
      </c>
      <c r="E4" s="160">
        <v>9640</v>
      </c>
      <c r="F4" s="160">
        <v>900</v>
      </c>
      <c r="G4" s="160">
        <v>14490</v>
      </c>
      <c r="H4" s="204"/>
      <c r="I4" s="69" t="s">
        <v>180</v>
      </c>
      <c r="J4" s="76">
        <v>47.45</v>
      </c>
      <c r="K4" s="71">
        <v>0</v>
      </c>
      <c r="L4" s="71">
        <f t="shared" si="0"/>
        <v>0</v>
      </c>
      <c r="M4" s="71">
        <f t="shared" si="1"/>
        <v>0</v>
      </c>
      <c r="N4" s="71">
        <f t="shared" si="2"/>
        <v>0</v>
      </c>
      <c r="O4" s="71">
        <f t="shared" si="3"/>
        <v>0</v>
      </c>
      <c r="P4" s="172">
        <v>3335424.33</v>
      </c>
      <c r="Q4" s="111">
        <f t="shared" ref="Q4:Q26" si="5">G4</f>
        <v>14490</v>
      </c>
      <c r="R4" s="187">
        <f t="shared" ref="R4:R26" si="6">+Q4*L4</f>
        <v>0</v>
      </c>
      <c r="S4" s="187">
        <f t="shared" ref="S4:S26" si="7">+L4*C4</f>
        <v>0</v>
      </c>
      <c r="T4" s="187">
        <f t="shared" ref="T4:T26" si="8">+M4*D4</f>
        <v>0</v>
      </c>
      <c r="U4" s="187">
        <f t="shared" ref="U4:U26" si="9">+N4*E4</f>
        <v>0</v>
      </c>
      <c r="V4" s="187">
        <f t="shared" ref="V4:V26" si="10">+O4*F4</f>
        <v>0</v>
      </c>
      <c r="W4" s="113">
        <f t="shared" ref="W4:W26" si="11">+R4/P4</f>
        <v>0</v>
      </c>
    </row>
    <row r="5" spans="1:23" s="70" customFormat="1" ht="14" x14ac:dyDescent="0.15">
      <c r="A5" s="68">
        <v>2019</v>
      </c>
      <c r="B5" s="69" t="s">
        <v>118</v>
      </c>
      <c r="C5" s="160">
        <v>545</v>
      </c>
      <c r="D5" s="160">
        <v>0</v>
      </c>
      <c r="E5" s="160">
        <v>0</v>
      </c>
      <c r="F5" s="160">
        <v>0</v>
      </c>
      <c r="G5" s="160">
        <v>545</v>
      </c>
      <c r="H5" s="204"/>
      <c r="I5" s="69" t="s">
        <v>118</v>
      </c>
      <c r="J5" s="76">
        <v>126.5</v>
      </c>
      <c r="K5" s="71">
        <v>0</v>
      </c>
      <c r="L5" s="71">
        <f t="shared" si="0"/>
        <v>0</v>
      </c>
      <c r="M5" s="71">
        <f t="shared" si="1"/>
        <v>0</v>
      </c>
      <c r="N5" s="71">
        <f t="shared" si="2"/>
        <v>0</v>
      </c>
      <c r="O5" s="71">
        <f t="shared" si="3"/>
        <v>0</v>
      </c>
      <c r="P5" s="172">
        <v>8224200</v>
      </c>
      <c r="Q5" s="111">
        <f t="shared" si="5"/>
        <v>545</v>
      </c>
      <c r="R5" s="187">
        <f t="shared" si="6"/>
        <v>0</v>
      </c>
      <c r="S5" s="187">
        <f t="shared" si="7"/>
        <v>0</v>
      </c>
      <c r="T5" s="187">
        <f t="shared" si="8"/>
        <v>0</v>
      </c>
      <c r="U5" s="187">
        <f t="shared" si="9"/>
        <v>0</v>
      </c>
      <c r="V5" s="187">
        <f t="shared" si="10"/>
        <v>0</v>
      </c>
      <c r="W5" s="113">
        <f t="shared" si="11"/>
        <v>0</v>
      </c>
    </row>
    <row r="6" spans="1:23" s="70" customFormat="1" ht="14" x14ac:dyDescent="0.15">
      <c r="A6" s="68">
        <v>2019</v>
      </c>
      <c r="B6" s="69" t="s">
        <v>148</v>
      </c>
      <c r="C6" s="160">
        <v>200</v>
      </c>
      <c r="D6" s="160">
        <v>1975</v>
      </c>
      <c r="E6" s="160">
        <v>4820</v>
      </c>
      <c r="F6" s="160">
        <v>450</v>
      </c>
      <c r="G6" s="160">
        <v>7445</v>
      </c>
      <c r="H6" s="204"/>
      <c r="I6" s="69" t="s">
        <v>148</v>
      </c>
      <c r="J6" s="76">
        <v>835.65000000000009</v>
      </c>
      <c r="K6" s="71">
        <v>0.49</v>
      </c>
      <c r="L6" s="71">
        <f t="shared" si="0"/>
        <v>409.46850000000006</v>
      </c>
      <c r="M6" s="71">
        <f t="shared" si="1"/>
        <v>409.46850000000006</v>
      </c>
      <c r="N6" s="71">
        <f t="shared" si="2"/>
        <v>409.46850000000006</v>
      </c>
      <c r="O6" s="71">
        <f t="shared" si="3"/>
        <v>409.46850000000006</v>
      </c>
      <c r="P6" s="172">
        <v>114633700.69999999</v>
      </c>
      <c r="Q6" s="111">
        <f t="shared" si="5"/>
        <v>7445</v>
      </c>
      <c r="R6" s="187">
        <f t="shared" si="6"/>
        <v>3048492.9825000004</v>
      </c>
      <c r="S6" s="187">
        <f t="shared" si="7"/>
        <v>81893.700000000012</v>
      </c>
      <c r="T6" s="187">
        <f t="shared" si="8"/>
        <v>808700.28750000009</v>
      </c>
      <c r="U6" s="187">
        <f t="shared" si="9"/>
        <v>1973638.1700000004</v>
      </c>
      <c r="V6" s="187">
        <f t="shared" si="10"/>
        <v>184260.82500000004</v>
      </c>
      <c r="W6" s="113">
        <f t="shared" si="11"/>
        <v>2.6593340037743374E-2</v>
      </c>
    </row>
    <row r="7" spans="1:23" s="70" customFormat="1" ht="14" x14ac:dyDescent="0.15">
      <c r="A7" s="68">
        <v>2019</v>
      </c>
      <c r="B7" s="69" t="s">
        <v>128</v>
      </c>
      <c r="C7" s="160">
        <v>0</v>
      </c>
      <c r="D7" s="160">
        <v>9322</v>
      </c>
      <c r="E7" s="160">
        <v>4145</v>
      </c>
      <c r="F7" s="160">
        <v>105</v>
      </c>
      <c r="G7" s="160">
        <v>13572</v>
      </c>
      <c r="H7" s="204"/>
      <c r="I7" s="69" t="s">
        <v>128</v>
      </c>
      <c r="J7" s="76">
        <v>336.67999999999995</v>
      </c>
      <c r="K7" s="71">
        <v>9.8445595854922283E-2</v>
      </c>
      <c r="L7" s="71">
        <f t="shared" si="0"/>
        <v>33.144663212435226</v>
      </c>
      <c r="M7" s="71">
        <f t="shared" si="1"/>
        <v>33.144663212435226</v>
      </c>
      <c r="N7" s="71">
        <f t="shared" si="2"/>
        <v>33.144663212435226</v>
      </c>
      <c r="O7" s="71">
        <f t="shared" si="3"/>
        <v>33.144663212435226</v>
      </c>
      <c r="P7" s="172">
        <v>77280349.25999999</v>
      </c>
      <c r="Q7" s="111">
        <f t="shared" si="5"/>
        <v>13572</v>
      </c>
      <c r="R7" s="187">
        <f t="shared" si="6"/>
        <v>449839.36911917088</v>
      </c>
      <c r="S7" s="187">
        <f t="shared" si="7"/>
        <v>0</v>
      </c>
      <c r="T7" s="187">
        <f t="shared" si="8"/>
        <v>308974.55046632118</v>
      </c>
      <c r="U7" s="187">
        <f t="shared" si="9"/>
        <v>137384.62901554402</v>
      </c>
      <c r="V7" s="187">
        <f t="shared" si="10"/>
        <v>3480.1896373056989</v>
      </c>
      <c r="W7" s="113">
        <f t="shared" si="11"/>
        <v>5.8208765025859685E-3</v>
      </c>
    </row>
    <row r="8" spans="1:23" s="70" customFormat="1" ht="14" x14ac:dyDescent="0.15">
      <c r="A8" s="68">
        <v>2019</v>
      </c>
      <c r="B8" s="78" t="s">
        <v>182</v>
      </c>
      <c r="C8" s="160">
        <v>397.5</v>
      </c>
      <c r="D8" s="160">
        <v>3160.5</v>
      </c>
      <c r="E8" s="160">
        <v>0</v>
      </c>
      <c r="F8" s="160">
        <v>165</v>
      </c>
      <c r="G8" s="160">
        <v>3723</v>
      </c>
      <c r="H8" s="204"/>
      <c r="I8" s="78" t="s">
        <v>182</v>
      </c>
      <c r="J8" s="71">
        <v>4</v>
      </c>
      <c r="K8" s="71">
        <v>0</v>
      </c>
      <c r="L8" s="71">
        <f t="shared" si="0"/>
        <v>0</v>
      </c>
      <c r="M8" s="71">
        <f t="shared" si="1"/>
        <v>0</v>
      </c>
      <c r="N8" s="71">
        <f t="shared" si="2"/>
        <v>0</v>
      </c>
      <c r="O8" s="71">
        <f t="shared" si="3"/>
        <v>0</v>
      </c>
      <c r="P8" s="172">
        <v>359770.1</v>
      </c>
      <c r="Q8" s="111">
        <f t="shared" si="5"/>
        <v>3723</v>
      </c>
      <c r="R8" s="187">
        <f t="shared" si="6"/>
        <v>0</v>
      </c>
      <c r="S8" s="187">
        <f t="shared" si="7"/>
        <v>0</v>
      </c>
      <c r="T8" s="187">
        <f t="shared" si="8"/>
        <v>0</v>
      </c>
      <c r="U8" s="187">
        <f t="shared" si="9"/>
        <v>0</v>
      </c>
      <c r="V8" s="187">
        <f t="shared" si="10"/>
        <v>0</v>
      </c>
      <c r="W8" s="113">
        <f t="shared" si="11"/>
        <v>0</v>
      </c>
    </row>
    <row r="9" spans="1:23" s="70" customFormat="1" ht="14" x14ac:dyDescent="0.15">
      <c r="A9" s="68">
        <v>2019</v>
      </c>
      <c r="B9" s="69" t="s">
        <v>104</v>
      </c>
      <c r="C9" s="160">
        <v>515.57142857142856</v>
      </c>
      <c r="D9" s="160">
        <v>346.14285714285717</v>
      </c>
      <c r="E9" s="160">
        <v>68.857142857142861</v>
      </c>
      <c r="F9" s="160">
        <v>8.5714285714285712</v>
      </c>
      <c r="G9" s="160">
        <v>939.14285714285722</v>
      </c>
      <c r="H9" s="204"/>
      <c r="I9" s="69" t="s">
        <v>104</v>
      </c>
      <c r="J9" s="76">
        <v>412.5</v>
      </c>
      <c r="K9" s="71">
        <v>0</v>
      </c>
      <c r="L9" s="71">
        <f t="shared" si="0"/>
        <v>0</v>
      </c>
      <c r="M9" s="71">
        <f t="shared" si="1"/>
        <v>0</v>
      </c>
      <c r="N9" s="71">
        <f t="shared" si="2"/>
        <v>0</v>
      </c>
      <c r="O9" s="71">
        <f t="shared" si="3"/>
        <v>0</v>
      </c>
      <c r="P9" s="172">
        <v>1237927.17</v>
      </c>
      <c r="Q9" s="111">
        <f t="shared" si="5"/>
        <v>939.14285714285722</v>
      </c>
      <c r="R9" s="187">
        <f t="shared" si="6"/>
        <v>0</v>
      </c>
      <c r="S9" s="187">
        <f t="shared" si="7"/>
        <v>0</v>
      </c>
      <c r="T9" s="187">
        <f t="shared" si="8"/>
        <v>0</v>
      </c>
      <c r="U9" s="187">
        <f t="shared" si="9"/>
        <v>0</v>
      </c>
      <c r="V9" s="187">
        <f t="shared" si="10"/>
        <v>0</v>
      </c>
      <c r="W9" s="113">
        <f t="shared" si="11"/>
        <v>0</v>
      </c>
    </row>
    <row r="10" spans="1:23" s="70" customFormat="1" ht="14" x14ac:dyDescent="0.15">
      <c r="A10" s="68">
        <v>2019</v>
      </c>
      <c r="B10" s="69" t="s">
        <v>120</v>
      </c>
      <c r="C10" s="160">
        <v>375</v>
      </c>
      <c r="D10" s="160">
        <v>665</v>
      </c>
      <c r="E10" s="160">
        <v>865</v>
      </c>
      <c r="F10" s="160">
        <v>250</v>
      </c>
      <c r="G10" s="160">
        <v>2155</v>
      </c>
      <c r="H10" s="204"/>
      <c r="I10" s="69" t="s">
        <v>120</v>
      </c>
      <c r="J10" s="76">
        <v>25.6</v>
      </c>
      <c r="K10" s="71">
        <v>0</v>
      </c>
      <c r="L10" s="71">
        <f t="shared" si="0"/>
        <v>0</v>
      </c>
      <c r="M10" s="71">
        <f t="shared" si="1"/>
        <v>0</v>
      </c>
      <c r="N10" s="71">
        <f t="shared" si="2"/>
        <v>0</v>
      </c>
      <c r="O10" s="71">
        <f t="shared" si="3"/>
        <v>0</v>
      </c>
      <c r="P10" s="172">
        <v>1214944.3400000001</v>
      </c>
      <c r="Q10" s="111">
        <f t="shared" si="5"/>
        <v>2155</v>
      </c>
      <c r="R10" s="187">
        <f t="shared" si="6"/>
        <v>0</v>
      </c>
      <c r="S10" s="187">
        <f t="shared" si="7"/>
        <v>0</v>
      </c>
      <c r="T10" s="187">
        <f t="shared" si="8"/>
        <v>0</v>
      </c>
      <c r="U10" s="187">
        <f t="shared" si="9"/>
        <v>0</v>
      </c>
      <c r="V10" s="187">
        <f t="shared" si="10"/>
        <v>0</v>
      </c>
      <c r="W10" s="113">
        <f t="shared" si="11"/>
        <v>0</v>
      </c>
    </row>
    <row r="11" spans="1:23" s="70" customFormat="1" ht="14" x14ac:dyDescent="0.15">
      <c r="A11" s="68">
        <v>2019</v>
      </c>
      <c r="B11" s="69" t="s">
        <v>119</v>
      </c>
      <c r="C11" s="160">
        <v>978.4</v>
      </c>
      <c r="D11" s="160">
        <v>4110.6000000000004</v>
      </c>
      <c r="E11" s="160">
        <v>3803.6</v>
      </c>
      <c r="F11" s="160">
        <v>392.6</v>
      </c>
      <c r="G11" s="160">
        <v>9285.2000000000007</v>
      </c>
      <c r="H11" s="204"/>
      <c r="I11" s="69" t="s">
        <v>119</v>
      </c>
      <c r="J11" s="76">
        <v>4261.83</v>
      </c>
      <c r="K11" s="71">
        <v>0.36793611793611791</v>
      </c>
      <c r="L11" s="71">
        <f t="shared" si="0"/>
        <v>1568.0811855036854</v>
      </c>
      <c r="M11" s="71">
        <f t="shared" si="1"/>
        <v>1568.0811855036854</v>
      </c>
      <c r="N11" s="71">
        <f t="shared" si="2"/>
        <v>1568.0811855036854</v>
      </c>
      <c r="O11" s="71">
        <f t="shared" si="3"/>
        <v>1568.0811855036854</v>
      </c>
      <c r="P11" s="172">
        <v>386891406.32999992</v>
      </c>
      <c r="Q11" s="111">
        <f t="shared" si="5"/>
        <v>9285.2000000000007</v>
      </c>
      <c r="R11" s="187">
        <f t="shared" si="6"/>
        <v>14559947.423638821</v>
      </c>
      <c r="S11" s="187">
        <f t="shared" si="7"/>
        <v>1534210.6318968057</v>
      </c>
      <c r="T11" s="187">
        <f t="shared" si="8"/>
        <v>6445754.5211314503</v>
      </c>
      <c r="U11" s="187">
        <f t="shared" si="9"/>
        <v>5964353.5971818175</v>
      </c>
      <c r="V11" s="187">
        <f t="shared" si="10"/>
        <v>615628.67342874699</v>
      </c>
      <c r="W11" s="113">
        <f t="shared" si="11"/>
        <v>3.7633163170390713E-2</v>
      </c>
    </row>
    <row r="12" spans="1:23" s="70" customFormat="1" ht="14" x14ac:dyDescent="0.15">
      <c r="A12" s="68">
        <v>2019</v>
      </c>
      <c r="B12" s="69" t="s">
        <v>151</v>
      </c>
      <c r="C12" s="160">
        <v>988</v>
      </c>
      <c r="D12" s="160">
        <v>1000</v>
      </c>
      <c r="E12" s="160">
        <v>152</v>
      </c>
      <c r="F12" s="160">
        <v>19</v>
      </c>
      <c r="G12" s="160">
        <v>2159</v>
      </c>
      <c r="H12" s="204"/>
      <c r="I12" s="69" t="s">
        <v>151</v>
      </c>
      <c r="J12" s="76">
        <v>112581.96</v>
      </c>
      <c r="K12" s="71">
        <v>3.1940837258440817E-2</v>
      </c>
      <c r="L12" s="71">
        <f t="shared" si="0"/>
        <v>3595.9620625962939</v>
      </c>
      <c r="M12" s="71">
        <f t="shared" si="1"/>
        <v>3595.9620625962939</v>
      </c>
      <c r="N12" s="71">
        <f t="shared" si="2"/>
        <v>3595.9620625962939</v>
      </c>
      <c r="O12" s="71">
        <f t="shared" si="3"/>
        <v>3595.9620625962939</v>
      </c>
      <c r="P12" s="172">
        <v>651150778.36000001</v>
      </c>
      <c r="Q12" s="111">
        <f t="shared" si="5"/>
        <v>2159</v>
      </c>
      <c r="R12" s="187">
        <f t="shared" si="6"/>
        <v>7763682.0931453984</v>
      </c>
      <c r="S12" s="187">
        <f t="shared" si="7"/>
        <v>3552810.5178451384</v>
      </c>
      <c r="T12" s="187">
        <f t="shared" si="8"/>
        <v>3595962.0625962941</v>
      </c>
      <c r="U12" s="187">
        <f t="shared" si="9"/>
        <v>546586.23351463664</v>
      </c>
      <c r="V12" s="187">
        <f t="shared" si="10"/>
        <v>68323.27918932958</v>
      </c>
      <c r="W12" s="113">
        <f t="shared" si="11"/>
        <v>1.1923017450273417E-2</v>
      </c>
    </row>
    <row r="13" spans="1:23" s="70" customFormat="1" ht="14" x14ac:dyDescent="0.15">
      <c r="A13" s="68">
        <v>2019</v>
      </c>
      <c r="B13" s="69" t="s">
        <v>121</v>
      </c>
      <c r="C13" s="160">
        <v>73.5</v>
      </c>
      <c r="D13" s="160">
        <v>582.75</v>
      </c>
      <c r="E13" s="160">
        <v>2772</v>
      </c>
      <c r="F13" s="160">
        <v>560</v>
      </c>
      <c r="G13" s="160">
        <v>3988.2499999999995</v>
      </c>
      <c r="H13" s="204"/>
      <c r="I13" s="69" t="s">
        <v>121</v>
      </c>
      <c r="J13" s="76">
        <v>155.6</v>
      </c>
      <c r="K13" s="71">
        <v>3.3333333333333333E-2</v>
      </c>
      <c r="L13" s="71">
        <f t="shared" si="0"/>
        <v>5.1866666666666665</v>
      </c>
      <c r="M13" s="71">
        <f t="shared" si="1"/>
        <v>5.1866666666666665</v>
      </c>
      <c r="N13" s="71">
        <f t="shared" si="2"/>
        <v>5.1866666666666665</v>
      </c>
      <c r="O13" s="71">
        <f t="shared" si="3"/>
        <v>5.1866666666666665</v>
      </c>
      <c r="P13" s="172">
        <v>10313307.190000001</v>
      </c>
      <c r="Q13" s="111">
        <f t="shared" si="5"/>
        <v>3988.2499999999995</v>
      </c>
      <c r="R13" s="187">
        <f t="shared" si="6"/>
        <v>20685.723333333332</v>
      </c>
      <c r="S13" s="187">
        <f t="shared" si="7"/>
        <v>381.21999999999997</v>
      </c>
      <c r="T13" s="187">
        <f t="shared" si="8"/>
        <v>3022.5299999999997</v>
      </c>
      <c r="U13" s="187">
        <f t="shared" si="9"/>
        <v>14377.44</v>
      </c>
      <c r="V13" s="187">
        <f t="shared" si="10"/>
        <v>2904.5333333333333</v>
      </c>
      <c r="W13" s="113">
        <f t="shared" si="11"/>
        <v>2.0057313286848122E-3</v>
      </c>
    </row>
    <row r="14" spans="1:23" s="70" customFormat="1" ht="14" x14ac:dyDescent="0.15">
      <c r="A14" s="68">
        <v>2019</v>
      </c>
      <c r="B14" s="69" t="s">
        <v>122</v>
      </c>
      <c r="C14" s="160">
        <v>0</v>
      </c>
      <c r="D14" s="160">
        <v>1130</v>
      </c>
      <c r="E14" s="160">
        <v>1650</v>
      </c>
      <c r="F14" s="160">
        <v>0</v>
      </c>
      <c r="G14" s="160">
        <v>2780</v>
      </c>
      <c r="H14" s="204"/>
      <c r="I14" s="69" t="s">
        <v>122</v>
      </c>
      <c r="J14" s="76">
        <v>10.68</v>
      </c>
      <c r="K14" s="71">
        <v>0</v>
      </c>
      <c r="L14" s="71">
        <f t="shared" si="0"/>
        <v>0</v>
      </c>
      <c r="M14" s="71">
        <f t="shared" si="1"/>
        <v>0</v>
      </c>
      <c r="N14" s="71">
        <f t="shared" si="2"/>
        <v>0</v>
      </c>
      <c r="O14" s="71">
        <f t="shared" si="3"/>
        <v>0</v>
      </c>
      <c r="P14" s="172">
        <v>1168141.71</v>
      </c>
      <c r="Q14" s="111">
        <f t="shared" si="5"/>
        <v>2780</v>
      </c>
      <c r="R14" s="187">
        <f t="shared" si="6"/>
        <v>0</v>
      </c>
      <c r="S14" s="187">
        <f t="shared" si="7"/>
        <v>0</v>
      </c>
      <c r="T14" s="187">
        <f t="shared" si="8"/>
        <v>0</v>
      </c>
      <c r="U14" s="187">
        <f t="shared" si="9"/>
        <v>0</v>
      </c>
      <c r="V14" s="187">
        <f t="shared" si="10"/>
        <v>0</v>
      </c>
      <c r="W14" s="113">
        <f t="shared" si="11"/>
        <v>0</v>
      </c>
    </row>
    <row r="15" spans="1:23" s="70" customFormat="1" ht="14" x14ac:dyDescent="0.15">
      <c r="A15" s="68">
        <v>2019</v>
      </c>
      <c r="B15" s="69" t="s">
        <v>125</v>
      </c>
      <c r="C15" s="160">
        <v>212</v>
      </c>
      <c r="D15" s="160">
        <v>436</v>
      </c>
      <c r="E15" s="160">
        <v>331</v>
      </c>
      <c r="F15" s="160">
        <v>70</v>
      </c>
      <c r="G15" s="160">
        <v>1049</v>
      </c>
      <c r="H15" s="204"/>
      <c r="I15" s="69" t="s">
        <v>125</v>
      </c>
      <c r="J15" s="76">
        <v>13163.759999999998</v>
      </c>
      <c r="K15" s="71">
        <v>6.7986230636833053E-2</v>
      </c>
      <c r="L15" s="71">
        <f t="shared" si="0"/>
        <v>894.95442340791737</v>
      </c>
      <c r="M15" s="71">
        <f t="shared" si="1"/>
        <v>894.95442340791737</v>
      </c>
      <c r="N15" s="71">
        <f t="shared" si="2"/>
        <v>894.95442340791737</v>
      </c>
      <c r="O15" s="71">
        <f t="shared" si="3"/>
        <v>894.95442340791737</v>
      </c>
      <c r="P15" s="172">
        <v>638943635.83000016</v>
      </c>
      <c r="Q15" s="111">
        <f t="shared" si="5"/>
        <v>1049</v>
      </c>
      <c r="R15" s="187">
        <f t="shared" si="6"/>
        <v>938807.19015490531</v>
      </c>
      <c r="S15" s="187">
        <f t="shared" si="7"/>
        <v>189730.33776247848</v>
      </c>
      <c r="T15" s="187">
        <f t="shared" si="8"/>
        <v>390200.12860585196</v>
      </c>
      <c r="U15" s="187">
        <f t="shared" si="9"/>
        <v>296229.91414802067</v>
      </c>
      <c r="V15" s="187">
        <f t="shared" si="10"/>
        <v>62646.809638554216</v>
      </c>
      <c r="W15" s="113">
        <f t="shared" si="11"/>
        <v>1.469311434545203E-3</v>
      </c>
    </row>
    <row r="16" spans="1:23" s="70" customFormat="1" ht="14" x14ac:dyDescent="0.15">
      <c r="A16" s="68">
        <v>2019</v>
      </c>
      <c r="B16" s="69" t="s">
        <v>126</v>
      </c>
      <c r="C16" s="160">
        <v>5498</v>
      </c>
      <c r="D16" s="160">
        <v>18950</v>
      </c>
      <c r="E16" s="160">
        <v>7536</v>
      </c>
      <c r="F16" s="160">
        <v>5460</v>
      </c>
      <c r="G16" s="160">
        <v>37444</v>
      </c>
      <c r="H16" s="204"/>
      <c r="I16" s="69" t="s">
        <v>126</v>
      </c>
      <c r="J16" s="76">
        <v>302.35000000000002</v>
      </c>
      <c r="K16" s="71">
        <v>0.65230769230769226</v>
      </c>
      <c r="L16" s="71">
        <f t="shared" si="0"/>
        <v>197.22523076923076</v>
      </c>
      <c r="M16" s="71">
        <f t="shared" si="1"/>
        <v>197.22523076923076</v>
      </c>
      <c r="N16" s="71">
        <f t="shared" si="2"/>
        <v>197.22523076923076</v>
      </c>
      <c r="O16" s="71">
        <f t="shared" si="3"/>
        <v>197.22523076923076</v>
      </c>
      <c r="P16" s="172">
        <v>95174639.379999995</v>
      </c>
      <c r="Q16" s="111">
        <f t="shared" si="5"/>
        <v>37444</v>
      </c>
      <c r="R16" s="187">
        <f t="shared" si="6"/>
        <v>7384901.5409230767</v>
      </c>
      <c r="S16" s="187">
        <f t="shared" si="7"/>
        <v>1084344.3187692307</v>
      </c>
      <c r="T16" s="187">
        <f t="shared" si="8"/>
        <v>3737418.1230769227</v>
      </c>
      <c r="U16" s="187">
        <f t="shared" si="9"/>
        <v>1486289.339076923</v>
      </c>
      <c r="V16" s="187">
        <f t="shared" si="10"/>
        <v>1076849.76</v>
      </c>
      <c r="W16" s="113">
        <f t="shared" si="11"/>
        <v>7.7593165459105912E-2</v>
      </c>
    </row>
    <row r="17" spans="1:23" s="70" customFormat="1" ht="14" x14ac:dyDescent="0.15">
      <c r="A17" s="68">
        <v>2019</v>
      </c>
      <c r="B17" s="69" t="s">
        <v>154</v>
      </c>
      <c r="C17" s="160">
        <v>442.06</v>
      </c>
      <c r="D17" s="160">
        <v>541.88</v>
      </c>
      <c r="E17" s="160">
        <v>285.2</v>
      </c>
      <c r="F17" s="160">
        <v>156.85999999999999</v>
      </c>
      <c r="G17" s="160">
        <v>1426</v>
      </c>
      <c r="H17" s="204"/>
      <c r="I17" s="69" t="s">
        <v>154</v>
      </c>
      <c r="J17" s="76">
        <v>538596.66</v>
      </c>
      <c r="K17" s="71">
        <v>0</v>
      </c>
      <c r="L17" s="71">
        <f t="shared" si="0"/>
        <v>0</v>
      </c>
      <c r="M17" s="71">
        <f t="shared" si="1"/>
        <v>0</v>
      </c>
      <c r="N17" s="71">
        <f t="shared" si="2"/>
        <v>0</v>
      </c>
      <c r="O17" s="71">
        <f t="shared" si="3"/>
        <v>0</v>
      </c>
      <c r="P17" s="172">
        <v>2247453367.8900003</v>
      </c>
      <c r="Q17" s="111">
        <f t="shared" si="5"/>
        <v>1426</v>
      </c>
      <c r="R17" s="187">
        <f t="shared" si="6"/>
        <v>0</v>
      </c>
      <c r="S17" s="187">
        <f t="shared" si="7"/>
        <v>0</v>
      </c>
      <c r="T17" s="187">
        <f t="shared" si="8"/>
        <v>0</v>
      </c>
      <c r="U17" s="187">
        <f t="shared" si="9"/>
        <v>0</v>
      </c>
      <c r="V17" s="187">
        <f t="shared" si="10"/>
        <v>0</v>
      </c>
      <c r="W17" s="113">
        <f t="shared" si="11"/>
        <v>0</v>
      </c>
    </row>
    <row r="18" spans="1:23" s="70" customFormat="1" ht="14" x14ac:dyDescent="0.15">
      <c r="A18" s="68">
        <v>2019</v>
      </c>
      <c r="B18" s="69" t="s">
        <v>114</v>
      </c>
      <c r="C18" s="160">
        <v>300</v>
      </c>
      <c r="D18" s="160">
        <v>3950</v>
      </c>
      <c r="E18" s="160">
        <v>9640</v>
      </c>
      <c r="F18" s="160">
        <v>900</v>
      </c>
      <c r="G18" s="160">
        <v>14790</v>
      </c>
      <c r="H18" s="204"/>
      <c r="I18" s="69" t="s">
        <v>114</v>
      </c>
      <c r="J18" s="76">
        <v>715.0100000000001</v>
      </c>
      <c r="K18" s="71">
        <v>0.60142857142857142</v>
      </c>
      <c r="L18" s="71">
        <f t="shared" si="0"/>
        <v>430.02744285714294</v>
      </c>
      <c r="M18" s="71">
        <f t="shared" si="1"/>
        <v>430.02744285714294</v>
      </c>
      <c r="N18" s="71">
        <f t="shared" si="2"/>
        <v>430.02744285714294</v>
      </c>
      <c r="O18" s="71">
        <f t="shared" si="3"/>
        <v>430.02744285714294</v>
      </c>
      <c r="P18" s="172">
        <v>283027808.46000004</v>
      </c>
      <c r="Q18" s="111">
        <f t="shared" si="5"/>
        <v>14790</v>
      </c>
      <c r="R18" s="187">
        <f t="shared" si="6"/>
        <v>6360105.8798571443</v>
      </c>
      <c r="S18" s="187">
        <f t="shared" si="7"/>
        <v>129008.23285714288</v>
      </c>
      <c r="T18" s="187">
        <f t="shared" si="8"/>
        <v>1698608.3992857146</v>
      </c>
      <c r="U18" s="187">
        <f t="shared" si="9"/>
        <v>4145464.549142858</v>
      </c>
      <c r="V18" s="187">
        <f t="shared" si="10"/>
        <v>387024.69857142866</v>
      </c>
      <c r="W18" s="113">
        <f t="shared" si="11"/>
        <v>2.2471664231382443E-2</v>
      </c>
    </row>
    <row r="19" spans="1:23" s="70" customFormat="1" ht="14" x14ac:dyDescent="0.15">
      <c r="A19" s="68">
        <v>2019</v>
      </c>
      <c r="B19" s="69" t="s">
        <v>149</v>
      </c>
      <c r="C19" s="160">
        <v>647</v>
      </c>
      <c r="D19" s="160">
        <v>7854</v>
      </c>
      <c r="E19" s="160">
        <v>840</v>
      </c>
      <c r="F19" s="160">
        <v>0</v>
      </c>
      <c r="G19" s="160">
        <v>9341</v>
      </c>
      <c r="H19" s="204"/>
      <c r="I19" s="69" t="s">
        <v>149</v>
      </c>
      <c r="J19" s="76">
        <v>4</v>
      </c>
      <c r="K19" s="71">
        <v>0</v>
      </c>
      <c r="L19" s="71">
        <f t="shared" si="0"/>
        <v>0</v>
      </c>
      <c r="M19" s="71">
        <f t="shared" si="1"/>
        <v>0</v>
      </c>
      <c r="N19" s="71">
        <f t="shared" si="2"/>
        <v>0</v>
      </c>
      <c r="O19" s="71">
        <f t="shared" si="3"/>
        <v>0</v>
      </c>
      <c r="P19" s="172">
        <v>400000</v>
      </c>
      <c r="Q19" s="111">
        <f t="shared" si="5"/>
        <v>9341</v>
      </c>
      <c r="R19" s="187">
        <f t="shared" si="6"/>
        <v>0</v>
      </c>
      <c r="S19" s="187">
        <f t="shared" si="7"/>
        <v>0</v>
      </c>
      <c r="T19" s="187">
        <f t="shared" si="8"/>
        <v>0</v>
      </c>
      <c r="U19" s="187">
        <f t="shared" si="9"/>
        <v>0</v>
      </c>
      <c r="V19" s="187">
        <f t="shared" si="10"/>
        <v>0</v>
      </c>
      <c r="W19" s="113">
        <f t="shared" si="11"/>
        <v>0</v>
      </c>
    </row>
    <row r="20" spans="1:23" s="70" customFormat="1" ht="14" x14ac:dyDescent="0.15">
      <c r="A20" s="68">
        <v>2019</v>
      </c>
      <c r="B20" s="69" t="s">
        <v>103</v>
      </c>
      <c r="C20" s="160">
        <v>600.29</v>
      </c>
      <c r="D20" s="160">
        <v>2375.16</v>
      </c>
      <c r="E20" s="160">
        <v>4352.13</v>
      </c>
      <c r="F20" s="160">
        <v>1858.41</v>
      </c>
      <c r="G20" s="160">
        <v>9185.99</v>
      </c>
      <c r="H20" s="204"/>
      <c r="I20" s="69" t="s">
        <v>103</v>
      </c>
      <c r="J20" s="76">
        <v>255.9</v>
      </c>
      <c r="K20" s="71">
        <v>0</v>
      </c>
      <c r="L20" s="71">
        <f t="shared" si="0"/>
        <v>0</v>
      </c>
      <c r="M20" s="71">
        <f t="shared" si="1"/>
        <v>0</v>
      </c>
      <c r="N20" s="71">
        <f t="shared" si="2"/>
        <v>0</v>
      </c>
      <c r="O20" s="71">
        <f t="shared" si="3"/>
        <v>0</v>
      </c>
      <c r="P20" s="172">
        <v>11782360.060000001</v>
      </c>
      <c r="Q20" s="111">
        <f t="shared" si="5"/>
        <v>9185.99</v>
      </c>
      <c r="R20" s="187">
        <f t="shared" si="6"/>
        <v>0</v>
      </c>
      <c r="S20" s="187">
        <f t="shared" si="7"/>
        <v>0</v>
      </c>
      <c r="T20" s="187">
        <f t="shared" si="8"/>
        <v>0</v>
      </c>
      <c r="U20" s="187">
        <f t="shared" si="9"/>
        <v>0</v>
      </c>
      <c r="V20" s="187">
        <f t="shared" si="10"/>
        <v>0</v>
      </c>
      <c r="W20" s="113">
        <f t="shared" si="11"/>
        <v>0</v>
      </c>
    </row>
    <row r="21" spans="1:23" s="70" customFormat="1" ht="14" x14ac:dyDescent="0.15">
      <c r="A21" s="68">
        <v>2019</v>
      </c>
      <c r="B21" s="69" t="s">
        <v>137</v>
      </c>
      <c r="C21" s="160">
        <v>0</v>
      </c>
      <c r="D21" s="160">
        <v>808</v>
      </c>
      <c r="E21" s="160">
        <v>2315</v>
      </c>
      <c r="F21" s="160">
        <v>0</v>
      </c>
      <c r="G21" s="160">
        <v>3123</v>
      </c>
      <c r="H21" s="204"/>
      <c r="I21" s="69" t="s">
        <v>137</v>
      </c>
      <c r="J21" s="76">
        <v>292.39</v>
      </c>
      <c r="K21" s="71">
        <v>0.27142857142857141</v>
      </c>
      <c r="L21" s="71">
        <f t="shared" si="0"/>
        <v>79.362999999999985</v>
      </c>
      <c r="M21" s="71">
        <f t="shared" si="1"/>
        <v>79.362999999999985</v>
      </c>
      <c r="N21" s="71">
        <f t="shared" si="2"/>
        <v>79.362999999999985</v>
      </c>
      <c r="O21" s="71">
        <f t="shared" si="3"/>
        <v>79.362999999999985</v>
      </c>
      <c r="P21" s="172">
        <v>13626973.939999999</v>
      </c>
      <c r="Q21" s="111">
        <f t="shared" si="5"/>
        <v>3123</v>
      </c>
      <c r="R21" s="187">
        <f t="shared" si="6"/>
        <v>247850.64899999995</v>
      </c>
      <c r="S21" s="187">
        <f t="shared" si="7"/>
        <v>0</v>
      </c>
      <c r="T21" s="187">
        <f t="shared" si="8"/>
        <v>64125.303999999989</v>
      </c>
      <c r="U21" s="187">
        <f t="shared" si="9"/>
        <v>183725.34499999997</v>
      </c>
      <c r="V21" s="187">
        <f t="shared" si="10"/>
        <v>0</v>
      </c>
      <c r="W21" s="113">
        <f t="shared" si="11"/>
        <v>1.8188238275885331E-2</v>
      </c>
    </row>
    <row r="22" spans="1:23" s="70" customFormat="1" ht="14" x14ac:dyDescent="0.15">
      <c r="A22" s="68">
        <v>2019</v>
      </c>
      <c r="B22" s="69" t="s">
        <v>152</v>
      </c>
      <c r="C22" s="160">
        <v>471.83333333333331</v>
      </c>
      <c r="D22" s="160">
        <v>679.41666666666663</v>
      </c>
      <c r="E22" s="160">
        <v>0</v>
      </c>
      <c r="F22" s="160">
        <v>28.333333333333332</v>
      </c>
      <c r="G22" s="160">
        <v>1179.5833333333333</v>
      </c>
      <c r="H22" s="204"/>
      <c r="I22" s="69" t="s">
        <v>152</v>
      </c>
      <c r="J22" s="76">
        <v>390</v>
      </c>
      <c r="K22" s="85">
        <v>3.7499999999999999E-3</v>
      </c>
      <c r="L22" s="71">
        <f t="shared" si="0"/>
        <v>1.4624999999999999</v>
      </c>
      <c r="M22" s="71">
        <f t="shared" si="1"/>
        <v>1.4624999999999999</v>
      </c>
      <c r="N22" s="71">
        <f t="shared" si="2"/>
        <v>1.4624999999999999</v>
      </c>
      <c r="O22" s="71">
        <f t="shared" si="3"/>
        <v>1.4624999999999999</v>
      </c>
      <c r="P22" s="172">
        <v>2971115.4</v>
      </c>
      <c r="Q22" s="111">
        <f t="shared" si="5"/>
        <v>1179.5833333333333</v>
      </c>
      <c r="R22" s="187">
        <f t="shared" si="6"/>
        <v>1725.1406249999998</v>
      </c>
      <c r="S22" s="187">
        <f t="shared" si="7"/>
        <v>690.05624999999998</v>
      </c>
      <c r="T22" s="187">
        <f t="shared" si="8"/>
        <v>993.64687499999991</v>
      </c>
      <c r="U22" s="187">
        <f t="shared" si="9"/>
        <v>0</v>
      </c>
      <c r="V22" s="187">
        <f t="shared" si="10"/>
        <v>41.437499999999993</v>
      </c>
      <c r="W22" s="113">
        <f t="shared" si="11"/>
        <v>5.8063736770372495E-4</v>
      </c>
    </row>
    <row r="23" spans="1:23" s="70" customFormat="1" ht="14" x14ac:dyDescent="0.15">
      <c r="A23" s="68">
        <v>2019</v>
      </c>
      <c r="B23" s="69" t="s">
        <v>132</v>
      </c>
      <c r="C23" s="160">
        <v>890.6</v>
      </c>
      <c r="D23" s="160">
        <v>439.2</v>
      </c>
      <c r="E23" s="160">
        <v>401.6</v>
      </c>
      <c r="F23" s="160">
        <v>109.8</v>
      </c>
      <c r="G23" s="160">
        <v>1841.2</v>
      </c>
      <c r="H23" s="204"/>
      <c r="I23" s="69" t="s">
        <v>132</v>
      </c>
      <c r="J23" s="76">
        <v>11758</v>
      </c>
      <c r="K23" s="85">
        <v>4.8732943469785572E-3</v>
      </c>
      <c r="L23" s="71">
        <f t="shared" si="0"/>
        <v>57.300194931773873</v>
      </c>
      <c r="M23" s="71">
        <f t="shared" si="1"/>
        <v>57.300194931773873</v>
      </c>
      <c r="N23" s="71">
        <f t="shared" si="2"/>
        <v>57.300194931773873</v>
      </c>
      <c r="O23" s="71">
        <f t="shared" si="3"/>
        <v>57.300194931773873</v>
      </c>
      <c r="P23" s="172">
        <v>163002271.19999999</v>
      </c>
      <c r="Q23" s="111">
        <f t="shared" si="5"/>
        <v>1841.2</v>
      </c>
      <c r="R23" s="187">
        <f t="shared" si="6"/>
        <v>105501.11890838206</v>
      </c>
      <c r="S23" s="187">
        <f t="shared" si="7"/>
        <v>51031.553606237816</v>
      </c>
      <c r="T23" s="187">
        <f t="shared" si="8"/>
        <v>25166.245614035084</v>
      </c>
      <c r="U23" s="187">
        <f t="shared" si="9"/>
        <v>23011.75828460039</v>
      </c>
      <c r="V23" s="187">
        <f t="shared" si="10"/>
        <v>6291.561403508771</v>
      </c>
      <c r="W23" s="113">
        <f t="shared" si="11"/>
        <v>6.4723710983716697E-4</v>
      </c>
    </row>
    <row r="24" spans="1:23" s="70" customFormat="1" ht="14" x14ac:dyDescent="0.15">
      <c r="A24" s="68">
        <v>2019</v>
      </c>
      <c r="B24" s="69" t="s">
        <v>136</v>
      </c>
      <c r="C24" s="160">
        <v>0</v>
      </c>
      <c r="D24" s="160">
        <v>7900</v>
      </c>
      <c r="E24" s="160">
        <v>19280</v>
      </c>
      <c r="F24" s="160">
        <v>1800</v>
      </c>
      <c r="G24" s="160">
        <v>28980</v>
      </c>
      <c r="H24" s="204"/>
      <c r="I24" s="69" t="s">
        <v>136</v>
      </c>
      <c r="J24" s="76">
        <v>103.81</v>
      </c>
      <c r="K24" s="71">
        <v>0.18110236220472442</v>
      </c>
      <c r="L24" s="71">
        <f t="shared" si="0"/>
        <v>18.800236220472442</v>
      </c>
      <c r="M24" s="71">
        <f t="shared" si="1"/>
        <v>18.800236220472442</v>
      </c>
      <c r="N24" s="71">
        <f t="shared" si="2"/>
        <v>18.800236220472442</v>
      </c>
      <c r="O24" s="71">
        <f t="shared" si="3"/>
        <v>18.800236220472442</v>
      </c>
      <c r="P24" s="172">
        <v>15869671.480000004</v>
      </c>
      <c r="Q24" s="111">
        <f t="shared" si="5"/>
        <v>28980</v>
      </c>
      <c r="R24" s="187">
        <f t="shared" si="6"/>
        <v>544830.84566929133</v>
      </c>
      <c r="S24" s="187">
        <f t="shared" si="7"/>
        <v>0</v>
      </c>
      <c r="T24" s="187">
        <f t="shared" si="8"/>
        <v>148521.86614173229</v>
      </c>
      <c r="U24" s="187">
        <f t="shared" si="9"/>
        <v>362468.55433070869</v>
      </c>
      <c r="V24" s="187">
        <f t="shared" si="10"/>
        <v>33840.425196850396</v>
      </c>
      <c r="W24" s="113">
        <f t="shared" si="11"/>
        <v>3.4331576829168944E-2</v>
      </c>
    </row>
    <row r="25" spans="1:23" s="70" customFormat="1" ht="14" x14ac:dyDescent="0.15">
      <c r="A25" s="68">
        <v>2019</v>
      </c>
      <c r="B25" s="69" t="s">
        <v>150</v>
      </c>
      <c r="C25" s="160">
        <v>0</v>
      </c>
      <c r="D25" s="160">
        <v>3950</v>
      </c>
      <c r="E25" s="160">
        <v>9640</v>
      </c>
      <c r="F25" s="160">
        <v>900</v>
      </c>
      <c r="G25" s="160">
        <v>14490</v>
      </c>
      <c r="H25" s="204"/>
      <c r="I25" s="69" t="s">
        <v>150</v>
      </c>
      <c r="J25" s="76">
        <v>3</v>
      </c>
      <c r="K25" s="71">
        <v>0</v>
      </c>
      <c r="L25" s="71">
        <f t="shared" si="0"/>
        <v>0</v>
      </c>
      <c r="M25" s="71">
        <f t="shared" si="1"/>
        <v>0</v>
      </c>
      <c r="N25" s="71">
        <f t="shared" si="2"/>
        <v>0</v>
      </c>
      <c r="O25" s="71">
        <f t="shared" si="3"/>
        <v>0</v>
      </c>
      <c r="P25" s="172">
        <v>556444.66</v>
      </c>
      <c r="Q25" s="111">
        <f t="shared" si="5"/>
        <v>14490</v>
      </c>
      <c r="R25" s="187">
        <f t="shared" si="6"/>
        <v>0</v>
      </c>
      <c r="S25" s="187">
        <f t="shared" si="7"/>
        <v>0</v>
      </c>
      <c r="T25" s="187">
        <f t="shared" si="8"/>
        <v>0</v>
      </c>
      <c r="U25" s="187">
        <f t="shared" si="9"/>
        <v>0</v>
      </c>
      <c r="V25" s="187">
        <f t="shared" si="10"/>
        <v>0</v>
      </c>
      <c r="W25" s="113">
        <f t="shared" si="11"/>
        <v>0</v>
      </c>
    </row>
    <row r="26" spans="1:23" s="70" customFormat="1" ht="14" x14ac:dyDescent="0.15">
      <c r="A26" s="68">
        <v>2019</v>
      </c>
      <c r="B26" s="78" t="s">
        <v>181</v>
      </c>
      <c r="C26" s="160">
        <v>200</v>
      </c>
      <c r="D26" s="160">
        <v>345</v>
      </c>
      <c r="E26" s="160">
        <v>350</v>
      </c>
      <c r="F26" s="160">
        <v>90</v>
      </c>
      <c r="G26" s="160">
        <v>985</v>
      </c>
      <c r="H26" s="204"/>
      <c r="I26" s="78" t="s">
        <v>181</v>
      </c>
      <c r="J26" s="71">
        <v>721.71</v>
      </c>
      <c r="K26" s="71">
        <v>0.10544217687074831</v>
      </c>
      <c r="L26" s="71">
        <f t="shared" si="0"/>
        <v>76.098673469387762</v>
      </c>
      <c r="M26" s="71">
        <f t="shared" si="1"/>
        <v>76.098673469387762</v>
      </c>
      <c r="N26" s="71">
        <f t="shared" si="2"/>
        <v>76.098673469387762</v>
      </c>
      <c r="O26" s="71">
        <f t="shared" si="3"/>
        <v>76.098673469387762</v>
      </c>
      <c r="P26" s="172">
        <v>28454357.77</v>
      </c>
      <c r="Q26" s="111">
        <f t="shared" si="5"/>
        <v>985</v>
      </c>
      <c r="R26" s="187">
        <f t="shared" si="6"/>
        <v>74957.193367346947</v>
      </c>
      <c r="S26" s="187">
        <f t="shared" si="7"/>
        <v>15219.734693877552</v>
      </c>
      <c r="T26" s="187">
        <f t="shared" si="8"/>
        <v>26254.042346938779</v>
      </c>
      <c r="U26" s="187">
        <f t="shared" si="9"/>
        <v>26634.535714285717</v>
      </c>
      <c r="V26" s="187">
        <f t="shared" si="10"/>
        <v>6848.8806122448987</v>
      </c>
      <c r="W26" s="113">
        <f t="shared" si="11"/>
        <v>2.6342957368159551E-3</v>
      </c>
    </row>
    <row r="27" spans="1:23" ht="14" x14ac:dyDescent="0.15">
      <c r="R27" s="118">
        <f>SUM(R3:R26)</f>
        <v>41501327.150241867</v>
      </c>
      <c r="S27" s="118">
        <f>SUM(S3:S26)</f>
        <v>6639320.3036809117</v>
      </c>
      <c r="T27" s="118">
        <f>SUM(T3:T26)</f>
        <v>17253701.707640268</v>
      </c>
      <c r="U27" s="118">
        <f>SUM(U3:U26)</f>
        <v>15160164.065409396</v>
      </c>
      <c r="V27" s="118">
        <f>SUM(V3:V26)</f>
        <v>2448141.0735113025</v>
      </c>
    </row>
  </sheetData>
  <mergeCells count="1">
    <mergeCell ref="A1:G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45ED-F913-460F-9887-9034A31B33B4}">
  <dimension ref="A1:W34"/>
  <sheetViews>
    <sheetView topLeftCell="A11" zoomScaleNormal="100" workbookViewId="0">
      <selection sqref="A1:G1"/>
    </sheetView>
  </sheetViews>
  <sheetFormatPr baseColWidth="10" defaultColWidth="11.5" defaultRowHeight="13" x14ac:dyDescent="0.15"/>
  <cols>
    <col min="1" max="1" width="5.5" style="94" bestFit="1" customWidth="1"/>
    <col min="2" max="2" width="18.5" style="94" bestFit="1" customWidth="1"/>
    <col min="3" max="4" width="11.5" style="94" bestFit="1" customWidth="1"/>
    <col min="5" max="5" width="12.6640625" style="94" bestFit="1" customWidth="1"/>
    <col min="6" max="6" width="11.5" style="94" bestFit="1" customWidth="1"/>
    <col min="7" max="7" width="14.1640625" style="94" bestFit="1" customWidth="1"/>
    <col min="8" max="8" width="2.83203125" style="171" customWidth="1"/>
    <col min="9" max="9" width="18.5" style="94" bestFit="1" customWidth="1"/>
    <col min="10" max="10" width="11.33203125" style="94" bestFit="1" customWidth="1"/>
    <col min="11" max="11" width="6.6640625" style="94" bestFit="1" customWidth="1"/>
    <col min="12" max="15" width="11.33203125" style="94" bestFit="1" customWidth="1"/>
    <col min="16" max="16" width="19.6640625" style="94" bestFit="1" customWidth="1"/>
    <col min="17" max="17" width="13.5" style="94" bestFit="1" customWidth="1"/>
    <col min="18" max="20" width="18" style="94" bestFit="1" customWidth="1"/>
    <col min="21" max="21" width="16.83203125" style="94" bestFit="1" customWidth="1"/>
    <col min="22" max="22" width="15.5" style="94" bestFit="1" customWidth="1"/>
    <col min="23" max="23" width="11.5" style="94" bestFit="1" customWidth="1"/>
    <col min="24" max="16384" width="11.5" style="94"/>
  </cols>
  <sheetData>
    <row r="1" spans="1:23" ht="20.25" customHeight="1" x14ac:dyDescent="0.2">
      <c r="A1" s="271" t="s">
        <v>195</v>
      </c>
      <c r="B1" s="271"/>
      <c r="C1" s="271"/>
      <c r="D1" s="271"/>
      <c r="E1" s="271"/>
      <c r="F1" s="271"/>
      <c r="G1" s="271"/>
      <c r="H1" s="190"/>
      <c r="I1" s="144"/>
      <c r="J1" s="144"/>
      <c r="K1" s="144"/>
      <c r="L1" s="144"/>
      <c r="M1" s="144"/>
      <c r="N1" s="144"/>
      <c r="O1" s="144"/>
      <c r="P1" s="94" t="s">
        <v>202</v>
      </c>
    </row>
    <row r="2" spans="1:23" ht="42" x14ac:dyDescent="0.15">
      <c r="A2" s="100" t="s">
        <v>138</v>
      </c>
      <c r="B2" s="100" t="s">
        <v>139</v>
      </c>
      <c r="C2" s="175" t="s">
        <v>141</v>
      </c>
      <c r="D2" s="175" t="s">
        <v>142</v>
      </c>
      <c r="E2" s="175" t="s">
        <v>143</v>
      </c>
      <c r="F2" s="176" t="s">
        <v>144</v>
      </c>
      <c r="G2" s="176" t="s">
        <v>210</v>
      </c>
      <c r="H2" s="168"/>
      <c r="I2" s="90" t="s">
        <v>139</v>
      </c>
      <c r="J2" s="74" t="s">
        <v>140</v>
      </c>
      <c r="K2" s="91" t="s">
        <v>145</v>
      </c>
      <c r="L2" s="92" t="s">
        <v>141</v>
      </c>
      <c r="M2" s="92" t="s">
        <v>142</v>
      </c>
      <c r="N2" s="92" t="s">
        <v>143</v>
      </c>
      <c r="O2" s="92" t="s">
        <v>144</v>
      </c>
      <c r="P2" s="93" t="s">
        <v>197</v>
      </c>
      <c r="Q2" s="120" t="s">
        <v>200</v>
      </c>
      <c r="R2" s="123" t="s">
        <v>201</v>
      </c>
      <c r="S2" s="95" t="s">
        <v>141</v>
      </c>
      <c r="T2" s="96" t="s">
        <v>142</v>
      </c>
      <c r="U2" s="97" t="s">
        <v>143</v>
      </c>
      <c r="V2" s="98" t="s">
        <v>144</v>
      </c>
      <c r="W2" s="124" t="s">
        <v>203</v>
      </c>
    </row>
    <row r="3" spans="1:23" ht="14" x14ac:dyDescent="0.15">
      <c r="A3" s="68">
        <v>2019</v>
      </c>
      <c r="B3" s="69" t="s">
        <v>96</v>
      </c>
      <c r="C3" s="160">
        <v>860</v>
      </c>
      <c r="D3" s="160">
        <v>460</v>
      </c>
      <c r="E3" s="160">
        <v>374.99999999999994</v>
      </c>
      <c r="F3" s="160">
        <v>0</v>
      </c>
      <c r="G3" s="160">
        <v>1695</v>
      </c>
      <c r="H3" s="174"/>
      <c r="I3" s="69" t="s">
        <v>96</v>
      </c>
      <c r="J3" s="75">
        <v>1067</v>
      </c>
      <c r="K3" s="71">
        <v>1</v>
      </c>
      <c r="L3" s="71">
        <f t="shared" ref="L3:L33" si="0">+J3*K3</f>
        <v>1067</v>
      </c>
      <c r="M3" s="71">
        <f t="shared" ref="M3:M33" si="1">+J3*K3</f>
        <v>1067</v>
      </c>
      <c r="N3" s="71">
        <f t="shared" ref="N3:N33" si="2">+K3*J3</f>
        <v>1067</v>
      </c>
      <c r="O3" s="71">
        <f t="shared" ref="O3:O33" si="3">+K3*J3</f>
        <v>1067</v>
      </c>
      <c r="P3" s="172">
        <v>213775185.63</v>
      </c>
      <c r="Q3" s="111">
        <f>G3</f>
        <v>1695</v>
      </c>
      <c r="R3" s="187">
        <f>+Q3*L3</f>
        <v>1808565</v>
      </c>
      <c r="S3" s="187">
        <f>+L3*C3</f>
        <v>917620</v>
      </c>
      <c r="T3" s="187">
        <f t="shared" ref="T3:V3" si="4">+M3*D3</f>
        <v>490820</v>
      </c>
      <c r="U3" s="187">
        <f t="shared" si="4"/>
        <v>400124.99999999994</v>
      </c>
      <c r="V3" s="187">
        <f t="shared" si="4"/>
        <v>0</v>
      </c>
      <c r="W3" s="113">
        <f>+R3/P3</f>
        <v>8.4601259714504311E-3</v>
      </c>
    </row>
    <row r="4" spans="1:23" ht="14" x14ac:dyDescent="0.15">
      <c r="A4" s="68">
        <v>2019</v>
      </c>
      <c r="B4" s="69" t="s">
        <v>102</v>
      </c>
      <c r="C4" s="160">
        <v>950</v>
      </c>
      <c r="D4" s="160">
        <v>4534</v>
      </c>
      <c r="E4" s="160">
        <v>9291</v>
      </c>
      <c r="F4" s="160">
        <v>3248</v>
      </c>
      <c r="G4" s="160">
        <v>18023</v>
      </c>
      <c r="H4" s="174"/>
      <c r="I4" s="69" t="s">
        <v>102</v>
      </c>
      <c r="J4" s="75">
        <v>38.5</v>
      </c>
      <c r="K4" s="71">
        <v>0.65909090909090906</v>
      </c>
      <c r="L4" s="71">
        <f t="shared" si="0"/>
        <v>25.375</v>
      </c>
      <c r="M4" s="71">
        <f t="shared" si="1"/>
        <v>25.375</v>
      </c>
      <c r="N4" s="71">
        <f t="shared" si="2"/>
        <v>25.375</v>
      </c>
      <c r="O4" s="71">
        <f t="shared" si="3"/>
        <v>25.375</v>
      </c>
      <c r="P4" s="172">
        <v>3629551.73</v>
      </c>
      <c r="Q4" s="111">
        <f t="shared" ref="Q4:Q33" si="5">G4</f>
        <v>18023</v>
      </c>
      <c r="R4" s="187">
        <f t="shared" ref="R4:R33" si="6">+Q4*L4</f>
        <v>457333.625</v>
      </c>
      <c r="S4" s="187">
        <f t="shared" ref="S4:S33" si="7">+L4*C4</f>
        <v>24106.25</v>
      </c>
      <c r="T4" s="187">
        <f t="shared" ref="T4:T33" si="8">+M4*D4</f>
        <v>115050.25</v>
      </c>
      <c r="U4" s="187">
        <f t="shared" ref="U4:U33" si="9">+N4*E4</f>
        <v>235759.125</v>
      </c>
      <c r="V4" s="187">
        <f t="shared" ref="V4:V33" si="10">+O4*F4</f>
        <v>82418</v>
      </c>
      <c r="W4" s="113">
        <f t="shared" ref="W4:W33" si="11">+R4/P4</f>
        <v>0.12600278464690734</v>
      </c>
    </row>
    <row r="5" spans="1:23" ht="14" x14ac:dyDescent="0.15">
      <c r="A5" s="68">
        <v>2019</v>
      </c>
      <c r="B5" s="69" t="s">
        <v>115</v>
      </c>
      <c r="C5" s="160">
        <v>1650</v>
      </c>
      <c r="D5" s="160">
        <v>952</v>
      </c>
      <c r="E5" s="160">
        <v>3675</v>
      </c>
      <c r="F5" s="160">
        <v>2180</v>
      </c>
      <c r="G5" s="160">
        <v>8457</v>
      </c>
      <c r="H5" s="174"/>
      <c r="I5" s="69" t="s">
        <v>115</v>
      </c>
      <c r="J5" s="76">
        <v>2878</v>
      </c>
      <c r="K5" s="71">
        <v>0.49044117647058821</v>
      </c>
      <c r="L5" s="71">
        <f t="shared" si="0"/>
        <v>1411.4897058823528</v>
      </c>
      <c r="M5" s="71">
        <f t="shared" si="1"/>
        <v>1411.4897058823528</v>
      </c>
      <c r="N5" s="71">
        <f t="shared" si="2"/>
        <v>1411.4897058823528</v>
      </c>
      <c r="O5" s="71">
        <f t="shared" si="3"/>
        <v>1411.4897058823528</v>
      </c>
      <c r="P5" s="172">
        <v>474667437.88999999</v>
      </c>
      <c r="Q5" s="111">
        <f t="shared" si="5"/>
        <v>8457</v>
      </c>
      <c r="R5" s="187">
        <f t="shared" si="6"/>
        <v>11936968.442647059</v>
      </c>
      <c r="S5" s="187">
        <f t="shared" si="7"/>
        <v>2328958.0147058824</v>
      </c>
      <c r="T5" s="187">
        <f t="shared" si="8"/>
        <v>1343738.2</v>
      </c>
      <c r="U5" s="187">
        <f t="shared" si="9"/>
        <v>5187224.6691176463</v>
      </c>
      <c r="V5" s="187">
        <f t="shared" si="10"/>
        <v>3077047.5588235292</v>
      </c>
      <c r="W5" s="113">
        <f t="shared" si="11"/>
        <v>2.5148066814335273E-2</v>
      </c>
    </row>
    <row r="6" spans="1:23" ht="14" x14ac:dyDescent="0.15">
      <c r="A6" s="68">
        <v>2019</v>
      </c>
      <c r="B6" s="69" t="s">
        <v>157</v>
      </c>
      <c r="C6" s="160">
        <v>909</v>
      </c>
      <c r="D6" s="160">
        <v>158</v>
      </c>
      <c r="E6" s="160">
        <v>0</v>
      </c>
      <c r="F6" s="160">
        <v>0</v>
      </c>
      <c r="G6" s="160">
        <v>1067</v>
      </c>
      <c r="H6" s="174"/>
      <c r="I6" s="69" t="s">
        <v>160</v>
      </c>
      <c r="J6" s="76">
        <v>16168.5</v>
      </c>
      <c r="K6" s="71">
        <v>0.19</v>
      </c>
      <c r="L6" s="71">
        <f t="shared" si="0"/>
        <v>3072.0149999999999</v>
      </c>
      <c r="M6" s="71">
        <f t="shared" si="1"/>
        <v>3072.0149999999999</v>
      </c>
      <c r="N6" s="71">
        <f t="shared" si="2"/>
        <v>3072.0149999999999</v>
      </c>
      <c r="O6" s="71">
        <f t="shared" si="3"/>
        <v>3072.0149999999999</v>
      </c>
      <c r="P6" s="172">
        <v>820486023.85000014</v>
      </c>
      <c r="Q6" s="111">
        <f t="shared" si="5"/>
        <v>1067</v>
      </c>
      <c r="R6" s="187">
        <f t="shared" si="6"/>
        <v>3277840.0049999999</v>
      </c>
      <c r="S6" s="187">
        <f t="shared" si="7"/>
        <v>2792461.6349999998</v>
      </c>
      <c r="T6" s="187">
        <f t="shared" si="8"/>
        <v>485378.37</v>
      </c>
      <c r="U6" s="187">
        <f t="shared" si="9"/>
        <v>0</v>
      </c>
      <c r="V6" s="187">
        <f t="shared" si="10"/>
        <v>0</v>
      </c>
      <c r="W6" s="113">
        <f t="shared" si="11"/>
        <v>3.9949979764667496E-3</v>
      </c>
    </row>
    <row r="7" spans="1:23" ht="14" x14ac:dyDescent="0.15">
      <c r="A7" s="68">
        <v>2019</v>
      </c>
      <c r="B7" s="186" t="s">
        <v>196</v>
      </c>
      <c r="C7" s="160">
        <v>795</v>
      </c>
      <c r="D7" s="160">
        <v>6321</v>
      </c>
      <c r="E7" s="160">
        <v>0</v>
      </c>
      <c r="F7" s="160">
        <v>330</v>
      </c>
      <c r="G7" s="160">
        <v>7446</v>
      </c>
      <c r="H7" s="174"/>
      <c r="I7" s="69" t="s">
        <v>106</v>
      </c>
      <c r="J7" s="76">
        <v>460</v>
      </c>
      <c r="K7" s="71">
        <v>0.40993788819875776</v>
      </c>
      <c r="L7" s="71">
        <f t="shared" si="0"/>
        <v>188.57142857142858</v>
      </c>
      <c r="M7" s="71">
        <f t="shared" si="1"/>
        <v>188.57142857142858</v>
      </c>
      <c r="N7" s="71">
        <f t="shared" si="2"/>
        <v>188.57142857142858</v>
      </c>
      <c r="O7" s="71">
        <f t="shared" si="3"/>
        <v>188.57142857142858</v>
      </c>
      <c r="P7" s="172">
        <v>43126812.390000001</v>
      </c>
      <c r="Q7" s="111">
        <f t="shared" si="5"/>
        <v>7446</v>
      </c>
      <c r="R7" s="187">
        <f t="shared" si="6"/>
        <v>1404102.8571428573</v>
      </c>
      <c r="S7" s="187">
        <f t="shared" si="7"/>
        <v>149914.28571428571</v>
      </c>
      <c r="T7" s="187">
        <f t="shared" si="8"/>
        <v>1191960</v>
      </c>
      <c r="U7" s="187">
        <f t="shared" si="9"/>
        <v>0</v>
      </c>
      <c r="V7" s="187">
        <f t="shared" si="10"/>
        <v>62228.571428571435</v>
      </c>
      <c r="W7" s="113">
        <f t="shared" si="11"/>
        <v>3.2557538555027375E-2</v>
      </c>
    </row>
    <row r="8" spans="1:23" ht="14" x14ac:dyDescent="0.15">
      <c r="A8" s="68">
        <v>2019</v>
      </c>
      <c r="B8" s="69" t="s">
        <v>118</v>
      </c>
      <c r="C8" s="160">
        <v>545</v>
      </c>
      <c r="D8" s="160">
        <v>0</v>
      </c>
      <c r="E8" s="160">
        <v>0</v>
      </c>
      <c r="F8" s="160">
        <v>0</v>
      </c>
      <c r="G8" s="160">
        <v>545</v>
      </c>
      <c r="H8" s="174"/>
      <c r="I8" s="69" t="s">
        <v>118</v>
      </c>
      <c r="J8" s="76">
        <v>125.5</v>
      </c>
      <c r="K8" s="71">
        <v>1</v>
      </c>
      <c r="L8" s="71">
        <f t="shared" si="0"/>
        <v>125.5</v>
      </c>
      <c r="M8" s="71">
        <f t="shared" si="1"/>
        <v>125.5</v>
      </c>
      <c r="N8" s="71">
        <f t="shared" si="2"/>
        <v>125.5</v>
      </c>
      <c r="O8" s="71">
        <f t="shared" si="3"/>
        <v>125.5</v>
      </c>
      <c r="P8" s="172">
        <v>4984990.07</v>
      </c>
      <c r="Q8" s="111">
        <f t="shared" si="5"/>
        <v>545</v>
      </c>
      <c r="R8" s="187">
        <f t="shared" si="6"/>
        <v>68397.5</v>
      </c>
      <c r="S8" s="187">
        <f t="shared" si="7"/>
        <v>68397.5</v>
      </c>
      <c r="T8" s="187">
        <f t="shared" si="8"/>
        <v>0</v>
      </c>
      <c r="U8" s="187">
        <f t="shared" si="9"/>
        <v>0</v>
      </c>
      <c r="V8" s="187">
        <f t="shared" si="10"/>
        <v>0</v>
      </c>
      <c r="W8" s="113">
        <f t="shared" si="11"/>
        <v>1.3720689317240705E-2</v>
      </c>
    </row>
    <row r="9" spans="1:23" ht="14" x14ac:dyDescent="0.15">
      <c r="A9" s="68">
        <v>2019</v>
      </c>
      <c r="B9" s="69" t="s">
        <v>148</v>
      </c>
      <c r="C9" s="160">
        <v>200</v>
      </c>
      <c r="D9" s="160">
        <v>1975</v>
      </c>
      <c r="E9" s="160">
        <v>4820</v>
      </c>
      <c r="F9" s="160">
        <v>450</v>
      </c>
      <c r="G9" s="160">
        <v>7445</v>
      </c>
      <c r="H9" s="174"/>
      <c r="I9" s="69" t="s">
        <v>148</v>
      </c>
      <c r="J9" s="76">
        <v>677</v>
      </c>
      <c r="K9" s="71">
        <v>0.42568807339449544</v>
      </c>
      <c r="L9" s="71">
        <f t="shared" si="0"/>
        <v>288.1908256880734</v>
      </c>
      <c r="M9" s="71">
        <f t="shared" si="1"/>
        <v>288.1908256880734</v>
      </c>
      <c r="N9" s="71">
        <f t="shared" si="2"/>
        <v>288.1908256880734</v>
      </c>
      <c r="O9" s="71">
        <f t="shared" si="3"/>
        <v>288.1908256880734</v>
      </c>
      <c r="P9" s="172">
        <v>65020121.210000008</v>
      </c>
      <c r="Q9" s="111">
        <f t="shared" si="5"/>
        <v>7445</v>
      </c>
      <c r="R9" s="187">
        <f t="shared" si="6"/>
        <v>2145580.6972477064</v>
      </c>
      <c r="S9" s="187">
        <f t="shared" si="7"/>
        <v>57638.165137614684</v>
      </c>
      <c r="T9" s="187">
        <f t="shared" si="8"/>
        <v>569176.88073394494</v>
      </c>
      <c r="U9" s="187">
        <f t="shared" si="9"/>
        <v>1389079.7798165139</v>
      </c>
      <c r="V9" s="187">
        <f t="shared" si="10"/>
        <v>129685.87155963303</v>
      </c>
      <c r="W9" s="113">
        <f t="shared" si="11"/>
        <v>3.2998718816871705E-2</v>
      </c>
    </row>
    <row r="10" spans="1:23" ht="14" x14ac:dyDescent="0.15">
      <c r="A10" s="68">
        <v>2019</v>
      </c>
      <c r="B10" s="69" t="s">
        <v>124</v>
      </c>
      <c r="C10" s="160">
        <v>2357</v>
      </c>
      <c r="D10" s="160">
        <v>1360</v>
      </c>
      <c r="E10" s="160">
        <v>5250</v>
      </c>
      <c r="F10" s="160">
        <v>3114</v>
      </c>
      <c r="G10" s="160">
        <v>12081</v>
      </c>
      <c r="H10" s="174"/>
      <c r="I10" s="69" t="s">
        <v>124</v>
      </c>
      <c r="J10" s="76">
        <v>3971</v>
      </c>
      <c r="K10" s="71">
        <v>0.42038672714251613</v>
      </c>
      <c r="L10" s="71">
        <f t="shared" si="0"/>
        <v>1669.3556934829314</v>
      </c>
      <c r="M10" s="71">
        <f t="shared" si="1"/>
        <v>1669.3556934829314</v>
      </c>
      <c r="N10" s="71">
        <f t="shared" si="2"/>
        <v>1669.3556934829314</v>
      </c>
      <c r="O10" s="71">
        <f t="shared" si="3"/>
        <v>1669.3556934829314</v>
      </c>
      <c r="P10" s="172">
        <v>830083502.25000012</v>
      </c>
      <c r="Q10" s="111">
        <f t="shared" si="5"/>
        <v>12081</v>
      </c>
      <c r="R10" s="187">
        <f t="shared" si="6"/>
        <v>20167486.132967293</v>
      </c>
      <c r="S10" s="187">
        <f t="shared" si="7"/>
        <v>3934671.3695392692</v>
      </c>
      <c r="T10" s="187">
        <f t="shared" si="8"/>
        <v>2270323.7431367869</v>
      </c>
      <c r="U10" s="187">
        <f t="shared" si="9"/>
        <v>8764117.3907853905</v>
      </c>
      <c r="V10" s="187">
        <f t="shared" si="10"/>
        <v>5198373.6295058485</v>
      </c>
      <c r="W10" s="113">
        <f t="shared" si="11"/>
        <v>2.4295731788792206E-2</v>
      </c>
    </row>
    <row r="11" spans="1:23" ht="14" x14ac:dyDescent="0.15">
      <c r="A11" s="68">
        <v>2019</v>
      </c>
      <c r="B11" s="69" t="s">
        <v>109</v>
      </c>
      <c r="C11" s="160">
        <v>515.57142857142856</v>
      </c>
      <c r="D11" s="160">
        <v>692.28571428571433</v>
      </c>
      <c r="E11" s="160">
        <v>285</v>
      </c>
      <c r="F11" s="160">
        <v>17.142857142857142</v>
      </c>
      <c r="G11" s="160">
        <v>1510</v>
      </c>
      <c r="H11" s="174"/>
      <c r="I11" s="69" t="s">
        <v>109</v>
      </c>
      <c r="J11" s="76">
        <v>1</v>
      </c>
      <c r="K11" s="71">
        <v>0.48148148148148145</v>
      </c>
      <c r="L11" s="71">
        <f t="shared" si="0"/>
        <v>0.48148148148148145</v>
      </c>
      <c r="M11" s="71">
        <f t="shared" si="1"/>
        <v>0.48148148148148145</v>
      </c>
      <c r="N11" s="71">
        <f t="shared" si="2"/>
        <v>0.48148148148148145</v>
      </c>
      <c r="O11" s="71">
        <f t="shared" si="3"/>
        <v>0.48148148148148145</v>
      </c>
      <c r="P11" s="172">
        <v>2204.1999999999998</v>
      </c>
      <c r="Q11" s="111">
        <f t="shared" si="5"/>
        <v>1510</v>
      </c>
      <c r="R11" s="187">
        <f t="shared" si="6"/>
        <v>727.03703703703695</v>
      </c>
      <c r="S11" s="187">
        <f t="shared" si="7"/>
        <v>248.23809523809521</v>
      </c>
      <c r="T11" s="187">
        <f t="shared" si="8"/>
        <v>333.32275132275134</v>
      </c>
      <c r="U11" s="187">
        <f t="shared" si="9"/>
        <v>137.22222222222223</v>
      </c>
      <c r="V11" s="187">
        <f t="shared" si="10"/>
        <v>8.2539682539682531</v>
      </c>
      <c r="W11" s="113">
        <f t="shared" si="11"/>
        <v>0.32984168271347292</v>
      </c>
    </row>
    <row r="12" spans="1:23" ht="14" x14ac:dyDescent="0.15">
      <c r="A12" s="68">
        <v>2019</v>
      </c>
      <c r="B12" s="69" t="s">
        <v>128</v>
      </c>
      <c r="C12" s="160">
        <v>0</v>
      </c>
      <c r="D12" s="160">
        <v>9322</v>
      </c>
      <c r="E12" s="160">
        <v>4145</v>
      </c>
      <c r="F12" s="160">
        <v>105</v>
      </c>
      <c r="G12" s="160">
        <v>13572</v>
      </c>
      <c r="H12" s="174"/>
      <c r="I12" s="69" t="s">
        <v>128</v>
      </c>
      <c r="J12" s="76">
        <v>6940.5</v>
      </c>
      <c r="K12" s="71">
        <v>0.26460876158794611</v>
      </c>
      <c r="L12" s="71">
        <f t="shared" si="0"/>
        <v>1836.5171098011399</v>
      </c>
      <c r="M12" s="71">
        <f t="shared" si="1"/>
        <v>1836.5171098011399</v>
      </c>
      <c r="N12" s="71">
        <f t="shared" si="2"/>
        <v>1836.5171098011399</v>
      </c>
      <c r="O12" s="71">
        <f t="shared" si="3"/>
        <v>1836.5171098011399</v>
      </c>
      <c r="P12" s="172">
        <v>1072856867.45</v>
      </c>
      <c r="Q12" s="111">
        <f t="shared" si="5"/>
        <v>13572</v>
      </c>
      <c r="R12" s="187">
        <f t="shared" si="6"/>
        <v>24925210.214221071</v>
      </c>
      <c r="S12" s="187">
        <f t="shared" si="7"/>
        <v>0</v>
      </c>
      <c r="T12" s="187">
        <f t="shared" si="8"/>
        <v>17120012.497566227</v>
      </c>
      <c r="U12" s="187">
        <f t="shared" si="9"/>
        <v>7612363.4201257247</v>
      </c>
      <c r="V12" s="187">
        <f t="shared" si="10"/>
        <v>192834.29652911969</v>
      </c>
      <c r="W12" s="113">
        <f t="shared" si="11"/>
        <v>2.3232558760111304E-2</v>
      </c>
    </row>
    <row r="13" spans="1:23" ht="14" x14ac:dyDescent="0.15">
      <c r="A13" s="68">
        <v>2019</v>
      </c>
      <c r="B13" s="78" t="s">
        <v>182</v>
      </c>
      <c r="C13" s="160">
        <v>397.5</v>
      </c>
      <c r="D13" s="160">
        <v>3160.5</v>
      </c>
      <c r="E13" s="160">
        <v>0</v>
      </c>
      <c r="F13" s="160">
        <v>165</v>
      </c>
      <c r="G13" s="160">
        <v>3723</v>
      </c>
      <c r="H13" s="174"/>
      <c r="I13" s="78" t="s">
        <v>182</v>
      </c>
      <c r="J13" s="71">
        <v>324.5</v>
      </c>
      <c r="K13" s="71">
        <v>0.34451219512195119</v>
      </c>
      <c r="L13" s="71">
        <f t="shared" si="0"/>
        <v>111.79420731707316</v>
      </c>
      <c r="M13" s="71">
        <f t="shared" si="1"/>
        <v>111.79420731707316</v>
      </c>
      <c r="N13" s="71">
        <f t="shared" si="2"/>
        <v>111.79420731707316</v>
      </c>
      <c r="O13" s="71">
        <f t="shared" si="3"/>
        <v>111.79420731707316</v>
      </c>
      <c r="P13" s="172">
        <v>47696881.649999999</v>
      </c>
      <c r="Q13" s="111">
        <f t="shared" si="5"/>
        <v>3723</v>
      </c>
      <c r="R13" s="187">
        <f t="shared" si="6"/>
        <v>416209.83384146338</v>
      </c>
      <c r="S13" s="187">
        <f t="shared" si="7"/>
        <v>44438.19740853658</v>
      </c>
      <c r="T13" s="187">
        <f t="shared" si="8"/>
        <v>353325.5922256097</v>
      </c>
      <c r="U13" s="187">
        <f t="shared" si="9"/>
        <v>0</v>
      </c>
      <c r="V13" s="187">
        <f t="shared" si="10"/>
        <v>18446.044207317071</v>
      </c>
      <c r="W13" s="113">
        <f t="shared" si="11"/>
        <v>8.7261435012798861E-3</v>
      </c>
    </row>
    <row r="14" spans="1:23" ht="14" x14ac:dyDescent="0.15">
      <c r="A14" s="68">
        <v>2019</v>
      </c>
      <c r="B14" s="69" t="s">
        <v>127</v>
      </c>
      <c r="C14" s="160">
        <v>252</v>
      </c>
      <c r="D14" s="160">
        <v>868.66666666666663</v>
      </c>
      <c r="E14" s="160">
        <v>170</v>
      </c>
      <c r="F14" s="160">
        <v>0</v>
      </c>
      <c r="G14" s="160">
        <v>1290.6666666666665</v>
      </c>
      <c r="H14" s="174"/>
      <c r="I14" s="69" t="s">
        <v>127</v>
      </c>
      <c r="J14" s="76">
        <v>7355.65</v>
      </c>
      <c r="K14" s="71">
        <v>0.53759647188533632</v>
      </c>
      <c r="L14" s="71">
        <f t="shared" si="0"/>
        <v>3954.3714884233741</v>
      </c>
      <c r="M14" s="71">
        <f t="shared" si="1"/>
        <v>3954.3714884233741</v>
      </c>
      <c r="N14" s="71">
        <f t="shared" si="2"/>
        <v>3954.3714884233741</v>
      </c>
      <c r="O14" s="71">
        <f t="shared" si="3"/>
        <v>3954.3714884233741</v>
      </c>
      <c r="P14" s="172">
        <v>248591804.96000001</v>
      </c>
      <c r="Q14" s="111">
        <f t="shared" si="5"/>
        <v>1290.6666666666665</v>
      </c>
      <c r="R14" s="187">
        <f t="shared" si="6"/>
        <v>5103775.4677251009</v>
      </c>
      <c r="S14" s="187">
        <f t="shared" si="7"/>
        <v>996501.61508269026</v>
      </c>
      <c r="T14" s="187">
        <f t="shared" si="8"/>
        <v>3435030.6996104373</v>
      </c>
      <c r="U14" s="187">
        <f t="shared" si="9"/>
        <v>672243.15303197363</v>
      </c>
      <c r="V14" s="187">
        <f t="shared" si="10"/>
        <v>0</v>
      </c>
      <c r="W14" s="113">
        <f t="shared" si="11"/>
        <v>2.053074705558508E-2</v>
      </c>
    </row>
    <row r="15" spans="1:23" ht="14" x14ac:dyDescent="0.15">
      <c r="A15" s="68">
        <v>2019</v>
      </c>
      <c r="B15" s="69" t="s">
        <v>133</v>
      </c>
      <c r="C15" s="160">
        <v>187.5</v>
      </c>
      <c r="D15" s="160">
        <v>4380</v>
      </c>
      <c r="E15" s="160">
        <v>15226</v>
      </c>
      <c r="F15" s="160">
        <v>50</v>
      </c>
      <c r="G15" s="160">
        <v>19843.5</v>
      </c>
      <c r="H15" s="174"/>
      <c r="I15" s="69" t="s">
        <v>133</v>
      </c>
      <c r="J15" s="76">
        <v>37.5</v>
      </c>
      <c r="K15" s="71">
        <v>0</v>
      </c>
      <c r="L15" s="71">
        <f t="shared" si="0"/>
        <v>0</v>
      </c>
      <c r="M15" s="71">
        <f t="shared" si="1"/>
        <v>0</v>
      </c>
      <c r="N15" s="71">
        <f t="shared" si="2"/>
        <v>0</v>
      </c>
      <c r="O15" s="71">
        <f t="shared" si="3"/>
        <v>0</v>
      </c>
      <c r="P15" s="172">
        <v>6878300</v>
      </c>
      <c r="Q15" s="111">
        <f t="shared" si="5"/>
        <v>19843.5</v>
      </c>
      <c r="R15" s="187">
        <f t="shared" si="6"/>
        <v>0</v>
      </c>
      <c r="S15" s="187">
        <f t="shared" si="7"/>
        <v>0</v>
      </c>
      <c r="T15" s="187">
        <f t="shared" si="8"/>
        <v>0</v>
      </c>
      <c r="U15" s="187">
        <f t="shared" si="9"/>
        <v>0</v>
      </c>
      <c r="V15" s="187">
        <f t="shared" si="10"/>
        <v>0</v>
      </c>
      <c r="W15" s="113">
        <f t="shared" si="11"/>
        <v>0</v>
      </c>
    </row>
    <row r="16" spans="1:23" ht="14" x14ac:dyDescent="0.15">
      <c r="A16" s="68">
        <v>2019</v>
      </c>
      <c r="B16" s="69" t="s">
        <v>104</v>
      </c>
      <c r="C16" s="160">
        <v>515.57142857142856</v>
      </c>
      <c r="D16" s="160">
        <v>346.14285714285717</v>
      </c>
      <c r="E16" s="160">
        <v>68.857142857142861</v>
      </c>
      <c r="F16" s="160">
        <v>8.5714285714285712</v>
      </c>
      <c r="G16" s="160">
        <v>939.14285714285722</v>
      </c>
      <c r="H16" s="174"/>
      <c r="I16" s="69" t="s">
        <v>104</v>
      </c>
      <c r="J16" s="76">
        <v>525142.5</v>
      </c>
      <c r="K16" s="71">
        <v>0.60419729808501732</v>
      </c>
      <c r="L16" s="71">
        <f t="shared" si="0"/>
        <v>317289.67960961122</v>
      </c>
      <c r="M16" s="71">
        <f t="shared" si="1"/>
        <v>317289.67960961122</v>
      </c>
      <c r="N16" s="71">
        <f t="shared" si="2"/>
        <v>317289.67960961122</v>
      </c>
      <c r="O16" s="71">
        <f t="shared" si="3"/>
        <v>317289.67960961122</v>
      </c>
      <c r="P16" s="172">
        <v>3812831563.9899998</v>
      </c>
      <c r="Q16" s="111">
        <f t="shared" si="5"/>
        <v>939.14285714285722</v>
      </c>
      <c r="R16" s="187">
        <f t="shared" si="6"/>
        <v>297980336.25051206</v>
      </c>
      <c r="S16" s="187">
        <f t="shared" si="7"/>
        <v>163585493.38729814</v>
      </c>
      <c r="T16" s="187">
        <f t="shared" si="8"/>
        <v>109827556.24201258</v>
      </c>
      <c r="U16" s="187">
        <f t="shared" si="9"/>
        <v>21847660.795976087</v>
      </c>
      <c r="V16" s="187">
        <f t="shared" si="10"/>
        <v>2719625.8252252392</v>
      </c>
      <c r="W16" s="113">
        <f t="shared" si="11"/>
        <v>7.8151980030999768E-2</v>
      </c>
    </row>
    <row r="17" spans="1:23" ht="14" x14ac:dyDescent="0.15">
      <c r="A17" s="68">
        <v>2019</v>
      </c>
      <c r="B17" s="69" t="s">
        <v>120</v>
      </c>
      <c r="C17" s="160">
        <v>375</v>
      </c>
      <c r="D17" s="160">
        <v>665</v>
      </c>
      <c r="E17" s="160">
        <v>865</v>
      </c>
      <c r="F17" s="160">
        <v>250</v>
      </c>
      <c r="G17" s="160">
        <v>2155</v>
      </c>
      <c r="H17" s="174"/>
      <c r="I17" s="69" t="s">
        <v>120</v>
      </c>
      <c r="J17" s="76">
        <v>3192</v>
      </c>
      <c r="K17" s="71">
        <v>0.34406438631790742</v>
      </c>
      <c r="L17" s="71">
        <f t="shared" si="0"/>
        <v>1098.2535211267605</v>
      </c>
      <c r="M17" s="71">
        <f t="shared" si="1"/>
        <v>1098.2535211267605</v>
      </c>
      <c r="N17" s="71">
        <f t="shared" si="2"/>
        <v>1098.2535211267605</v>
      </c>
      <c r="O17" s="71">
        <f t="shared" si="3"/>
        <v>1098.2535211267605</v>
      </c>
      <c r="P17" s="172">
        <v>299501113.94</v>
      </c>
      <c r="Q17" s="111">
        <f t="shared" si="5"/>
        <v>2155</v>
      </c>
      <c r="R17" s="187">
        <f t="shared" si="6"/>
        <v>2366736.3380281688</v>
      </c>
      <c r="S17" s="187">
        <f t="shared" si="7"/>
        <v>411845.07042253518</v>
      </c>
      <c r="T17" s="187">
        <f t="shared" si="8"/>
        <v>730338.5915492957</v>
      </c>
      <c r="U17" s="187">
        <f t="shared" si="9"/>
        <v>949989.29577464785</v>
      </c>
      <c r="V17" s="187">
        <f t="shared" si="10"/>
        <v>274563.3802816901</v>
      </c>
      <c r="W17" s="113">
        <f t="shared" si="11"/>
        <v>7.9022622216433705E-3</v>
      </c>
    </row>
    <row r="18" spans="1:23" ht="14" x14ac:dyDescent="0.15">
      <c r="A18" s="68">
        <v>2019</v>
      </c>
      <c r="B18" s="69" t="s">
        <v>119</v>
      </c>
      <c r="C18" s="160">
        <v>978.4</v>
      </c>
      <c r="D18" s="160">
        <v>4110.6000000000004</v>
      </c>
      <c r="E18" s="160">
        <v>3803.6</v>
      </c>
      <c r="F18" s="160">
        <v>392.6</v>
      </c>
      <c r="G18" s="160">
        <v>9285.2000000000007</v>
      </c>
      <c r="H18" s="174"/>
      <c r="I18" s="69" t="s">
        <v>119</v>
      </c>
      <c r="J18" s="76">
        <v>625.5</v>
      </c>
      <c r="K18" s="71">
        <v>1</v>
      </c>
      <c r="L18" s="71">
        <f t="shared" si="0"/>
        <v>625.5</v>
      </c>
      <c r="M18" s="71">
        <f t="shared" si="1"/>
        <v>625.5</v>
      </c>
      <c r="N18" s="71">
        <f t="shared" si="2"/>
        <v>625.5</v>
      </c>
      <c r="O18" s="71">
        <f t="shared" si="3"/>
        <v>625.5</v>
      </c>
      <c r="P18" s="172">
        <v>27434984.760000002</v>
      </c>
      <c r="Q18" s="111">
        <f t="shared" si="5"/>
        <v>9285.2000000000007</v>
      </c>
      <c r="R18" s="187">
        <f t="shared" si="6"/>
        <v>5807892.6000000006</v>
      </c>
      <c r="S18" s="187">
        <f t="shared" si="7"/>
        <v>611989.19999999995</v>
      </c>
      <c r="T18" s="187">
        <f t="shared" si="8"/>
        <v>2571180.3000000003</v>
      </c>
      <c r="U18" s="187">
        <f t="shared" si="9"/>
        <v>2379151.7999999998</v>
      </c>
      <c r="V18" s="187">
        <f t="shared" si="10"/>
        <v>245571.30000000002</v>
      </c>
      <c r="W18" s="113">
        <f t="shared" si="11"/>
        <v>0.21169658561166266</v>
      </c>
    </row>
    <row r="19" spans="1:23" ht="14" x14ac:dyDescent="0.15">
      <c r="A19" s="68">
        <v>2019</v>
      </c>
      <c r="B19" s="69" t="s">
        <v>151</v>
      </c>
      <c r="C19" s="160">
        <v>988</v>
      </c>
      <c r="D19" s="160">
        <v>1000</v>
      </c>
      <c r="E19" s="160">
        <v>152</v>
      </c>
      <c r="F19" s="160">
        <v>19</v>
      </c>
      <c r="G19" s="160">
        <v>2159</v>
      </c>
      <c r="H19" s="174"/>
      <c r="I19" s="69" t="s">
        <v>151</v>
      </c>
      <c r="J19" s="76">
        <v>142877</v>
      </c>
      <c r="K19" s="71">
        <v>0.41005902772388891</v>
      </c>
      <c r="L19" s="71">
        <f t="shared" si="0"/>
        <v>58588.003704106079</v>
      </c>
      <c r="M19" s="71">
        <f t="shared" si="1"/>
        <v>58588.003704106079</v>
      </c>
      <c r="N19" s="71">
        <f t="shared" si="2"/>
        <v>58588.003704106079</v>
      </c>
      <c r="O19" s="71">
        <f t="shared" si="3"/>
        <v>58588.003704106079</v>
      </c>
      <c r="P19" s="172">
        <v>1317026370.26</v>
      </c>
      <c r="Q19" s="111">
        <f t="shared" si="5"/>
        <v>2159</v>
      </c>
      <c r="R19" s="187">
        <f t="shared" si="6"/>
        <v>126491499.99716502</v>
      </c>
      <c r="S19" s="187">
        <f t="shared" si="7"/>
        <v>57884947.659656808</v>
      </c>
      <c r="T19" s="187">
        <f t="shared" si="8"/>
        <v>58588003.704106078</v>
      </c>
      <c r="U19" s="187">
        <f t="shared" si="9"/>
        <v>8905376.5630241241</v>
      </c>
      <c r="V19" s="187">
        <f t="shared" si="10"/>
        <v>1113172.0703780155</v>
      </c>
      <c r="W19" s="113">
        <f t="shared" si="11"/>
        <v>9.604325536184502E-2</v>
      </c>
    </row>
    <row r="20" spans="1:23" ht="14" x14ac:dyDescent="0.15">
      <c r="A20" s="68">
        <v>2019</v>
      </c>
      <c r="B20" s="69" t="s">
        <v>121</v>
      </c>
      <c r="C20" s="160">
        <v>73.5</v>
      </c>
      <c r="D20" s="160">
        <v>582.75</v>
      </c>
      <c r="E20" s="160">
        <v>2772</v>
      </c>
      <c r="F20" s="160">
        <v>560</v>
      </c>
      <c r="G20" s="160">
        <v>3988.2499999999995</v>
      </c>
      <c r="H20" s="174"/>
      <c r="I20" s="69" t="s">
        <v>121</v>
      </c>
      <c r="J20" s="76">
        <v>33</v>
      </c>
      <c r="K20" s="71">
        <v>1</v>
      </c>
      <c r="L20" s="71">
        <f t="shared" si="0"/>
        <v>33</v>
      </c>
      <c r="M20" s="71">
        <f t="shared" si="1"/>
        <v>33</v>
      </c>
      <c r="N20" s="71">
        <f t="shared" si="2"/>
        <v>33</v>
      </c>
      <c r="O20" s="71">
        <f t="shared" si="3"/>
        <v>33</v>
      </c>
      <c r="P20" s="172">
        <v>1287419</v>
      </c>
      <c r="Q20" s="111">
        <f t="shared" si="5"/>
        <v>3988.2499999999995</v>
      </c>
      <c r="R20" s="187">
        <f t="shared" si="6"/>
        <v>131612.24999999997</v>
      </c>
      <c r="S20" s="187">
        <f t="shared" si="7"/>
        <v>2425.5</v>
      </c>
      <c r="T20" s="187">
        <f t="shared" si="8"/>
        <v>19230.75</v>
      </c>
      <c r="U20" s="187">
        <f t="shared" si="9"/>
        <v>91476</v>
      </c>
      <c r="V20" s="187">
        <f t="shared" si="10"/>
        <v>18480</v>
      </c>
      <c r="W20" s="113">
        <f t="shared" si="11"/>
        <v>0.10222953832435282</v>
      </c>
    </row>
    <row r="21" spans="1:23" ht="14" x14ac:dyDescent="0.15">
      <c r="A21" s="68">
        <v>2019</v>
      </c>
      <c r="B21" s="69" t="s">
        <v>100</v>
      </c>
      <c r="C21" s="160">
        <v>1561.8</v>
      </c>
      <c r="D21" s="160">
        <v>5141.833333333333</v>
      </c>
      <c r="E21" s="160">
        <v>820.57142857142856</v>
      </c>
      <c r="F21" s="160">
        <v>2186.4</v>
      </c>
      <c r="G21" s="160">
        <v>9710.6047619047622</v>
      </c>
      <c r="H21" s="174"/>
      <c r="I21" s="69" t="s">
        <v>100</v>
      </c>
      <c r="J21" s="76">
        <v>680</v>
      </c>
      <c r="K21" s="71">
        <v>0.21666666666666667</v>
      </c>
      <c r="L21" s="71">
        <f t="shared" si="0"/>
        <v>147.33333333333334</v>
      </c>
      <c r="M21" s="71">
        <f t="shared" si="1"/>
        <v>147.33333333333334</v>
      </c>
      <c r="N21" s="71">
        <f t="shared" si="2"/>
        <v>147.33333333333334</v>
      </c>
      <c r="O21" s="71">
        <f t="shared" si="3"/>
        <v>147.33333333333334</v>
      </c>
      <c r="P21" s="172">
        <v>37503059</v>
      </c>
      <c r="Q21" s="111">
        <f t="shared" si="5"/>
        <v>9710.6047619047622</v>
      </c>
      <c r="R21" s="187">
        <f t="shared" si="6"/>
        <v>1430695.7682539683</v>
      </c>
      <c r="S21" s="187">
        <f t="shared" si="7"/>
        <v>230105.2</v>
      </c>
      <c r="T21" s="187">
        <f t="shared" si="8"/>
        <v>757563.4444444445</v>
      </c>
      <c r="U21" s="187">
        <f t="shared" si="9"/>
        <v>120897.52380952382</v>
      </c>
      <c r="V21" s="187">
        <f t="shared" si="10"/>
        <v>322129.60000000003</v>
      </c>
      <c r="W21" s="113">
        <f t="shared" si="11"/>
        <v>3.8148775230681005E-2</v>
      </c>
    </row>
    <row r="22" spans="1:23" ht="14" x14ac:dyDescent="0.15">
      <c r="A22" s="68">
        <v>2019</v>
      </c>
      <c r="B22" s="69" t="s">
        <v>122</v>
      </c>
      <c r="C22" s="160">
        <v>0</v>
      </c>
      <c r="D22" s="160">
        <v>1130</v>
      </c>
      <c r="E22" s="160">
        <v>1650</v>
      </c>
      <c r="F22" s="160">
        <v>0</v>
      </c>
      <c r="G22" s="160">
        <v>2780</v>
      </c>
      <c r="H22" s="174"/>
      <c r="I22" s="69" t="s">
        <v>122</v>
      </c>
      <c r="J22" s="76">
        <v>2</v>
      </c>
      <c r="K22" s="71">
        <v>0.66666666666666663</v>
      </c>
      <c r="L22" s="71">
        <f t="shared" si="0"/>
        <v>1.3333333333333333</v>
      </c>
      <c r="M22" s="71">
        <f t="shared" si="1"/>
        <v>1.3333333333333333</v>
      </c>
      <c r="N22" s="71">
        <f t="shared" si="2"/>
        <v>1.3333333333333333</v>
      </c>
      <c r="O22" s="71">
        <f t="shared" si="3"/>
        <v>1.3333333333333333</v>
      </c>
      <c r="P22" s="172">
        <v>774250</v>
      </c>
      <c r="Q22" s="111">
        <f t="shared" si="5"/>
        <v>2780</v>
      </c>
      <c r="R22" s="187">
        <f t="shared" si="6"/>
        <v>3706.6666666666665</v>
      </c>
      <c r="S22" s="187">
        <f t="shared" si="7"/>
        <v>0</v>
      </c>
      <c r="T22" s="187">
        <f t="shared" si="8"/>
        <v>1506.6666666666665</v>
      </c>
      <c r="U22" s="187">
        <f t="shared" si="9"/>
        <v>2200</v>
      </c>
      <c r="V22" s="187">
        <f t="shared" si="10"/>
        <v>0</v>
      </c>
      <c r="W22" s="113">
        <f t="shared" si="11"/>
        <v>4.7874286944354751E-3</v>
      </c>
    </row>
    <row r="23" spans="1:23" ht="14" x14ac:dyDescent="0.15">
      <c r="A23" s="68">
        <v>2019</v>
      </c>
      <c r="B23" s="69" t="s">
        <v>153</v>
      </c>
      <c r="C23" s="160">
        <v>1164</v>
      </c>
      <c r="D23" s="160">
        <v>1806.3333333333333</v>
      </c>
      <c r="E23" s="160">
        <v>153.33333333333334</v>
      </c>
      <c r="F23" s="160">
        <v>1866</v>
      </c>
      <c r="G23" s="160">
        <v>4989.6666666666661</v>
      </c>
      <c r="H23" s="174"/>
      <c r="I23" s="69" t="s">
        <v>153</v>
      </c>
      <c r="J23" s="76">
        <v>141.6</v>
      </c>
      <c r="K23" s="71">
        <v>0.56834532374100721</v>
      </c>
      <c r="L23" s="71">
        <f t="shared" si="0"/>
        <v>80.477697841726624</v>
      </c>
      <c r="M23" s="71">
        <f t="shared" si="1"/>
        <v>80.477697841726624</v>
      </c>
      <c r="N23" s="71">
        <f t="shared" si="2"/>
        <v>80.477697841726624</v>
      </c>
      <c r="O23" s="71">
        <f t="shared" si="3"/>
        <v>80.477697841726624</v>
      </c>
      <c r="P23" s="172">
        <v>17498591.670000002</v>
      </c>
      <c r="Q23" s="111">
        <f t="shared" si="5"/>
        <v>4989.6666666666661</v>
      </c>
      <c r="R23" s="187">
        <f t="shared" si="6"/>
        <v>401556.88633093523</v>
      </c>
      <c r="S23" s="187">
        <f t="shared" si="7"/>
        <v>93676.040287769792</v>
      </c>
      <c r="T23" s="187">
        <f t="shared" si="8"/>
        <v>145369.54820143885</v>
      </c>
      <c r="U23" s="187">
        <f t="shared" si="9"/>
        <v>12339.91366906475</v>
      </c>
      <c r="V23" s="187">
        <f t="shared" si="10"/>
        <v>150171.38417266187</v>
      </c>
      <c r="W23" s="113">
        <f t="shared" si="11"/>
        <v>2.2947954549929515E-2</v>
      </c>
    </row>
    <row r="24" spans="1:23" ht="14" x14ac:dyDescent="0.15">
      <c r="A24" s="68">
        <v>2019</v>
      </c>
      <c r="B24" s="69" t="s">
        <v>129</v>
      </c>
      <c r="C24" s="160">
        <v>620.98974790748355</v>
      </c>
      <c r="D24" s="160">
        <v>5937.4019777788781</v>
      </c>
      <c r="E24" s="160">
        <v>22635.37630627507</v>
      </c>
      <c r="F24" s="160">
        <v>1092.2319680385651</v>
      </c>
      <c r="G24" s="160">
        <v>30285.999999999996</v>
      </c>
      <c r="H24" s="174"/>
      <c r="I24" s="69" t="s">
        <v>129</v>
      </c>
      <c r="J24" s="76">
        <v>460.5</v>
      </c>
      <c r="K24" s="71">
        <v>0.81922196796338675</v>
      </c>
      <c r="L24" s="71">
        <f t="shared" si="0"/>
        <v>377.2517162471396</v>
      </c>
      <c r="M24" s="71">
        <f t="shared" si="1"/>
        <v>377.2517162471396</v>
      </c>
      <c r="N24" s="71">
        <f t="shared" si="2"/>
        <v>377.2517162471396</v>
      </c>
      <c r="O24" s="71">
        <f t="shared" si="3"/>
        <v>377.2517162471396</v>
      </c>
      <c r="P24" s="172">
        <v>162922784.40000001</v>
      </c>
      <c r="Q24" s="111">
        <f t="shared" si="5"/>
        <v>30285.999999999996</v>
      </c>
      <c r="R24" s="187">
        <f t="shared" si="6"/>
        <v>11425445.478260869</v>
      </c>
      <c r="S24" s="187">
        <f t="shared" si="7"/>
        <v>234269.44816997673</v>
      </c>
      <c r="T24" s="187">
        <f t="shared" si="8"/>
        <v>2239895.0861662426</v>
      </c>
      <c r="U24" s="187">
        <f t="shared" si="9"/>
        <v>8539234.5594421085</v>
      </c>
      <c r="V24" s="187">
        <f t="shared" si="10"/>
        <v>412046.38448253961</v>
      </c>
      <c r="W24" s="113">
        <f t="shared" si="11"/>
        <v>7.0127978234214794E-2</v>
      </c>
    </row>
    <row r="25" spans="1:23" ht="14" x14ac:dyDescent="0.15">
      <c r="A25" s="68">
        <v>2019</v>
      </c>
      <c r="B25" s="69" t="s">
        <v>154</v>
      </c>
      <c r="C25" s="160">
        <v>442.06</v>
      </c>
      <c r="D25" s="160">
        <v>541.88</v>
      </c>
      <c r="E25" s="160">
        <v>285.2</v>
      </c>
      <c r="F25" s="160">
        <v>156.85999999999999</v>
      </c>
      <c r="G25" s="160">
        <v>1426</v>
      </c>
      <c r="H25" s="174"/>
      <c r="I25" s="69" t="s">
        <v>154</v>
      </c>
      <c r="J25" s="76">
        <v>11982.5</v>
      </c>
      <c r="K25" s="71">
        <v>0.93831017749119194</v>
      </c>
      <c r="L25" s="71">
        <f t="shared" si="0"/>
        <v>11243.301701788207</v>
      </c>
      <c r="M25" s="71">
        <f t="shared" si="1"/>
        <v>11243.301701788207</v>
      </c>
      <c r="N25" s="71">
        <f t="shared" si="2"/>
        <v>11243.301701788207</v>
      </c>
      <c r="O25" s="71">
        <f t="shared" si="3"/>
        <v>11243.301701788207</v>
      </c>
      <c r="P25" s="172">
        <v>236006731.55000001</v>
      </c>
      <c r="Q25" s="111">
        <f t="shared" si="5"/>
        <v>1426</v>
      </c>
      <c r="R25" s="187">
        <f t="shared" si="6"/>
        <v>16032948.226749983</v>
      </c>
      <c r="S25" s="187">
        <f t="shared" si="7"/>
        <v>4970213.9502924951</v>
      </c>
      <c r="T25" s="187">
        <f t="shared" si="8"/>
        <v>6092520.3261649935</v>
      </c>
      <c r="U25" s="187">
        <f t="shared" si="9"/>
        <v>3206589.6453499966</v>
      </c>
      <c r="V25" s="187">
        <f t="shared" si="10"/>
        <v>1763624.304942498</v>
      </c>
      <c r="W25" s="113">
        <f t="shared" si="11"/>
        <v>6.7934283575099078E-2</v>
      </c>
    </row>
    <row r="26" spans="1:23" ht="14" x14ac:dyDescent="0.15">
      <c r="A26" s="68">
        <v>2019</v>
      </c>
      <c r="B26" s="69" t="s">
        <v>114</v>
      </c>
      <c r="C26" s="160">
        <v>300</v>
      </c>
      <c r="D26" s="160">
        <v>3950</v>
      </c>
      <c r="E26" s="160">
        <v>9640</v>
      </c>
      <c r="F26" s="160">
        <v>900</v>
      </c>
      <c r="G26" s="160">
        <v>14790</v>
      </c>
      <c r="H26" s="174"/>
      <c r="I26" s="69" t="s">
        <v>114</v>
      </c>
      <c r="J26" s="76">
        <v>346</v>
      </c>
      <c r="K26" s="71">
        <v>0.97959183673469385</v>
      </c>
      <c r="L26" s="71">
        <f t="shared" si="0"/>
        <v>338.9387755102041</v>
      </c>
      <c r="M26" s="71">
        <f t="shared" si="1"/>
        <v>338.9387755102041</v>
      </c>
      <c r="N26" s="71">
        <f t="shared" si="2"/>
        <v>338.9387755102041</v>
      </c>
      <c r="O26" s="71">
        <f t="shared" si="3"/>
        <v>338.9387755102041</v>
      </c>
      <c r="P26" s="172">
        <v>113416013.25</v>
      </c>
      <c r="Q26" s="111">
        <f t="shared" si="5"/>
        <v>14790</v>
      </c>
      <c r="R26" s="187">
        <f t="shared" si="6"/>
        <v>5012904.4897959186</v>
      </c>
      <c r="S26" s="187">
        <f t="shared" si="7"/>
        <v>101681.63265306123</v>
      </c>
      <c r="T26" s="187">
        <f t="shared" si="8"/>
        <v>1338808.1632653063</v>
      </c>
      <c r="U26" s="187">
        <f t="shared" si="9"/>
        <v>3267369.7959183673</v>
      </c>
      <c r="V26" s="187">
        <f t="shared" si="10"/>
        <v>305044.89795918367</v>
      </c>
      <c r="W26" s="113">
        <f t="shared" si="11"/>
        <v>4.4199265572367655E-2</v>
      </c>
    </row>
    <row r="27" spans="1:23" ht="14" x14ac:dyDescent="0.15">
      <c r="A27" s="68">
        <v>2019</v>
      </c>
      <c r="B27" s="69" t="s">
        <v>137</v>
      </c>
      <c r="C27" s="160">
        <v>0</v>
      </c>
      <c r="D27" s="160">
        <v>808</v>
      </c>
      <c r="E27" s="160">
        <v>2315</v>
      </c>
      <c r="F27" s="160">
        <v>0</v>
      </c>
      <c r="G27" s="160">
        <v>3123</v>
      </c>
      <c r="H27" s="174"/>
      <c r="I27" s="69" t="s">
        <v>137</v>
      </c>
      <c r="J27" s="76">
        <v>8</v>
      </c>
      <c r="K27" s="206">
        <v>0.73913043478260865</v>
      </c>
      <c r="L27" s="71">
        <f t="shared" si="0"/>
        <v>5.9130434782608692</v>
      </c>
      <c r="M27" s="71">
        <f t="shared" si="1"/>
        <v>5.9130434782608692</v>
      </c>
      <c r="N27" s="71">
        <f t="shared" si="2"/>
        <v>5.9130434782608692</v>
      </c>
      <c r="O27" s="71">
        <f t="shared" si="3"/>
        <v>5.9130434782608692</v>
      </c>
      <c r="P27" s="172">
        <v>846700</v>
      </c>
      <c r="Q27" s="111">
        <f t="shared" si="5"/>
        <v>3123</v>
      </c>
      <c r="R27" s="187">
        <f t="shared" si="6"/>
        <v>18466.434782608696</v>
      </c>
      <c r="S27" s="187">
        <f t="shared" si="7"/>
        <v>0</v>
      </c>
      <c r="T27" s="187">
        <f t="shared" si="8"/>
        <v>4777.7391304347821</v>
      </c>
      <c r="U27" s="187">
        <f t="shared" si="9"/>
        <v>13688.695652173912</v>
      </c>
      <c r="V27" s="187">
        <f t="shared" si="10"/>
        <v>0</v>
      </c>
      <c r="W27" s="113">
        <f t="shared" si="11"/>
        <v>2.1809891086109243E-2</v>
      </c>
    </row>
    <row r="28" spans="1:23" ht="14" x14ac:dyDescent="0.15">
      <c r="A28" s="68">
        <v>2019</v>
      </c>
      <c r="B28" s="69" t="s">
        <v>152</v>
      </c>
      <c r="C28" s="160">
        <v>471.83333333333331</v>
      </c>
      <c r="D28" s="160">
        <v>679.41666666666663</v>
      </c>
      <c r="E28" s="160">
        <v>0</v>
      </c>
      <c r="F28" s="160">
        <v>28.333333333333332</v>
      </c>
      <c r="G28" s="160">
        <v>1179.5833333333333</v>
      </c>
      <c r="H28" s="174"/>
      <c r="I28" s="69" t="s">
        <v>152</v>
      </c>
      <c r="J28" s="76">
        <v>24</v>
      </c>
      <c r="K28" s="71">
        <v>0.91922005571030641</v>
      </c>
      <c r="L28" s="71">
        <f t="shared" si="0"/>
        <v>22.061281337047355</v>
      </c>
      <c r="M28" s="71">
        <f t="shared" si="1"/>
        <v>22.061281337047355</v>
      </c>
      <c r="N28" s="71">
        <f t="shared" si="2"/>
        <v>22.061281337047355</v>
      </c>
      <c r="O28" s="71">
        <f t="shared" si="3"/>
        <v>22.061281337047355</v>
      </c>
      <c r="P28" s="172">
        <v>338440</v>
      </c>
      <c r="Q28" s="111">
        <f t="shared" si="5"/>
        <v>1179.5833333333333</v>
      </c>
      <c r="R28" s="187">
        <f t="shared" si="6"/>
        <v>26023.119777158772</v>
      </c>
      <c r="S28" s="187">
        <f t="shared" si="7"/>
        <v>10409.247910863509</v>
      </c>
      <c r="T28" s="187">
        <f t="shared" si="8"/>
        <v>14988.802228412256</v>
      </c>
      <c r="U28" s="187">
        <f t="shared" si="9"/>
        <v>0</v>
      </c>
      <c r="V28" s="187">
        <f t="shared" si="10"/>
        <v>625.06963788300834</v>
      </c>
      <c r="W28" s="113">
        <f t="shared" si="11"/>
        <v>7.6891383338727012E-2</v>
      </c>
    </row>
    <row r="29" spans="1:23" ht="14" x14ac:dyDescent="0.15">
      <c r="A29" s="68">
        <v>2019</v>
      </c>
      <c r="B29" s="69" t="s">
        <v>136</v>
      </c>
      <c r="C29" s="160">
        <v>0</v>
      </c>
      <c r="D29" s="160">
        <v>7900</v>
      </c>
      <c r="E29" s="160">
        <v>19280</v>
      </c>
      <c r="F29" s="160">
        <v>1800</v>
      </c>
      <c r="G29" s="160">
        <v>28980</v>
      </c>
      <c r="H29" s="174"/>
      <c r="I29" s="69" t="s">
        <v>136</v>
      </c>
      <c r="J29" s="76">
        <v>2856.97</v>
      </c>
      <c r="K29" s="71">
        <v>0.42958656330749356</v>
      </c>
      <c r="L29" s="71">
        <f t="shared" si="0"/>
        <v>1227.3159237726097</v>
      </c>
      <c r="M29" s="71">
        <f t="shared" si="1"/>
        <v>1227.3159237726097</v>
      </c>
      <c r="N29" s="71">
        <f t="shared" si="2"/>
        <v>1227.3159237726097</v>
      </c>
      <c r="O29" s="71">
        <f t="shared" si="3"/>
        <v>1227.3159237726097</v>
      </c>
      <c r="P29" s="172">
        <v>990696056.6900003</v>
      </c>
      <c r="Q29" s="111">
        <f t="shared" si="5"/>
        <v>28980</v>
      </c>
      <c r="R29" s="187">
        <f t="shared" si="6"/>
        <v>35567615.470930226</v>
      </c>
      <c r="S29" s="187">
        <f t="shared" si="7"/>
        <v>0</v>
      </c>
      <c r="T29" s="187">
        <f t="shared" si="8"/>
        <v>9695795.7978036162</v>
      </c>
      <c r="U29" s="187">
        <f t="shared" si="9"/>
        <v>23662651.010335915</v>
      </c>
      <c r="V29" s="187">
        <f t="shared" si="10"/>
        <v>2209168.6627906975</v>
      </c>
      <c r="W29" s="113">
        <f t="shared" si="11"/>
        <v>3.5901642315772059E-2</v>
      </c>
    </row>
    <row r="30" spans="1:23" ht="14" x14ac:dyDescent="0.15">
      <c r="A30" s="68">
        <v>2019</v>
      </c>
      <c r="B30" s="69" t="s">
        <v>150</v>
      </c>
      <c r="C30" s="160">
        <v>0</v>
      </c>
      <c r="D30" s="160">
        <v>3950</v>
      </c>
      <c r="E30" s="160">
        <v>9640</v>
      </c>
      <c r="F30" s="160">
        <v>900</v>
      </c>
      <c r="G30" s="160">
        <v>14490</v>
      </c>
      <c r="H30" s="174"/>
      <c r="I30" s="69" t="s">
        <v>150</v>
      </c>
      <c r="J30" s="76">
        <v>4243.5</v>
      </c>
      <c r="K30" s="71">
        <v>0.31115630447414294</v>
      </c>
      <c r="L30" s="71">
        <f t="shared" si="0"/>
        <v>1320.3917780360255</v>
      </c>
      <c r="M30" s="71">
        <f t="shared" si="1"/>
        <v>1320.3917780360255</v>
      </c>
      <c r="N30" s="71">
        <f t="shared" si="2"/>
        <v>1320.3917780360255</v>
      </c>
      <c r="O30" s="71">
        <f t="shared" si="3"/>
        <v>1320.3917780360255</v>
      </c>
      <c r="P30" s="172">
        <v>287335237.06999993</v>
      </c>
      <c r="Q30" s="111">
        <f t="shared" si="5"/>
        <v>14490</v>
      </c>
      <c r="R30" s="187">
        <f t="shared" si="6"/>
        <v>19132476.863742009</v>
      </c>
      <c r="S30" s="187">
        <f t="shared" si="7"/>
        <v>0</v>
      </c>
      <c r="T30" s="187">
        <f t="shared" si="8"/>
        <v>5215547.5232423004</v>
      </c>
      <c r="U30" s="187">
        <f t="shared" si="9"/>
        <v>12728576.740267286</v>
      </c>
      <c r="V30" s="187">
        <f t="shared" si="10"/>
        <v>1188352.6002324228</v>
      </c>
      <c r="W30" s="113">
        <f t="shared" si="11"/>
        <v>6.6585905226378486E-2</v>
      </c>
    </row>
    <row r="31" spans="1:23" ht="14" x14ac:dyDescent="0.15">
      <c r="A31" s="68">
        <v>2019</v>
      </c>
      <c r="B31" s="69" t="s">
        <v>159</v>
      </c>
      <c r="C31" s="160">
        <v>1387.6</v>
      </c>
      <c r="D31" s="160">
        <v>218</v>
      </c>
      <c r="E31" s="160">
        <v>189.6</v>
      </c>
      <c r="F31" s="160">
        <v>8</v>
      </c>
      <c r="G31" s="160">
        <v>1803.1999999999998</v>
      </c>
      <c r="H31" s="174"/>
      <c r="I31" s="69" t="s">
        <v>159</v>
      </c>
      <c r="J31" s="76">
        <v>8775</v>
      </c>
      <c r="K31" s="154">
        <v>0.25225075025008337</v>
      </c>
      <c r="L31" s="71">
        <f t="shared" si="0"/>
        <v>2213.5003334444814</v>
      </c>
      <c r="M31" s="71">
        <f t="shared" si="1"/>
        <v>2213.5003334444814</v>
      </c>
      <c r="N31" s="71">
        <f t="shared" si="2"/>
        <v>2213.5003334444814</v>
      </c>
      <c r="O31" s="71">
        <f t="shared" si="3"/>
        <v>2213.5003334444814</v>
      </c>
      <c r="P31" s="172">
        <v>23338419.030000001</v>
      </c>
      <c r="Q31" s="111">
        <f t="shared" si="5"/>
        <v>1803.1999999999998</v>
      </c>
      <c r="R31" s="187">
        <f t="shared" si="6"/>
        <v>3991383.8012670884</v>
      </c>
      <c r="S31" s="187">
        <f t="shared" si="7"/>
        <v>3071453.0626875623</v>
      </c>
      <c r="T31" s="187">
        <f t="shared" si="8"/>
        <v>482543.07269089692</v>
      </c>
      <c r="U31" s="187">
        <f t="shared" si="9"/>
        <v>419679.66322107369</v>
      </c>
      <c r="V31" s="187">
        <f t="shared" si="10"/>
        <v>17708.002667555851</v>
      </c>
      <c r="W31" s="113">
        <f t="shared" si="11"/>
        <v>0.17102203007566311</v>
      </c>
    </row>
    <row r="32" spans="1:23" ht="14" x14ac:dyDescent="0.15">
      <c r="A32" s="68">
        <v>2019</v>
      </c>
      <c r="B32" s="69" t="s">
        <v>117</v>
      </c>
      <c r="C32" s="160">
        <v>364.42857142857144</v>
      </c>
      <c r="D32" s="160">
        <v>1897.2857142857142</v>
      </c>
      <c r="E32" s="160">
        <v>2754.8571428571427</v>
      </c>
      <c r="F32" s="160">
        <v>1345.1428571428571</v>
      </c>
      <c r="G32" s="160">
        <v>6361.7142857142853</v>
      </c>
      <c r="H32" s="174"/>
      <c r="I32" s="69" t="s">
        <v>117</v>
      </c>
      <c r="J32" s="76">
        <v>6444.5</v>
      </c>
      <c r="K32" s="71">
        <v>0.56871421134825617</v>
      </c>
      <c r="L32" s="71">
        <f t="shared" si="0"/>
        <v>3665.0787350338369</v>
      </c>
      <c r="M32" s="71">
        <f t="shared" si="1"/>
        <v>3665.0787350338369</v>
      </c>
      <c r="N32" s="71">
        <f t="shared" si="2"/>
        <v>3665.0787350338369</v>
      </c>
      <c r="O32" s="71">
        <f t="shared" si="3"/>
        <v>3665.0787350338369</v>
      </c>
      <c r="P32" s="172">
        <v>679491407.93000007</v>
      </c>
      <c r="Q32" s="111">
        <f t="shared" si="5"/>
        <v>6361.7142857142853</v>
      </c>
      <c r="R32" s="187">
        <f t="shared" si="6"/>
        <v>23316183.746932402</v>
      </c>
      <c r="S32" s="187">
        <f t="shared" si="7"/>
        <v>1335659.4075816169</v>
      </c>
      <c r="T32" s="187">
        <f t="shared" si="8"/>
        <v>6953701.5257120552</v>
      </c>
      <c r="U32" s="187">
        <f t="shared" si="9"/>
        <v>10096768.332341786</v>
      </c>
      <c r="V32" s="187">
        <f t="shared" si="10"/>
        <v>4930054.4812969435</v>
      </c>
      <c r="W32" s="113">
        <f t="shared" si="11"/>
        <v>3.4314170090778237E-2</v>
      </c>
    </row>
    <row r="33" spans="1:23" ht="14" x14ac:dyDescent="0.15">
      <c r="A33" s="68">
        <v>2019</v>
      </c>
      <c r="B33" s="69" t="s">
        <v>108</v>
      </c>
      <c r="C33" s="160">
        <v>840</v>
      </c>
      <c r="D33" s="160">
        <v>1860</v>
      </c>
      <c r="E33" s="160">
        <v>3150</v>
      </c>
      <c r="F33" s="160">
        <v>420</v>
      </c>
      <c r="G33" s="160">
        <v>6270</v>
      </c>
      <c r="H33" s="174"/>
      <c r="I33" s="69" t="s">
        <v>108</v>
      </c>
      <c r="J33" s="76">
        <v>1503</v>
      </c>
      <c r="K33" s="71">
        <v>0.59620189905047472</v>
      </c>
      <c r="L33" s="71">
        <f t="shared" si="0"/>
        <v>896.09145427286353</v>
      </c>
      <c r="M33" s="71">
        <f t="shared" si="1"/>
        <v>896.09145427286353</v>
      </c>
      <c r="N33" s="71">
        <f t="shared" si="2"/>
        <v>896.09145427286353</v>
      </c>
      <c r="O33" s="71">
        <f t="shared" si="3"/>
        <v>896.09145427286353</v>
      </c>
      <c r="P33" s="172">
        <v>209798878.13</v>
      </c>
      <c r="Q33" s="111">
        <f t="shared" si="5"/>
        <v>6270</v>
      </c>
      <c r="R33" s="187">
        <f t="shared" si="6"/>
        <v>5618493.4182908544</v>
      </c>
      <c r="S33" s="187">
        <f t="shared" si="7"/>
        <v>752716.82158920541</v>
      </c>
      <c r="T33" s="187">
        <f t="shared" si="8"/>
        <v>1666730.1049475262</v>
      </c>
      <c r="U33" s="187">
        <f t="shared" si="9"/>
        <v>2822688.0809595203</v>
      </c>
      <c r="V33" s="187">
        <f t="shared" si="10"/>
        <v>376358.41079460271</v>
      </c>
      <c r="W33" s="113">
        <f t="shared" si="11"/>
        <v>2.6780378753071335E-2</v>
      </c>
    </row>
    <row r="34" spans="1:23" ht="14" x14ac:dyDescent="0.15">
      <c r="R34" s="118">
        <f>SUM(R3:R33)</f>
        <v>626468174.62031567</v>
      </c>
      <c r="S34" s="118">
        <f>SUM(S3:S33)</f>
        <v>244611840.89923352</v>
      </c>
      <c r="T34" s="118">
        <f>SUM(T3:T33)</f>
        <v>233721206.94435665</v>
      </c>
      <c r="U34" s="118">
        <f>SUM(U3:U33)</f>
        <v>123327388.17584114</v>
      </c>
      <c r="V34" s="118">
        <f>SUM(V3:V33)</f>
        <v>24807738.600884207</v>
      </c>
    </row>
  </sheetData>
  <mergeCells count="1">
    <mergeCell ref="A1:G1"/>
  </mergeCells>
  <pageMargins left="0.7" right="0.7" top="0.75" bottom="0.75" header="0.3" footer="0.3"/>
  <pageSetup paperSize="9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wsSeed">
    <pageSetUpPr fitToPage="1"/>
  </sheetPr>
  <dimension ref="A1:AE3"/>
  <sheetViews>
    <sheetView zoomScale="86" zoomScaleNormal="7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I7" sqref="I7"/>
    </sheetView>
  </sheetViews>
  <sheetFormatPr baseColWidth="10" defaultColWidth="28.6640625" defaultRowHeight="13" x14ac:dyDescent="0.15"/>
  <cols>
    <col min="1" max="1" width="12.6640625" style="30" customWidth="1"/>
    <col min="2" max="2" width="17.83203125" style="30" customWidth="1"/>
    <col min="3" max="3" width="18" style="32" customWidth="1"/>
    <col min="4" max="5" width="22.5" style="30" customWidth="1"/>
    <col min="6" max="8" width="8.83203125" style="30" customWidth="1"/>
    <col min="9" max="9" width="8.83203125" style="32" customWidth="1"/>
    <col min="10" max="12" width="8.83203125" style="30" customWidth="1"/>
    <col min="13" max="13" width="8.83203125" style="32" customWidth="1"/>
    <col min="14" max="18" width="8.83203125" style="30" customWidth="1"/>
    <col min="19" max="19" width="8.83203125" style="56" customWidth="1"/>
    <col min="20" max="25" width="8.83203125" style="30" customWidth="1"/>
    <col min="26" max="26" width="11.83203125" style="30" customWidth="1"/>
    <col min="27" max="27" width="13" style="30" customWidth="1"/>
    <col min="28" max="28" width="24.33203125" style="32" customWidth="1"/>
    <col min="29" max="29" width="16.5" style="30" customWidth="1"/>
    <col min="30" max="33" width="8.5" style="30" customWidth="1"/>
    <col min="34" max="16384" width="28.6640625" style="30"/>
  </cols>
  <sheetData>
    <row r="1" spans="1:31" s="13" customFormat="1" x14ac:dyDescent="0.15">
      <c r="A1" s="13" t="s">
        <v>51</v>
      </c>
      <c r="S1" s="14"/>
    </row>
    <row r="2" spans="1:31" s="5" customFormat="1" ht="53.25" customHeight="1" x14ac:dyDescent="0.15">
      <c r="A2" s="15" t="s">
        <v>73</v>
      </c>
      <c r="B2" s="9"/>
      <c r="C2" s="9"/>
      <c r="D2" s="4"/>
      <c r="E2" s="4"/>
      <c r="F2" s="16" t="s">
        <v>59</v>
      </c>
      <c r="G2" s="17"/>
      <c r="H2" s="16" t="s">
        <v>58</v>
      </c>
      <c r="I2" s="18"/>
      <c r="J2" s="19" t="s">
        <v>76</v>
      </c>
      <c r="K2" s="18"/>
      <c r="L2" s="20" t="s">
        <v>61</v>
      </c>
      <c r="M2" s="21"/>
      <c r="N2" s="22" t="s">
        <v>63</v>
      </c>
      <c r="O2" s="18"/>
      <c r="P2" s="23" t="s">
        <v>62</v>
      </c>
      <c r="Q2" s="18"/>
      <c r="R2" s="23" t="s">
        <v>60</v>
      </c>
      <c r="S2" s="18"/>
      <c r="T2" s="7" t="s">
        <v>75</v>
      </c>
      <c r="U2" s="8"/>
      <c r="V2" s="24" t="s">
        <v>44</v>
      </c>
      <c r="W2" s="25"/>
      <c r="X2" s="6" t="s">
        <v>72</v>
      </c>
      <c r="Y2" s="26"/>
      <c r="Z2" s="27"/>
      <c r="AA2" s="10"/>
      <c r="AB2" s="28"/>
      <c r="AC2" s="28"/>
      <c r="AD2" s="28"/>
      <c r="AE2" s="28"/>
    </row>
    <row r="3" spans="1:31" s="28" customFormat="1" ht="33.75" customHeight="1" x14ac:dyDescent="0.15">
      <c r="A3" s="12" t="s">
        <v>47</v>
      </c>
      <c r="B3" s="12" t="s">
        <v>53</v>
      </c>
      <c r="C3" s="31" t="s">
        <v>57</v>
      </c>
      <c r="D3" s="12" t="s">
        <v>54</v>
      </c>
      <c r="E3" s="67" t="s">
        <v>48</v>
      </c>
      <c r="F3" s="29" t="s">
        <v>42</v>
      </c>
      <c r="G3" s="52" t="s">
        <v>43</v>
      </c>
      <c r="H3" s="29" t="s">
        <v>42</v>
      </c>
      <c r="I3" s="53" t="s">
        <v>43</v>
      </c>
      <c r="J3" s="29" t="s">
        <v>42</v>
      </c>
      <c r="K3" s="52" t="s">
        <v>43</v>
      </c>
      <c r="L3" s="29" t="s">
        <v>42</v>
      </c>
      <c r="M3" s="53" t="s">
        <v>43</v>
      </c>
      <c r="N3" s="29" t="s">
        <v>42</v>
      </c>
      <c r="O3" s="52" t="s">
        <v>43</v>
      </c>
      <c r="P3" s="29" t="s">
        <v>42</v>
      </c>
      <c r="Q3" s="52" t="s">
        <v>43</v>
      </c>
      <c r="R3" s="29" t="s">
        <v>42</v>
      </c>
      <c r="S3" s="53" t="s">
        <v>43</v>
      </c>
      <c r="T3" s="29" t="s">
        <v>42</v>
      </c>
      <c r="U3" s="52" t="s">
        <v>43</v>
      </c>
      <c r="V3" s="29" t="s">
        <v>42</v>
      </c>
      <c r="W3" s="52" t="s">
        <v>43</v>
      </c>
      <c r="X3" s="29" t="s">
        <v>42</v>
      </c>
      <c r="Y3" s="52" t="s">
        <v>43</v>
      </c>
      <c r="Z3" s="34" t="s">
        <v>46</v>
      </c>
      <c r="AA3" s="11" t="s">
        <v>74</v>
      </c>
      <c r="AB3" s="54" t="s">
        <v>71</v>
      </c>
      <c r="AC3" s="45" t="s">
        <v>49</v>
      </c>
    </row>
  </sheetData>
  <sheetProtection password="BB2F" sheet="1" objects="1" scenarios="1" formatCells="0" formatColumns="0" formatRows="0" autoFilter="0"/>
  <autoFilter ref="A3:AC3" xr:uid="{00000000-0009-0000-0000-000007000000}"/>
  <phoneticPr fontId="5" type="noConversion"/>
  <printOptions gridLines="1"/>
  <pageMargins left="0.27" right="0.17" top="0.34" bottom="0.48" header="0.25" footer="0.28999999999999998"/>
  <pageSetup paperSize="9" scale="87" fitToHeight="5" orientation="landscape" horizontalDpi="4294967293" verticalDpi="300" r:id="rId1"/>
  <headerFooter alignWithMargins="0">
    <oddHeader>&amp;CSeed Treatment by Tonnes and Hectares Treated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wsMarket">
    <pageSetUpPr fitToPage="1"/>
  </sheetPr>
  <dimension ref="A1:I16"/>
  <sheetViews>
    <sheetView zoomScale="85" workbookViewId="0">
      <pane ySplit="14" topLeftCell="A15" activePane="bottomLeft" state="frozen"/>
      <selection pane="bottomLeft" activeCell="D24" sqref="D24"/>
    </sheetView>
  </sheetViews>
  <sheetFormatPr baseColWidth="10" defaultColWidth="8.83203125" defaultRowHeight="13" x14ac:dyDescent="0.15"/>
  <cols>
    <col min="1" max="1" width="17.1640625" customWidth="1"/>
    <col min="2" max="2" width="29.83203125" customWidth="1"/>
    <col min="3" max="3" width="28" customWidth="1"/>
    <col min="4" max="9" width="12.83203125" style="43" customWidth="1"/>
    <col min="10" max="12" width="8.1640625" customWidth="1"/>
    <col min="13" max="43" width="9.33203125" customWidth="1"/>
  </cols>
  <sheetData>
    <row r="1" spans="1:9" ht="14" x14ac:dyDescent="0.15">
      <c r="A1" s="37" t="s">
        <v>95</v>
      </c>
      <c r="B1" s="35"/>
      <c r="C1" s="35"/>
      <c r="D1" s="35"/>
      <c r="E1" s="35"/>
      <c r="F1" s="35"/>
      <c r="G1"/>
      <c r="H1"/>
      <c r="I1"/>
    </row>
    <row r="2" spans="1:9" s="1" customFormat="1" ht="19.5" customHeight="1" x14ac:dyDescent="0.15">
      <c r="A2" s="38" t="s">
        <v>98</v>
      </c>
      <c r="B2" s="39"/>
      <c r="C2" s="39"/>
      <c r="D2" s="39"/>
      <c r="E2" s="39"/>
      <c r="F2" s="39"/>
      <c r="G2" s="2"/>
    </row>
    <row r="3" spans="1:9" ht="30.75" customHeight="1" x14ac:dyDescent="0.15">
      <c r="A3" s="1"/>
      <c r="B3" s="49" t="s">
        <v>50</v>
      </c>
      <c r="C3" s="50"/>
      <c r="D3" s="49" t="s">
        <v>60</v>
      </c>
      <c r="E3" s="50"/>
      <c r="F3" s="49" t="s">
        <v>99</v>
      </c>
      <c r="G3" s="50"/>
      <c r="H3" s="3"/>
      <c r="I3"/>
    </row>
    <row r="4" spans="1:9" x14ac:dyDescent="0.15">
      <c r="A4" s="51" t="s">
        <v>52</v>
      </c>
      <c r="B4" s="48">
        <v>2009</v>
      </c>
      <c r="C4" s="48">
        <v>2010</v>
      </c>
      <c r="D4" s="48">
        <v>2009</v>
      </c>
      <c r="E4" s="48">
        <v>2010</v>
      </c>
      <c r="F4" s="48">
        <v>2009</v>
      </c>
      <c r="G4" s="48">
        <v>2010</v>
      </c>
      <c r="H4" s="3"/>
      <c r="I4"/>
    </row>
    <row r="5" spans="1:9" x14ac:dyDescent="0.15">
      <c r="A5" s="36" t="s">
        <v>64</v>
      </c>
      <c r="B5" s="40" t="s">
        <v>77</v>
      </c>
      <c r="C5" s="40"/>
      <c r="D5" s="41"/>
      <c r="E5" s="41"/>
      <c r="F5" s="41"/>
      <c r="G5" s="41"/>
      <c r="H5"/>
      <c r="I5"/>
    </row>
    <row r="6" spans="1:9" x14ac:dyDescent="0.15">
      <c r="A6" s="36" t="s">
        <v>65</v>
      </c>
      <c r="B6" s="40"/>
      <c r="C6" s="40"/>
      <c r="D6" s="41"/>
      <c r="E6" s="41"/>
      <c r="F6" s="41"/>
      <c r="G6" s="41"/>
      <c r="H6"/>
      <c r="I6"/>
    </row>
    <row r="7" spans="1:9" x14ac:dyDescent="0.15">
      <c r="A7" s="36" t="s">
        <v>66</v>
      </c>
      <c r="B7" s="40"/>
      <c r="C7" s="40"/>
      <c r="D7" s="41"/>
      <c r="E7" s="41"/>
      <c r="F7" s="41"/>
      <c r="G7" s="41"/>
      <c r="H7"/>
      <c r="I7"/>
    </row>
    <row r="8" spans="1:9" x14ac:dyDescent="0.15">
      <c r="A8" s="36" t="s">
        <v>67</v>
      </c>
      <c r="B8" s="40"/>
      <c r="C8" s="40"/>
      <c r="D8" s="41"/>
      <c r="E8" s="41"/>
      <c r="F8" s="41"/>
      <c r="G8" s="41"/>
      <c r="H8"/>
      <c r="I8"/>
    </row>
    <row r="9" spans="1:9" x14ac:dyDescent="0.15">
      <c r="A9" s="36" t="s">
        <v>68</v>
      </c>
      <c r="B9" s="40"/>
      <c r="C9" s="40"/>
      <c r="D9" s="41"/>
      <c r="E9" s="41"/>
      <c r="F9" s="41"/>
      <c r="G9" s="41"/>
      <c r="H9"/>
      <c r="I9"/>
    </row>
    <row r="10" spans="1:9" x14ac:dyDescent="0.15">
      <c r="A10" s="36" t="s">
        <v>69</v>
      </c>
      <c r="B10" s="40"/>
      <c r="C10" s="40"/>
      <c r="D10" s="41"/>
      <c r="E10" s="41"/>
      <c r="F10" s="41"/>
      <c r="G10" s="41"/>
      <c r="H10"/>
      <c r="I10"/>
    </row>
    <row r="11" spans="1:9" s="1" customFormat="1" x14ac:dyDescent="0.15">
      <c r="A11" s="36" t="s">
        <v>45</v>
      </c>
      <c r="B11" s="42">
        <f t="shared" ref="B11:G11" si="0">SUM(B5:B10)</f>
        <v>0</v>
      </c>
      <c r="C11" s="42">
        <f t="shared" si="0"/>
        <v>0</v>
      </c>
      <c r="D11" s="42">
        <f t="shared" si="0"/>
        <v>0</v>
      </c>
      <c r="E11" s="42">
        <f t="shared" si="0"/>
        <v>0</v>
      </c>
      <c r="F11" s="42">
        <f t="shared" si="0"/>
        <v>0</v>
      </c>
      <c r="G11" s="42">
        <f t="shared" si="0"/>
        <v>0</v>
      </c>
      <c r="H11"/>
    </row>
    <row r="12" spans="1:9" s="1" customFormat="1" x14ac:dyDescent="0.15">
      <c r="A12" s="36"/>
      <c r="B12" s="33"/>
      <c r="C12" s="33"/>
      <c r="D12" s="33"/>
      <c r="E12" s="33"/>
      <c r="F12" s="33"/>
      <c r="G12" s="33"/>
      <c r="H12"/>
    </row>
    <row r="13" spans="1:9" s="1" customFormat="1" ht="14" x14ac:dyDescent="0.15">
      <c r="A13" s="36"/>
      <c r="B13" s="33"/>
      <c r="C13" s="33"/>
      <c r="D13" s="49" t="s">
        <v>50</v>
      </c>
      <c r="E13" s="50"/>
      <c r="F13" s="49" t="s">
        <v>60</v>
      </c>
      <c r="G13" s="50"/>
      <c r="H13" s="49" t="s">
        <v>99</v>
      </c>
      <c r="I13" s="50"/>
    </row>
    <row r="14" spans="1:9" s="1" customFormat="1" x14ac:dyDescent="0.15">
      <c r="A14" s="46" t="s">
        <v>52</v>
      </c>
      <c r="B14" s="47" t="s">
        <v>47</v>
      </c>
      <c r="C14" s="47" t="s">
        <v>70</v>
      </c>
      <c r="D14" s="55">
        <v>2009</v>
      </c>
      <c r="E14" s="55">
        <v>2010</v>
      </c>
      <c r="F14" s="55">
        <v>2009</v>
      </c>
      <c r="G14" s="55">
        <v>2010</v>
      </c>
      <c r="H14" s="55">
        <v>2009</v>
      </c>
      <c r="I14" s="55">
        <v>2010</v>
      </c>
    </row>
    <row r="15" spans="1:9" s="1" customFormat="1" x14ac:dyDescent="0.15">
      <c r="A15" s="36" t="s">
        <v>77</v>
      </c>
      <c r="B15" s="33"/>
      <c r="C15" s="33"/>
      <c r="D15" s="43"/>
      <c r="E15" s="43"/>
      <c r="F15" s="43"/>
      <c r="G15" s="43"/>
      <c r="H15" s="43"/>
      <c r="I15" s="44"/>
    </row>
    <row r="16" spans="1:9" s="1" customFormat="1" x14ac:dyDescent="0.15">
      <c r="A16" s="36"/>
      <c r="B16" s="33"/>
      <c r="C16" s="33"/>
      <c r="D16" s="43"/>
      <c r="E16" s="43"/>
      <c r="F16" s="43"/>
      <c r="G16" s="43"/>
      <c r="H16" s="43"/>
      <c r="I16" s="44"/>
    </row>
  </sheetData>
  <sheetProtection password="BB2F" sheet="1" objects="1" scenarios="1" formatCells="0" formatColumns="0" formatRows="0" autoFilter="0"/>
  <autoFilter ref="A14:I14" xr:uid="{00000000-0009-0000-0000-000008000000}"/>
  <phoneticPr fontId="5" type="noConversion"/>
  <pageMargins left="0.23" right="0.17" top="0.24" bottom="0.27" header="0.18" footer="0.16"/>
  <pageSetup paperSize="9" scale="94" fitToHeight="1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34</vt:i4>
      </vt:variant>
      <vt:variant>
        <vt:lpstr>Rangos con nombre</vt:lpstr>
      </vt:variant>
      <vt:variant>
        <vt:i4>3</vt:i4>
      </vt:variant>
    </vt:vector>
  </HeadingPairs>
  <TitlesOfParts>
    <vt:vector size="37" baseType="lpstr">
      <vt:lpstr>Mexico</vt:lpstr>
      <vt:lpstr>Ags</vt:lpstr>
      <vt:lpstr>BC</vt:lpstr>
      <vt:lpstr>BCS</vt:lpstr>
      <vt:lpstr>Camp</vt:lpstr>
      <vt:lpstr>Chis</vt:lpstr>
      <vt:lpstr>Chih</vt:lpstr>
      <vt:lpstr>CDMX</vt:lpstr>
      <vt:lpstr>Coah</vt:lpstr>
      <vt:lpstr>Col</vt:lpstr>
      <vt:lpstr>Dgo</vt:lpstr>
      <vt:lpstr>Gto</vt:lpstr>
      <vt:lpstr>Gro</vt:lpstr>
      <vt:lpstr>Hgo</vt:lpstr>
      <vt:lpstr>Jal</vt:lpstr>
      <vt:lpstr>Edo Mex</vt:lpstr>
      <vt:lpstr>Mich</vt:lpstr>
      <vt:lpstr>Mor</vt:lpstr>
      <vt:lpstr>Nay</vt:lpstr>
      <vt:lpstr>NL</vt:lpstr>
      <vt:lpstr>Oax</vt:lpstr>
      <vt:lpstr>Pue</vt:lpstr>
      <vt:lpstr>Qro</vt:lpstr>
      <vt:lpstr>Q Roo</vt:lpstr>
      <vt:lpstr>SLP</vt:lpstr>
      <vt:lpstr>Sin</vt:lpstr>
      <vt:lpstr>Son</vt:lpstr>
      <vt:lpstr>Tab</vt:lpstr>
      <vt:lpstr>Tamps</vt:lpstr>
      <vt:lpstr>Tlax</vt:lpstr>
      <vt:lpstr>Ver</vt:lpstr>
      <vt:lpstr>Yuc</vt:lpstr>
      <vt:lpstr>Zac</vt:lpstr>
      <vt:lpstr>MarketSummary</vt:lpstr>
      <vt:lpstr>SeedTreatments!Área_de_impresión</vt:lpstr>
      <vt:lpstr>MarketSummary!Títulos_a_imprimir</vt:lpstr>
      <vt:lpstr>SeedTreatments!Títulos_a_imprimir</vt:lpstr>
    </vt:vector>
  </TitlesOfParts>
  <Company>Kynetec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</dc:creator>
  <cp:lastModifiedBy>Víctor Manuel Ríos Jacques</cp:lastModifiedBy>
  <cp:lastPrinted>2006-10-24T15:26:22Z</cp:lastPrinted>
  <dcterms:created xsi:type="dcterms:W3CDTF">2005-11-03T10:43:07Z</dcterms:created>
  <dcterms:modified xsi:type="dcterms:W3CDTF">2020-11-30T19:35:36Z</dcterms:modified>
</cp:coreProperties>
</file>