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aniel\Analog\Takshila VLSI - Analog Circuit Design\BandGap\BGR workshop\"/>
    </mc:Choice>
  </mc:AlternateContent>
  <xr:revisionPtr revIDLastSave="0" documentId="13_ncr:1_{E005E1C4-C961-4F21-A98D-ABBE2591362D}" xr6:coauthVersionLast="47" xr6:coauthVersionMax="47" xr10:uidLastSave="{00000000-0000-0000-0000-000000000000}"/>
  <bookViews>
    <workbookView xWindow="22932" yWindow="0" windowWidth="23256" windowHeight="12456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G24" i="3"/>
  <c r="D11" i="3"/>
  <c r="G9" i="3"/>
  <c r="D18" i="3"/>
  <c r="D19" i="3" s="1"/>
  <c r="D15" i="3"/>
  <c r="G14" i="3"/>
  <c r="G20" i="3" s="1"/>
  <c r="G6" i="3"/>
  <c r="G12" i="3"/>
  <c r="D8" i="3"/>
  <c r="D10" i="3" s="1"/>
  <c r="G16" i="3" l="1"/>
  <c r="G19" i="3" s="1"/>
  <c r="G21" i="3" s="1"/>
  <c r="G17" i="3" l="1"/>
  <c r="G22" i="3" s="1"/>
</calcChain>
</file>

<file path=xl/sharedStrings.xml><?xml version="1.0" encoding="utf-8"?>
<sst xmlns="http://schemas.openxmlformats.org/spreadsheetml/2006/main" count="41" uniqueCount="39">
  <si>
    <t>Boltzmann Constant (K)</t>
  </si>
  <si>
    <t>Charge q</t>
  </si>
  <si>
    <t>Temp in Kelvin</t>
  </si>
  <si>
    <t>Temp in Celcius</t>
  </si>
  <si>
    <t>KT/q at 25C</t>
  </si>
  <si>
    <t>N</t>
  </si>
  <si>
    <t>R3/R1 required to cancel CTAT slope</t>
  </si>
  <si>
    <t>CTAT slope (V/K) at 30C</t>
  </si>
  <si>
    <t>vbg</t>
  </si>
  <si>
    <t>Required vout</t>
  </si>
  <si>
    <t>R4/R3</t>
  </si>
  <si>
    <t>VBE1 at 30C</t>
  </si>
  <si>
    <t>Delta VBE at 30C</t>
  </si>
  <si>
    <t>R1(K ohms)</t>
  </si>
  <si>
    <t>R3 (K Ohms)</t>
  </si>
  <si>
    <t>R4(K Ohms)</t>
  </si>
  <si>
    <t>Ictat vbe/R3 (uA)</t>
  </si>
  <si>
    <t>Iptat delta_vbe/R1 (uA)</t>
  </si>
  <si>
    <t>Iztat (uA)</t>
  </si>
  <si>
    <t>Vout(V)</t>
  </si>
  <si>
    <t>dVBE/ln(N)*q/K</t>
  </si>
  <si>
    <t>Equation</t>
  </si>
  <si>
    <t>(K*T/q)*ln(N)</t>
  </si>
  <si>
    <t>R1*dVBE/ln(N)*q/K</t>
  </si>
  <si>
    <t>R3*Vout/Vbg</t>
  </si>
  <si>
    <t>Vout_therory/Vbg</t>
  </si>
  <si>
    <t>R4*Iztat=R4*'R3*Vout_theory/Vbg</t>
  </si>
  <si>
    <t>from simulation</t>
  </si>
  <si>
    <t>decide amount of current</t>
  </si>
  <si>
    <t>PPM</t>
  </si>
  <si>
    <t>TC=dVout/Vavg*dT</t>
  </si>
  <si>
    <t>dVout</t>
  </si>
  <si>
    <t>Vavg</t>
  </si>
  <si>
    <t>TC_ppm</t>
  </si>
  <si>
    <t>dT=140-(-40)</t>
  </si>
  <si>
    <t>R3/R1*Vtln(N)~17Vt</t>
  </si>
  <si>
    <t>V_bg=Vbe+17Vt</t>
  </si>
  <si>
    <t>PSRR_dB~A1*R1/R4</t>
  </si>
  <si>
    <t>A1 - ideal opamp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</si>
</sst>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applyFont="1"/>
    <xf numFmtId="2" fontId="0" fillId="2" borderId="0" xfId="0" applyNumberFormat="1" applyFill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18E9-A162-44E3-8F37-89C7036F2662}">
  <dimension ref="C4:H25"/>
  <sheetViews>
    <sheetView tabSelected="1" topLeftCell="A12" zoomScale="130" zoomScaleNormal="130" workbookViewId="0">
      <selection activeCell="D23" sqref="D23"/>
    </sheetView>
  </sheetViews>
  <sheetFormatPr defaultRowHeight="14.25" x14ac:dyDescent="0.2"/>
  <cols>
    <col min="3" max="3" width="24.75" customWidth="1"/>
    <col min="4" max="4" width="12.75" bestFit="1" customWidth="1"/>
    <col min="6" max="6" width="33.375" style="2" customWidth="1"/>
    <col min="7" max="7" width="11.875" style="2" customWidth="1"/>
    <col min="8" max="8" width="28.875" bestFit="1" customWidth="1"/>
    <col min="9" max="9" width="12.625" bestFit="1" customWidth="1"/>
  </cols>
  <sheetData>
    <row r="4" spans="3:8" ht="15" x14ac:dyDescent="0.25">
      <c r="H4" s="9" t="s">
        <v>21</v>
      </c>
    </row>
    <row r="5" spans="3:8" x14ac:dyDescent="0.2">
      <c r="C5" t="s">
        <v>0</v>
      </c>
      <c r="D5" s="1">
        <v>1.3800000000000001E-23</v>
      </c>
      <c r="F5" s="2" t="s">
        <v>11</v>
      </c>
      <c r="G5" s="11">
        <v>0.76200000000000001</v>
      </c>
      <c r="H5" t="s">
        <v>27</v>
      </c>
    </row>
    <row r="6" spans="3:8" x14ac:dyDescent="0.2">
      <c r="C6" t="s">
        <v>1</v>
      </c>
      <c r="D6" s="1">
        <v>1.602E-19</v>
      </c>
      <c r="F6" s="2" t="s">
        <v>7</v>
      </c>
      <c r="G6" s="3">
        <f>0.001416</f>
        <v>1.4159999999999999E-3</v>
      </c>
      <c r="H6" t="s">
        <v>27</v>
      </c>
    </row>
    <row r="7" spans="3:8" x14ac:dyDescent="0.2">
      <c r="C7" t="s">
        <v>3</v>
      </c>
      <c r="D7">
        <v>25</v>
      </c>
      <c r="F7" s="2" t="s">
        <v>5</v>
      </c>
      <c r="G7" s="2">
        <v>8</v>
      </c>
    </row>
    <row r="8" spans="3:8" x14ac:dyDescent="0.2">
      <c r="C8" t="s">
        <v>2</v>
      </c>
      <c r="D8">
        <f>273.15+D7</f>
        <v>298.14999999999998</v>
      </c>
      <c r="F8" s="7" t="s">
        <v>6</v>
      </c>
      <c r="G8" s="10">
        <v>6.75</v>
      </c>
      <c r="H8" s="8" t="s">
        <v>20</v>
      </c>
    </row>
    <row r="9" spans="3:8" x14ac:dyDescent="0.2">
      <c r="F9" s="2" t="s">
        <v>35</v>
      </c>
      <c r="G9" s="2">
        <f>G8*LN(G7)</f>
        <v>14.036230406338891</v>
      </c>
    </row>
    <row r="10" spans="3:8" x14ac:dyDescent="0.2">
      <c r="C10" s="5" t="s">
        <v>4</v>
      </c>
      <c r="D10" s="6">
        <f>D5*D8/D6</f>
        <v>2.5683333333333336E-2</v>
      </c>
      <c r="F10" s="2" t="s">
        <v>8</v>
      </c>
      <c r="G10" s="2">
        <v>1.1499999999999999</v>
      </c>
    </row>
    <row r="11" spans="3:8" x14ac:dyDescent="0.2">
      <c r="C11" t="s">
        <v>36</v>
      </c>
      <c r="D11" s="12">
        <f>G5+17*D10</f>
        <v>1.1986166666666667</v>
      </c>
      <c r="F11" s="2" t="s">
        <v>9</v>
      </c>
      <c r="G11" s="2">
        <v>1</v>
      </c>
    </row>
    <row r="12" spans="3:8" x14ac:dyDescent="0.2">
      <c r="F12" s="2" t="s">
        <v>10</v>
      </c>
      <c r="G12" s="2">
        <f>G11/G10</f>
        <v>0.86956521739130443</v>
      </c>
      <c r="H12" s="8" t="s">
        <v>25</v>
      </c>
    </row>
    <row r="13" spans="3:8" ht="15" x14ac:dyDescent="0.25">
      <c r="C13" s="9" t="s">
        <v>29</v>
      </c>
    </row>
    <row r="14" spans="3:8" x14ac:dyDescent="0.2">
      <c r="C14" t="s">
        <v>30</v>
      </c>
      <c r="F14" s="2" t="s">
        <v>12</v>
      </c>
      <c r="G14" s="3">
        <f>($D$5*(30+273.15)/$D$6)*(LN(G7))</f>
        <v>5.430262987747405E-2</v>
      </c>
      <c r="H14" t="s">
        <v>22</v>
      </c>
    </row>
    <row r="15" spans="3:8" x14ac:dyDescent="0.2">
      <c r="C15" t="s">
        <v>31</v>
      </c>
      <c r="D15">
        <f>0.00543</f>
        <v>5.4299999999999999E-3</v>
      </c>
      <c r="F15" s="2" t="s">
        <v>13</v>
      </c>
      <c r="G15" s="4">
        <v>12</v>
      </c>
      <c r="H15" t="s">
        <v>28</v>
      </c>
    </row>
    <row r="16" spans="3:8" x14ac:dyDescent="0.2">
      <c r="C16" t="s">
        <v>32</v>
      </c>
      <c r="D16">
        <v>1.002</v>
      </c>
      <c r="F16" s="2" t="s">
        <v>14</v>
      </c>
      <c r="G16" s="4">
        <f>G8*G15</f>
        <v>81</v>
      </c>
      <c r="H16" s="8" t="s">
        <v>23</v>
      </c>
    </row>
    <row r="17" spans="3:8" x14ac:dyDescent="0.2">
      <c r="C17" t="s">
        <v>34</v>
      </c>
      <c r="D17">
        <v>180</v>
      </c>
      <c r="F17" s="2" t="s">
        <v>15</v>
      </c>
      <c r="G17" s="4">
        <f>G12*G16</f>
        <v>70.434782608695656</v>
      </c>
      <c r="H17" s="8" t="s">
        <v>24</v>
      </c>
    </row>
    <row r="18" spans="3:8" x14ac:dyDescent="0.2">
      <c r="C18" t="s">
        <v>30</v>
      </c>
      <c r="D18">
        <f>D15/(D16*D17)</f>
        <v>3.0106453759148368E-5</v>
      </c>
      <c r="G18" s="4"/>
    </row>
    <row r="19" spans="3:8" x14ac:dyDescent="0.2">
      <c r="C19" t="s">
        <v>33</v>
      </c>
      <c r="D19">
        <f>D18*1000000</f>
        <v>30.106453759148369</v>
      </c>
      <c r="F19" s="2" t="s">
        <v>16</v>
      </c>
      <c r="G19" s="4">
        <f>1000000*G5/G16/1000</f>
        <v>9.4074074074074066</v>
      </c>
      <c r="H19" s="8"/>
    </row>
    <row r="20" spans="3:8" x14ac:dyDescent="0.2">
      <c r="F20" s="2" t="s">
        <v>17</v>
      </c>
      <c r="G20" s="4">
        <f>1000000*G14/G15/1000</f>
        <v>4.5252191564561706</v>
      </c>
    </row>
    <row r="21" spans="3:8" x14ac:dyDescent="0.2">
      <c r="F21" s="2" t="s">
        <v>18</v>
      </c>
      <c r="G21" s="4">
        <f>SUM(G19:G20)</f>
        <v>13.932626563863577</v>
      </c>
    </row>
    <row r="22" spans="3:8" x14ac:dyDescent="0.2">
      <c r="F22" s="2" t="s">
        <v>19</v>
      </c>
      <c r="G22" s="2">
        <f>G21*G17/1000</f>
        <v>0.98134152319386947</v>
      </c>
      <c r="H22" s="8" t="s">
        <v>26</v>
      </c>
    </row>
    <row r="24" spans="3:8" x14ac:dyDescent="0.2">
      <c r="F24" s="2" t="s">
        <v>37</v>
      </c>
      <c r="G24" s="4">
        <f>20*LOG10(G25*G15/G17)</f>
        <v>44.62788135045173</v>
      </c>
      <c r="H24" s="12"/>
    </row>
    <row r="25" spans="3:8" x14ac:dyDescent="0.2">
      <c r="F25" s="2" t="s">
        <v>38</v>
      </c>
      <c r="G25" s="2">
        <v>1000</v>
      </c>
      <c r="H25">
        <f>20*LOG10(G25)</f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Shannu</dc:creator>
  <cp:lastModifiedBy>New Login</cp:lastModifiedBy>
  <dcterms:created xsi:type="dcterms:W3CDTF">2024-04-05T08:44:03Z</dcterms:created>
  <dcterms:modified xsi:type="dcterms:W3CDTF">2024-05-01T20:04:05Z</dcterms:modified>
</cp:coreProperties>
</file>