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jpoc2\Documents\1Research\Ahlgren\Capstone\TestCases\"/>
    </mc:Choice>
  </mc:AlternateContent>
  <xr:revisionPtr revIDLastSave="0" documentId="8_{558EFE35-0FDE-4CB3-B688-0A778EC65F2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Aspen Data Tables" sheetId="2" r:id="rId1"/>
    <sheet name="Pareto" sheetId="3" r:id="rId2"/>
  </sheets>
  <externalReferences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A102" i="2" l="1"/>
  <c r="BA101" i="2"/>
  <c r="BA103" i="2" l="1"/>
  <c r="BW94" i="2" l="1"/>
  <c r="BV94" i="2"/>
  <c r="BA95" i="2"/>
  <c r="BA91" i="2"/>
  <c r="T12" i="3" l="1"/>
  <c r="T13" i="3" s="1"/>
  <c r="S15" i="3"/>
  <c r="S14" i="3"/>
  <c r="Q15" i="3"/>
  <c r="Q14" i="3"/>
  <c r="R12" i="3"/>
  <c r="R13" i="3" s="1"/>
  <c r="BU92" i="2"/>
  <c r="BU93" i="2"/>
  <c r="BU94" i="2"/>
  <c r="BU91" i="2"/>
  <c r="BY91" i="2" s="1"/>
  <c r="BU95" i="2" l="1"/>
  <c r="BA93" i="2"/>
  <c r="BA94" i="2"/>
  <c r="BA98" i="2"/>
  <c r="BA99" i="2" l="1"/>
  <c r="AW97" i="2"/>
  <c r="AW94" i="2"/>
  <c r="AW92" i="2"/>
  <c r="AV94" i="2"/>
  <c r="AV97" i="2" s="1"/>
  <c r="AV92" i="2"/>
  <c r="AN91" i="2"/>
  <c r="AO91" i="2"/>
  <c r="AN92" i="2"/>
  <c r="AO92" i="2"/>
  <c r="AN93" i="2"/>
  <c r="AO93" i="2"/>
  <c r="AN94" i="2"/>
  <c r="AO94" i="2"/>
  <c r="AN95" i="2"/>
  <c r="AO95" i="2"/>
  <c r="AM95" i="2"/>
  <c r="AM94" i="2"/>
  <c r="AM92" i="2"/>
  <c r="AM97" i="2"/>
  <c r="AM91" i="2"/>
  <c r="AJ98" i="2"/>
  <c r="AJ99" i="2"/>
  <c r="AI99" i="2"/>
  <c r="AI98" i="2"/>
  <c r="AJ91" i="2"/>
  <c r="AJ95" i="2"/>
  <c r="AI95" i="2"/>
  <c r="AI91" i="2"/>
  <c r="AF95" i="2"/>
  <c r="AF91" i="2"/>
  <c r="BL97" i="2"/>
  <c r="BK97" i="2"/>
  <c r="BJ97" i="2"/>
  <c r="BI97" i="2"/>
  <c r="BL95" i="2"/>
  <c r="BK95" i="2"/>
  <c r="BJ95" i="2"/>
  <c r="BI95" i="2"/>
  <c r="BL93" i="2"/>
  <c r="BK93" i="2"/>
  <c r="BJ93" i="2"/>
  <c r="BI93" i="2"/>
  <c r="BF97" i="2"/>
  <c r="BE97" i="2"/>
  <c r="BD97" i="2"/>
  <c r="BC97" i="2"/>
  <c r="BF95" i="2"/>
  <c r="BE95" i="2"/>
  <c r="BD95" i="2"/>
  <c r="BC95" i="2"/>
  <c r="BF93" i="2"/>
  <c r="BE93" i="2"/>
  <c r="BD93" i="2"/>
  <c r="BC93" i="2"/>
  <c r="AZ97" i="2"/>
  <c r="AZ95" i="2"/>
  <c r="AZ93" i="2"/>
  <c r="AW95" i="2"/>
  <c r="AW93" i="2"/>
  <c r="AV95" i="2"/>
  <c r="AV93" i="2"/>
  <c r="AS97" i="2"/>
  <c r="AR97" i="2"/>
  <c r="AS95" i="2"/>
  <c r="AR95" i="2"/>
  <c r="AS93" i="2"/>
  <c r="AR93" i="2"/>
  <c r="AO97" i="2"/>
  <c r="AN97" i="2"/>
  <c r="AM93" i="2"/>
  <c r="AJ97" i="2"/>
  <c r="AI97" i="2"/>
  <c r="AJ93" i="2"/>
  <c r="AI93" i="2"/>
  <c r="AF97" i="2"/>
  <c r="AF93" i="2"/>
  <c r="AC97" i="2"/>
  <c r="AC95" i="2"/>
  <c r="AC93" i="2"/>
  <c r="U97" i="2"/>
  <c r="U95" i="2"/>
  <c r="U93" i="2"/>
  <c r="Z97" i="2"/>
  <c r="Y97" i="2"/>
  <c r="X97" i="2"/>
  <c r="W97" i="2"/>
  <c r="V97" i="2"/>
  <c r="Z95" i="2"/>
  <c r="Y95" i="2"/>
  <c r="X95" i="2"/>
  <c r="W95" i="2"/>
  <c r="V95" i="2"/>
  <c r="Z93" i="2"/>
  <c r="Y93" i="2"/>
  <c r="X93" i="2"/>
  <c r="W93" i="2"/>
  <c r="V93" i="2"/>
  <c r="BA97" i="2" l="1"/>
  <c r="BU97" i="2" s="1"/>
  <c r="BA104" i="2"/>
  <c r="R97" i="2"/>
  <c r="Q97" i="2"/>
  <c r="P97" i="2"/>
  <c r="O97" i="2"/>
  <c r="N97" i="2"/>
  <c r="M97" i="2"/>
  <c r="L97" i="2"/>
  <c r="K97" i="2"/>
  <c r="J97" i="2"/>
  <c r="I97" i="2"/>
  <c r="R95" i="2"/>
  <c r="Q95" i="2"/>
  <c r="P95" i="2"/>
  <c r="O95" i="2"/>
  <c r="N95" i="2"/>
  <c r="M95" i="2"/>
  <c r="L95" i="2"/>
  <c r="K95" i="2"/>
  <c r="J95" i="2"/>
  <c r="I95" i="2"/>
  <c r="R93" i="2"/>
  <c r="Q93" i="2"/>
  <c r="P93" i="2"/>
  <c r="O93" i="2"/>
  <c r="N93" i="2"/>
  <c r="M93" i="2"/>
  <c r="L93" i="2"/>
  <c r="K93" i="2"/>
  <c r="J93" i="2"/>
  <c r="I93" i="2"/>
  <c r="H97" i="2"/>
  <c r="H95" i="2"/>
  <c r="H93" i="2"/>
  <c r="C92" i="2" l="1"/>
  <c r="C94" i="2" s="1"/>
  <c r="C97" i="2" s="1"/>
  <c r="D92" i="2"/>
  <c r="E92" i="2"/>
  <c r="E94" i="2" s="1"/>
  <c r="B92" i="2"/>
  <c r="B94" i="2" s="1"/>
  <c r="E93" i="2"/>
  <c r="D93" i="2"/>
  <c r="C93" i="2"/>
  <c r="D94" i="2"/>
  <c r="B93" i="2"/>
  <c r="D97" i="2" l="1"/>
  <c r="D95" i="2"/>
  <c r="E97" i="2"/>
  <c r="E95" i="2"/>
  <c r="C95" i="2"/>
  <c r="B95" i="2"/>
  <c r="B97" i="2"/>
</calcChain>
</file>

<file path=xl/sharedStrings.xml><?xml version="1.0" encoding="utf-8"?>
<sst xmlns="http://schemas.openxmlformats.org/spreadsheetml/2006/main" count="999" uniqueCount="464">
  <si>
    <t>Heater</t>
  </si>
  <si>
    <t>Name</t>
  </si>
  <si>
    <t>Property method</t>
  </si>
  <si>
    <t>Henry's component list ID</t>
  </si>
  <si>
    <t>Electrolyte chemistry ID</t>
  </si>
  <si>
    <t>Use true species approach for electrolytes</t>
  </si>
  <si>
    <t>Free-water phase properties method</t>
  </si>
  <si>
    <t>Water solubility method</t>
  </si>
  <si>
    <t>Specified pressure [bar]</t>
  </si>
  <si>
    <t>Specified temperature [C]</t>
  </si>
  <si>
    <t>Specified vapor fraction</t>
  </si>
  <si>
    <t>Specified heat duty [Watt]</t>
  </si>
  <si>
    <t>EO Model components</t>
  </si>
  <si>
    <t>Calculated pressure [bar]</t>
  </si>
  <si>
    <t>Calculated temperature [K]</t>
  </si>
  <si>
    <t>Calculated vapor fraction</t>
  </si>
  <si>
    <t>Calculated heat duty [Watt]</t>
  </si>
  <si>
    <t>Temperature change [K]</t>
  </si>
  <si>
    <t>Degrees of superheating [K]</t>
  </si>
  <si>
    <t>Degrees of subcooling [K]</t>
  </si>
  <si>
    <t>Pressure-drop correlation parameter</t>
  </si>
  <si>
    <t>Net duty [Watt]</t>
  </si>
  <si>
    <t>First liquid / total liquid</t>
  </si>
  <si>
    <t>Total feed stream CO2e flow [kg/sec]</t>
  </si>
  <si>
    <t>Total product stream CO2e flow [kg/sec]</t>
  </si>
  <si>
    <t>Net stream CO2e production [kg/sec]</t>
  </si>
  <si>
    <t>Utility CO2e production [kg/sec]</t>
  </si>
  <si>
    <t>Total CO2e production [kg/sec]</t>
  </si>
  <si>
    <t>Utility usage</t>
  </si>
  <si>
    <t>Utility cost</t>
  </si>
  <si>
    <t>Utility ID</t>
  </si>
  <si>
    <t>COOLER</t>
  </si>
  <si>
    <t>RKS-BM</t>
  </si>
  <si>
    <t>YES</t>
  </si>
  <si>
    <t>STEAM-TA</t>
  </si>
  <si>
    <t>E003</t>
  </si>
  <si>
    <t>HEATER</t>
  </si>
  <si>
    <t>ELECTROL.FEDHEAT</t>
  </si>
  <si>
    <t>HeatX</t>
  </si>
  <si>
    <t>Hot side property method</t>
  </si>
  <si>
    <t>Hot side Henry's component list ID</t>
  </si>
  <si>
    <t>Hot side electrolyte chemistry ID</t>
  </si>
  <si>
    <t>Hot side use true species approach for electrolytes</t>
  </si>
  <si>
    <t>Hot side free-water phase properties method</t>
  </si>
  <si>
    <t>Hot side water solubility method</t>
  </si>
  <si>
    <t>Cold side property method</t>
  </si>
  <si>
    <t>Cold side Henry's component list ID</t>
  </si>
  <si>
    <t>Cold side electrolyte chemistry ID</t>
  </si>
  <si>
    <t>Cold side use true species approach for electrolytes</t>
  </si>
  <si>
    <t>Cold side free-water phase properties method</t>
  </si>
  <si>
    <t>Cold side water solubility method</t>
  </si>
  <si>
    <t>Exchanger specification</t>
  </si>
  <si>
    <t>Units of exchanger specification</t>
  </si>
  <si>
    <t>Exchanger area [sqm]</t>
  </si>
  <si>
    <t>Constant UA [J/sec-K]</t>
  </si>
  <si>
    <t>Minimum temperature approach [K]</t>
  </si>
  <si>
    <t>Hot side outlet pressure [bar]</t>
  </si>
  <si>
    <t>Cold side outlet pressure [bar]</t>
  </si>
  <si>
    <t>Hot side EO Model components</t>
  </si>
  <si>
    <t>Cold side EO Model components</t>
  </si>
  <si>
    <t>Inlet hot stream temperature [K]</t>
  </si>
  <si>
    <t>Inlet hot stream pressure [bar]</t>
  </si>
  <si>
    <t>Inlet hot stream vapor fraction</t>
  </si>
  <si>
    <t>Outlet hot stream temperature [K]</t>
  </si>
  <si>
    <t>Outlet hot stream pressure [bar]</t>
  </si>
  <si>
    <t>Outlet hot stream vapor fraction</t>
  </si>
  <si>
    <t>Inlet cold stream temperature [K]</t>
  </si>
  <si>
    <t>Inlet cold stream pressure [bar]</t>
  </si>
  <si>
    <t>Inlet cold stream vapor fraction</t>
  </si>
  <si>
    <t>Outlet cold stream temperature [K]</t>
  </si>
  <si>
    <t>Outlet cold stream pressure [bar]</t>
  </si>
  <si>
    <t>Outlet cold stream vapor fraction</t>
  </si>
  <si>
    <t>Heat duty [Watt]</t>
  </si>
  <si>
    <t>Required exchanger area [sqm]</t>
  </si>
  <si>
    <t>Actual exchanger area [sqm]</t>
  </si>
  <si>
    <t>Average U (Dirty) [Watt/sqm-K]</t>
  </si>
  <si>
    <t>Average U (Clean)</t>
  </si>
  <si>
    <t>UA [J/sec-K]</t>
  </si>
  <si>
    <t>LMTD (Corrected) [K]</t>
  </si>
  <si>
    <t>LMTD correction factor</t>
  </si>
  <si>
    <t>Thermal effectiveness</t>
  </si>
  <si>
    <t>Number of transfer units</t>
  </si>
  <si>
    <t>Number of shells in series</t>
  </si>
  <si>
    <t>Number of shells in parallel</t>
  </si>
  <si>
    <t>Hot utility ID</t>
  </si>
  <si>
    <t>Cold utility ID</t>
  </si>
  <si>
    <t>Fan electricity utility ID</t>
  </si>
  <si>
    <t>Fan electricity usage</t>
  </si>
  <si>
    <t>Fan electricity cost</t>
  </si>
  <si>
    <t>E001A</t>
  </si>
  <si>
    <t>STEAMNBS</t>
  </si>
  <si>
    <t>C</t>
  </si>
  <si>
    <t>E002</t>
  </si>
  <si>
    <t>E004</t>
  </si>
  <si>
    <t>HX1</t>
  </si>
  <si>
    <t>HX2</t>
  </si>
  <si>
    <t>ELECTROL.FEEDPROD</t>
  </si>
  <si>
    <t>K</t>
  </si>
  <si>
    <t>REFRIG1.E005</t>
  </si>
  <si>
    <t>REFRIG2.08-E007</t>
  </si>
  <si>
    <t>SYNTH.R001-HA</t>
  </si>
  <si>
    <t>SYNTH.R001-HB</t>
  </si>
  <si>
    <t>SYNTH.R001-HC</t>
  </si>
  <si>
    <t>Flash2</t>
  </si>
  <si>
    <t>Temperature [K]</t>
  </si>
  <si>
    <t>Pressure [bar]</t>
  </si>
  <si>
    <t>Outlet temperature [K]</t>
  </si>
  <si>
    <t>Outlet pressure [bar]</t>
  </si>
  <si>
    <t>Vapor fraction</t>
  </si>
  <si>
    <t>08-E007F</t>
  </si>
  <si>
    <t>D001</t>
  </si>
  <si>
    <t>D002</t>
  </si>
  <si>
    <t>F001</t>
  </si>
  <si>
    <t>F002</t>
  </si>
  <si>
    <t>PURGEVL</t>
  </si>
  <si>
    <t>Sep</t>
  </si>
  <si>
    <t>Inlet flash pressure [bar]</t>
  </si>
  <si>
    <t>First outlet flash temperature [K]</t>
  </si>
  <si>
    <t>First outlet flash pressure [bar]</t>
  </si>
  <si>
    <t>First outlet flash temperature change [K]</t>
  </si>
  <si>
    <t>First outlet flash vapor fraction</t>
  </si>
  <si>
    <t>First outlet flash temperature estimate [K]</t>
  </si>
  <si>
    <t>First outlet flash pressure estimate [bar]</t>
  </si>
  <si>
    <t>Second outlet flash temperature</t>
  </si>
  <si>
    <t>Second outlet flash pressure</t>
  </si>
  <si>
    <t>Second outlet flash temperature change</t>
  </si>
  <si>
    <t>Second outlet flash vapor fraction</t>
  </si>
  <si>
    <t>Second outlet flash temperature estimate</t>
  </si>
  <si>
    <t>Second outlet flash pressure estimate</t>
  </si>
  <si>
    <t>ELECTROL.SEPARATR</t>
  </si>
  <si>
    <t>Pump</t>
  </si>
  <si>
    <t>Model Type</t>
  </si>
  <si>
    <t>Specified discharge pressure [bar]</t>
  </si>
  <si>
    <t>Specified pressure increase [N/sqm]</t>
  </si>
  <si>
    <t>Specified pressure ratio</t>
  </si>
  <si>
    <t>Specified power required [Watt]</t>
  </si>
  <si>
    <t>Pump efficiencies</t>
  </si>
  <si>
    <t>Driver efficiencies</t>
  </si>
  <si>
    <t>Suction area [sqm]</t>
  </si>
  <si>
    <t>Hydraulic static head [J/kg]</t>
  </si>
  <si>
    <t>Number of curves</t>
  </si>
  <si>
    <t>Operating shaft speed [Hz]</t>
  </si>
  <si>
    <t>Impeller diameter [meter]</t>
  </si>
  <si>
    <t>Fluid power [Watt]</t>
  </si>
  <si>
    <t>Calculated brake power [Watt]</t>
  </si>
  <si>
    <t>Electricity [Watt]</t>
  </si>
  <si>
    <t>Volumetric flow rate [cum/sec]</t>
  </si>
  <si>
    <t>Calculated discharge pressure [bar]</t>
  </si>
  <si>
    <t>Calculated pressure change [N/sqm]</t>
  </si>
  <si>
    <t>Calculated pressure ratio</t>
  </si>
  <si>
    <t>NPSH available [J/kg]</t>
  </si>
  <si>
    <t>NPSH required</t>
  </si>
  <si>
    <t>Head developed [J/kg]</t>
  </si>
  <si>
    <t>Pump efficiency used</t>
  </si>
  <si>
    <t>Net work required [Watt]</t>
  </si>
  <si>
    <t>Specific speed, operating</t>
  </si>
  <si>
    <t>Suction sp. speed, operating</t>
  </si>
  <si>
    <t>Head coefficient</t>
  </si>
  <si>
    <t>Flow coefficient</t>
  </si>
  <si>
    <t>ELECTROL.FEEDPUMP</t>
  </si>
  <si>
    <t>Compr</t>
  </si>
  <si>
    <t>Isentropic efficiency</t>
  </si>
  <si>
    <t>Mechanical efficiency</t>
  </si>
  <si>
    <t>Polytropic efficiency</t>
  </si>
  <si>
    <t>Indicated horsepower [Watt]</t>
  </si>
  <si>
    <t>Calculated brake horsepower [Watt]</t>
  </si>
  <si>
    <t>Power loss [Watt]</t>
  </si>
  <si>
    <t>Efficiency (polytropic / isentropic) used</t>
  </si>
  <si>
    <t>Isentropic outlet temperature [K]</t>
  </si>
  <si>
    <t>Displacement</t>
  </si>
  <si>
    <t>Volumetric efficiency</t>
  </si>
  <si>
    <t>Isentropic power requirement [Watt]</t>
  </si>
  <si>
    <t>Inlet heat capacity ratio</t>
  </si>
  <si>
    <t>Inlet volumetric flow rate [cum/sec]</t>
  </si>
  <si>
    <t>Outlet volumetric flow rate [cum/sec]</t>
  </si>
  <si>
    <t xml:space="preserve">Inlet compressibility factor </t>
  </si>
  <si>
    <t xml:space="preserve">Outlet compressibility factor </t>
  </si>
  <si>
    <t>Compressor percent above surge</t>
  </si>
  <si>
    <t>Percent below stonewall</t>
  </si>
  <si>
    <t>Surge volume flow rate</t>
  </si>
  <si>
    <t>Stonewall volume flow rate</t>
  </si>
  <si>
    <t>Shaft speed</t>
  </si>
  <si>
    <t>Specific speed</t>
  </si>
  <si>
    <t>Inlet Mach number</t>
  </si>
  <si>
    <t>COMPR-B</t>
  </si>
  <si>
    <t>ISENTROPIC</t>
  </si>
  <si>
    <t>ELECTROL.O2TURBIN</t>
  </si>
  <si>
    <t>ASME-ISENTROP</t>
  </si>
  <si>
    <t>MCompr</t>
  </si>
  <si>
    <t>Number of stages</t>
  </si>
  <si>
    <t>Fix discharge pressure from last stage [bar]</t>
  </si>
  <si>
    <t>Feed stream stage</t>
  </si>
  <si>
    <t>Product stream stage</t>
  </si>
  <si>
    <t>No. of performance maps</t>
  </si>
  <si>
    <t xml:space="preserve">Number of curves </t>
  </si>
  <si>
    <t>Total work [Watt]</t>
  </si>
  <si>
    <t>Total cooling duty [Watt]</t>
  </si>
  <si>
    <t>Net cooling duty [Watt]</t>
  </si>
  <si>
    <t>COMPR-A</t>
  </si>
  <si>
    <t>FEEDCOMP</t>
  </si>
  <si>
    <t>PRODCOMP</t>
  </si>
  <si>
    <t>Valve</t>
  </si>
  <si>
    <t>Specified outlet pressure [bar]</t>
  </si>
  <si>
    <t>Specified pressure drop [N/sqm]</t>
  </si>
  <si>
    <t>Valve operating specification: % operating</t>
  </si>
  <si>
    <t>Valve operating specification: flow coef</t>
  </si>
  <si>
    <t>Cv at 100% opening</t>
  </si>
  <si>
    <t>Valve pressure drop ratio factor</t>
  </si>
  <si>
    <t>Valve pressure recovery factor</t>
  </si>
  <si>
    <t>Valve inlet diameter [meter]</t>
  </si>
  <si>
    <t>Calculation type</t>
  </si>
  <si>
    <t>Valve pressure specification (design mode)</t>
  </si>
  <si>
    <t>Valve pressure specification (rating mode)</t>
  </si>
  <si>
    <t>Calculated outlet pressure [bar]</t>
  </si>
  <si>
    <t>Calculated pressure drop [N/sqm]</t>
  </si>
  <si>
    <t>Calculated valve % operating</t>
  </si>
  <si>
    <t>Checked outlet pressure</t>
  </si>
  <si>
    <t>Cavitation index</t>
  </si>
  <si>
    <t>Pressure drop ratio factor</t>
  </si>
  <si>
    <t>Pressure recovery factor</t>
  </si>
  <si>
    <t>Piping geometry factor</t>
  </si>
  <si>
    <t>REFRIG1.E005-V</t>
  </si>
  <si>
    <t>ADIAB-FLASH</t>
  </si>
  <si>
    <t>P-OUT</t>
  </si>
  <si>
    <t>VAL-POSN</t>
  </si>
  <si>
    <t>REFRIG2.08-E007V</t>
  </si>
  <si>
    <t>RadFrac</t>
  </si>
  <si>
    <t>Condenser</t>
  </si>
  <si>
    <t xml:space="preserve">Reboiler </t>
  </si>
  <si>
    <t>Number of phases</t>
  </si>
  <si>
    <t>Free-water</t>
  </si>
  <si>
    <t>Top stage pressure [bar]</t>
  </si>
  <si>
    <t>Specified reflux ratio</t>
  </si>
  <si>
    <t>Specified bottoms rate [kmol/sec]</t>
  </si>
  <si>
    <t>Specified boilup rate [kmol/sec]</t>
  </si>
  <si>
    <t>Specified distillate rate [kmol/sec]</t>
  </si>
  <si>
    <t xml:space="preserve">Calculated molar reflux ratio </t>
  </si>
  <si>
    <t>Calculated bottoms rate [kmol/sec]</t>
  </si>
  <si>
    <t>Calculated boilup rate [kmol/sec]</t>
  </si>
  <si>
    <t>Calculated distillate rate [kmol/sec]</t>
  </si>
  <si>
    <t>Condenser / top stage temperature [K]</t>
  </si>
  <si>
    <t>Condenser / top stage pressure [bar]</t>
  </si>
  <si>
    <t>Condenser / top stage heat duty [Watt]</t>
  </si>
  <si>
    <t>Condenser / top stage subcooled duty [Watt]</t>
  </si>
  <si>
    <t>Condenser / top stage reflux rate [kmol/sec]</t>
  </si>
  <si>
    <t>Condenser / top stage free water reflux ratio</t>
  </si>
  <si>
    <t>Reboiler pressure [bar]</t>
  </si>
  <si>
    <t>Reboiler temperature [K]</t>
  </si>
  <si>
    <t>Reboiler heat duty [Watt]</t>
  </si>
  <si>
    <t>Condenser utility usage</t>
  </si>
  <si>
    <t>Condenser utility cost</t>
  </si>
  <si>
    <t>Condenser utility ID</t>
  </si>
  <si>
    <t>Reboiler utility usage</t>
  </si>
  <si>
    <t>Reboiler utility cost</t>
  </si>
  <si>
    <t>Reboiler utility ID</t>
  </si>
  <si>
    <t>Basis for specified distillate to feed ratio</t>
  </si>
  <si>
    <t>Specified distillate to feed ratio</t>
  </si>
  <si>
    <t>Basis for specified bottoms to feed ratio</t>
  </si>
  <si>
    <t>Specified bottoms to feed ratio</t>
  </si>
  <si>
    <t>Basis for specified boilup ratio</t>
  </si>
  <si>
    <t>Specified boilup ratio</t>
  </si>
  <si>
    <t>Calculated molar boilup ratio</t>
  </si>
  <si>
    <t>Calculated mass boilup ratio</t>
  </si>
  <si>
    <t>HP</t>
  </si>
  <si>
    <t>TOTAL</t>
  </si>
  <si>
    <t>NONE</t>
  </si>
  <si>
    <t>NO</t>
  </si>
  <si>
    <t>MOLE</t>
  </si>
  <si>
    <t>LP</t>
  </si>
  <si>
    <t>PARTIAL-V</t>
  </si>
  <si>
    <t>KETTLE</t>
  </si>
  <si>
    <t>RStoic</t>
  </si>
  <si>
    <t>Net heat duty [Watt]</t>
  </si>
  <si>
    <t>ELECTROL.REACTOR</t>
  </si>
  <si>
    <t>RPlug</t>
  </si>
  <si>
    <t>Process stream property method</t>
  </si>
  <si>
    <t>Process stream Henry's component list ID</t>
  </si>
  <si>
    <t>Process stream electrolyte chemistry ID</t>
  </si>
  <si>
    <t>Process stream use true species approach for electrolytes</t>
  </si>
  <si>
    <t>Process stream free-water phase properties method</t>
  </si>
  <si>
    <t>Process stream water solubility method</t>
  </si>
  <si>
    <t>Thermal fluid property method</t>
  </si>
  <si>
    <t>Thermal fluid Henry's component list ID</t>
  </si>
  <si>
    <t>Thermal fluid electrolyte chemistry ID</t>
  </si>
  <si>
    <t>Thermal fluid use true species approach for electrolytes</t>
  </si>
  <si>
    <t>Thermal fluid free-water phase properties method</t>
  </si>
  <si>
    <t>Thermal fluid water solubility method</t>
  </si>
  <si>
    <t>Number of tubes</t>
  </si>
  <si>
    <t>Reactor dimensions length [meter]</t>
  </si>
  <si>
    <t>Reactor dimensions diameter [meter]</t>
  </si>
  <si>
    <t>Pressure at reactor inlet: process stream [N/sqm]</t>
  </si>
  <si>
    <t>Minimum reactor temperature [K]</t>
  </si>
  <si>
    <t>Maximum reactor temperature [K]</t>
  </si>
  <si>
    <t>Residence time [sec]</t>
  </si>
  <si>
    <t>Thermal fluid inlet temperature</t>
  </si>
  <si>
    <t>Thermal fluid inlet vapor fraction</t>
  </si>
  <si>
    <t>SYNTH.R001-A</t>
  </si>
  <si>
    <t>SYNTH.R001-B</t>
  </si>
  <si>
    <t>SYNTH.R001-C</t>
  </si>
  <si>
    <t>SYNTH.R002</t>
  </si>
  <si>
    <t>Mixer</t>
  </si>
  <si>
    <t>Temperature estimate [K]</t>
  </si>
  <si>
    <t>First liquid /Total liquid</t>
  </si>
  <si>
    <t>D001M</t>
  </si>
  <si>
    <t>H-BFEDMX</t>
  </si>
  <si>
    <t>MIX6-1</t>
  </si>
  <si>
    <t>SYNTH.RA2501M1</t>
  </si>
  <si>
    <t>FSplit</t>
  </si>
  <si>
    <t>First outlet stream</t>
  </si>
  <si>
    <t>First specified split fraction</t>
  </si>
  <si>
    <t>First calculated split fraction</t>
  </si>
  <si>
    <t>First actual volume flow [cum/sec]</t>
  </si>
  <si>
    <t>First limit flow [kmol/sec]</t>
  </si>
  <si>
    <t>First volume limit flow [cum/sec]</t>
  </si>
  <si>
    <t>First cum limit flow [kmol/sec]</t>
  </si>
  <si>
    <t>First cum volume limit flow [cum/sec]</t>
  </si>
  <si>
    <t>First residual fraction</t>
  </si>
  <si>
    <t>Second outlet stream</t>
  </si>
  <si>
    <t>Second specified split fraction</t>
  </si>
  <si>
    <t>Second calculated split fraction</t>
  </si>
  <si>
    <t>Second actual volume flow [cum/sec]</t>
  </si>
  <si>
    <t>Second limit flow [kmol/sec]</t>
  </si>
  <si>
    <t>Second volume limit flow [cum/sec]</t>
  </si>
  <si>
    <t>Second cum limit flow [kmol/sec]</t>
  </si>
  <si>
    <t>Second cum volume limit flow [cum/sec]</t>
  </si>
  <si>
    <t>Second residual fraction</t>
  </si>
  <si>
    <t>PURGE-S</t>
  </si>
  <si>
    <t>SPLIT6-1</t>
  </si>
  <si>
    <t>SYNTH.R001-S1</t>
  </si>
  <si>
    <t>Design Specs</t>
  </si>
  <si>
    <t>Specification</t>
  </si>
  <si>
    <t>Specification target</t>
  </si>
  <si>
    <t>Specification tolerance</t>
  </si>
  <si>
    <t>Lower bound</t>
  </si>
  <si>
    <t>Upper bound</t>
  </si>
  <si>
    <t>E003A</t>
  </si>
  <si>
    <t>F18</t>
  </si>
  <si>
    <t>Inlet Stream 1 Name</t>
  </si>
  <si>
    <t>Inlet Stream 1 Mass Flow, kg/hr</t>
  </si>
  <si>
    <t>Inlet Stream 1 Enthalpy Flow, MW</t>
  </si>
  <si>
    <t>Inlet Stream 1 Entropy Flow, kW/K</t>
  </si>
  <si>
    <t>Inlet Stream 2 Name</t>
  </si>
  <si>
    <t>Inlet Stream 2 Mass Flow, kg/hr</t>
  </si>
  <si>
    <t>Inlet Stream 2 Enthalpy Flow, MW</t>
  </si>
  <si>
    <t>Inlet Stream 2 Entropy Flow, kW/K</t>
  </si>
  <si>
    <t>Inlet Stream31 Name</t>
  </si>
  <si>
    <t>Inlet Stream 3 Mass Flow, kg/hr</t>
  </si>
  <si>
    <t>Inlet Stream 3 Enthalpy Flow, MW</t>
  </si>
  <si>
    <t>Inlet Stream 3 Entropy Flow, kW/K</t>
  </si>
  <si>
    <t>Outlet Stream 1 Name</t>
  </si>
  <si>
    <t>Outlet Stream 1 Mass Flow, kg/hr</t>
  </si>
  <si>
    <t>Outlet Stream 1 Enthalpy Flow, MW</t>
  </si>
  <si>
    <t>Outlet Stream 1 Entropy Flow, kW/K</t>
  </si>
  <si>
    <t>Outlet Stream 2 Name</t>
  </si>
  <si>
    <t>Outlet Stream 2 Mass Flow, kg/hr</t>
  </si>
  <si>
    <t>Outlet Stream 2 Enthalpy Flow, MW</t>
  </si>
  <si>
    <t>Outlet Stream 2 Entropy Flow, kW/K</t>
  </si>
  <si>
    <t>Outlet Stream 3 Name</t>
  </si>
  <si>
    <t>Outlet Stream 3 Mass Flow, kg/hr</t>
  </si>
  <si>
    <t>Outlet Stream 3 Enthalpy Flow, MW</t>
  </si>
  <si>
    <t>Outlet Stream 3 Entropy Flow, kW/K</t>
  </si>
  <si>
    <t>Work, W</t>
  </si>
  <si>
    <t>Heat, W</t>
  </si>
  <si>
    <t>Mass balance, kg/hr, Out-In</t>
  </si>
  <si>
    <t>Heat Duty, MW</t>
  </si>
  <si>
    <t>Energy Balance, MW, Out-In</t>
  </si>
  <si>
    <t>Boundary T, K</t>
  </si>
  <si>
    <t>Entropy Generation, kW/K</t>
  </si>
  <si>
    <t>Reversible Work, MW</t>
  </si>
  <si>
    <t>Irreversible Work, MW</t>
  </si>
  <si>
    <t>FEED</t>
  </si>
  <si>
    <t>S4</t>
  </si>
  <si>
    <t>S-3C</t>
  </si>
  <si>
    <t>S-3B</t>
  </si>
  <si>
    <t>S-1</t>
  </si>
  <si>
    <t>H2N2FEED</t>
  </si>
  <si>
    <t>ELECTROL.REACTINA</t>
  </si>
  <si>
    <t>ELECTROL.FEEDHETF</t>
  </si>
  <si>
    <t>AirSepElectrolysisH-B4-18</t>
  </si>
  <si>
    <t>S-3A</t>
  </si>
  <si>
    <t>S-8</t>
  </si>
  <si>
    <t>S-3</t>
  </si>
  <si>
    <t>S-7</t>
  </si>
  <si>
    <t>S-2V</t>
  </si>
  <si>
    <t>S-2B</t>
  </si>
  <si>
    <t>S-3G</t>
  </si>
  <si>
    <t>S-3H</t>
  </si>
  <si>
    <t>S-3E</t>
  </si>
  <si>
    <t>S-3F</t>
  </si>
  <si>
    <t>O2PROD</t>
  </si>
  <si>
    <t>S1</t>
  </si>
  <si>
    <t>O2</t>
  </si>
  <si>
    <t>S3</t>
  </si>
  <si>
    <t>S2</t>
  </si>
  <si>
    <t>N2</t>
  </si>
  <si>
    <t>ELECTROL.ELECTO2</t>
  </si>
  <si>
    <t>ELECTROL.HIPWATER</t>
  </si>
  <si>
    <t>ELECTROL.O2LOWP</t>
  </si>
  <si>
    <t>REFRIG1.S-3M</t>
  </si>
  <si>
    <t>REFRIG1.S-10A</t>
  </si>
  <si>
    <t>REFRIG1.S-10</t>
  </si>
  <si>
    <t>REFRIG2.S-4C</t>
  </si>
  <si>
    <t>REFRIG2.S-16A</t>
  </si>
  <si>
    <t>REFRIG2.S-16</t>
  </si>
  <si>
    <t>REFRIG2.S-17</t>
  </si>
  <si>
    <t>REFRIG2.S-4B</t>
  </si>
  <si>
    <t>SYNTH.S-R7</t>
  </si>
  <si>
    <t>SYNTH.S-RBI</t>
  </si>
  <si>
    <t>SYNTH.S-R6</t>
  </si>
  <si>
    <t>SYNTH.S-RAO</t>
  </si>
  <si>
    <t>SYNTH.S-RCI</t>
  </si>
  <si>
    <t>SYNTH.S-R3</t>
  </si>
  <si>
    <t>SYNTH.S-RBO</t>
  </si>
  <si>
    <t>SYNTH.S-20</t>
  </si>
  <si>
    <t>SYNTH.S-R9</t>
  </si>
  <si>
    <t>SYNTH.S-RCO</t>
  </si>
  <si>
    <t>REFRIG1.S-11</t>
  </si>
  <si>
    <t>REFRIG1.S-3H</t>
  </si>
  <si>
    <t>S-4D</t>
  </si>
  <si>
    <t>S-6</t>
  </si>
  <si>
    <t>S-4C</t>
  </si>
  <si>
    <t>S-4A</t>
  </si>
  <si>
    <t>S-4B</t>
  </si>
  <si>
    <t>S-18</t>
  </si>
  <si>
    <t>S-19</t>
  </si>
  <si>
    <t>S-14</t>
  </si>
  <si>
    <t>S-15</t>
  </si>
  <si>
    <t>S-12A</t>
  </si>
  <si>
    <t>S-4</t>
  </si>
  <si>
    <t>S-3J</t>
  </si>
  <si>
    <t>S-3I</t>
  </si>
  <si>
    <t>S-3K</t>
  </si>
  <si>
    <t>S-3M</t>
  </si>
  <si>
    <t>ELECTROL.HYDROGEN</t>
  </si>
  <si>
    <t>ELECTROL.OXYGEN</t>
  </si>
  <si>
    <t>ELECTROL.REACTOUT</t>
  </si>
  <si>
    <t>ELECTROL.WATER</t>
  </si>
  <si>
    <t>S-2</t>
  </si>
  <si>
    <t>AIR</t>
  </si>
  <si>
    <t>S5</t>
  </si>
  <si>
    <t>N2REFLUX</t>
  </si>
  <si>
    <t>O2FEED</t>
  </si>
  <si>
    <t>SYNTH.S-RAI</t>
  </si>
  <si>
    <t>SYNTH.S-3</t>
  </si>
  <si>
    <t>HYDROGEN</t>
  </si>
  <si>
    <t>S-3L</t>
  </si>
  <si>
    <t>SYNTH.S-R5</t>
  </si>
  <si>
    <t>Electrolysis</t>
  </si>
  <si>
    <t>Totals</t>
  </si>
  <si>
    <t>Balance Sgen</t>
  </si>
  <si>
    <t>% Total Sgen</t>
  </si>
  <si>
    <t>Air Sep + Electrolysis to NH3</t>
  </si>
  <si>
    <t>Air Separation Sgen</t>
  </si>
  <si>
    <t>Electrolysis Sgen</t>
  </si>
  <si>
    <t>Input Heat, MW</t>
  </si>
  <si>
    <t>Output Heat, MW</t>
  </si>
  <si>
    <t>Work, MW</t>
  </si>
  <si>
    <t>J/s</t>
  </si>
  <si>
    <t>Volts/(amp/cm^2)</t>
  </si>
  <si>
    <t>Area</t>
  </si>
  <si>
    <t>m^2</t>
  </si>
  <si>
    <t>Wirrev*A=</t>
  </si>
  <si>
    <t>ASR, Volts/ampscm^2</t>
  </si>
  <si>
    <t>MW*cm^2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</si>
</sst>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2" fontId="0" fillId="4" borderId="0" xfId="0" applyNumberFormat="1" applyFill="1"/>
    <xf numFmtId="164" fontId="0" fillId="4" borderId="0" xfId="0" applyNumberFormat="1" applyFill="1"/>
    <xf numFmtId="2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 applyAlignment="1">
      <alignment horizontal="right"/>
    </xf>
    <xf numFmtId="0" fontId="0" fillId="0" borderId="0" xfId="0" quotePrefix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Entropy Generation Rates for Units Producing Ammonia from Air Separation Nitrogen and Electrolysis Hydrogen Via</a:t>
            </a:r>
            <a:r>
              <a:rPr lang="en-US" baseline="0"/>
              <a:t> Haber-Bosch Synthesis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155239859272251"/>
          <c:y val="9.1013104944640391E-2"/>
          <c:w val="0.87486994270279494"/>
          <c:h val="0.64247913229367093"/>
        </c:manualLayout>
      </c:layout>
      <c:barChart>
        <c:barDir val="col"/>
        <c:grouping val="clustered"/>
        <c:varyColors val="0"/>
        <c:ser>
          <c:idx val="0"/>
          <c:order val="0"/>
          <c:tx>
            <c:v>Sgen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Pareto!$B$2:$AO$2</c:f>
              <c:strCache>
                <c:ptCount val="40"/>
                <c:pt idx="0">
                  <c:v>Electrolysis</c:v>
                </c:pt>
                <c:pt idx="1">
                  <c:v>ELECTROL.FEDHEAT</c:v>
                </c:pt>
                <c:pt idx="2">
                  <c:v>COMPR-A</c:v>
                </c:pt>
                <c:pt idx="3">
                  <c:v>E001A</c:v>
                </c:pt>
                <c:pt idx="4">
                  <c:v>FEEDCOMP</c:v>
                </c:pt>
                <c:pt idx="5">
                  <c:v>SYNTH.R001-HC</c:v>
                </c:pt>
                <c:pt idx="6">
                  <c:v>H-BFEDMX</c:v>
                </c:pt>
                <c:pt idx="7">
                  <c:v>E002</c:v>
                </c:pt>
                <c:pt idx="8">
                  <c:v>SYNTH.R001-HB</c:v>
                </c:pt>
                <c:pt idx="9">
                  <c:v>ELECTROL.O2TURBIN</c:v>
                </c:pt>
                <c:pt idx="10">
                  <c:v>E003</c:v>
                </c:pt>
                <c:pt idx="11">
                  <c:v>HX1</c:v>
                </c:pt>
                <c:pt idx="12">
                  <c:v>PRODCOMP</c:v>
                </c:pt>
                <c:pt idx="13">
                  <c:v>LP</c:v>
                </c:pt>
                <c:pt idx="14">
                  <c:v>HEATER</c:v>
                </c:pt>
                <c:pt idx="15">
                  <c:v>D001</c:v>
                </c:pt>
                <c:pt idx="16">
                  <c:v>SYNTH.R002</c:v>
                </c:pt>
                <c:pt idx="17">
                  <c:v>SYNTH.R001-A</c:v>
                </c:pt>
                <c:pt idx="18">
                  <c:v>ELECTROL.FEEDPROD</c:v>
                </c:pt>
                <c:pt idx="19">
                  <c:v>HX2</c:v>
                </c:pt>
                <c:pt idx="20">
                  <c:v>HP</c:v>
                </c:pt>
                <c:pt idx="21">
                  <c:v>SYNTH.R001-HA</c:v>
                </c:pt>
                <c:pt idx="22">
                  <c:v>SYNTH.R001-C</c:v>
                </c:pt>
                <c:pt idx="23">
                  <c:v>COMPR-B</c:v>
                </c:pt>
                <c:pt idx="24">
                  <c:v>REFRIG1.E005</c:v>
                </c:pt>
                <c:pt idx="25">
                  <c:v>COOLER</c:v>
                </c:pt>
                <c:pt idx="26">
                  <c:v>SYNTH.R001-B</c:v>
                </c:pt>
                <c:pt idx="27">
                  <c:v>E004</c:v>
                </c:pt>
                <c:pt idx="28">
                  <c:v>MIX6-1</c:v>
                </c:pt>
                <c:pt idx="29">
                  <c:v>SYNTH.RA2501M1</c:v>
                </c:pt>
                <c:pt idx="30">
                  <c:v>D002</c:v>
                </c:pt>
                <c:pt idx="31">
                  <c:v>F001</c:v>
                </c:pt>
                <c:pt idx="32">
                  <c:v>REFRIG2.08-E007V</c:v>
                </c:pt>
                <c:pt idx="33">
                  <c:v>ELECTROL.FEEDPUMP</c:v>
                </c:pt>
                <c:pt idx="34">
                  <c:v>REFRIG2.08-E007</c:v>
                </c:pt>
                <c:pt idx="35">
                  <c:v>REFRIG1.E005-V</c:v>
                </c:pt>
                <c:pt idx="36">
                  <c:v>D001M</c:v>
                </c:pt>
                <c:pt idx="37">
                  <c:v>F002</c:v>
                </c:pt>
                <c:pt idx="38">
                  <c:v>08-E007F</c:v>
                </c:pt>
                <c:pt idx="39">
                  <c:v>PURGEVL</c:v>
                </c:pt>
              </c:strCache>
            </c:strRef>
          </c:cat>
          <c:val>
            <c:numRef>
              <c:f>Pareto!$B$9:$AO$9</c:f>
              <c:numCache>
                <c:formatCode>0.000</c:formatCode>
                <c:ptCount val="40"/>
                <c:pt idx="0">
                  <c:v>100.04009567953523</c:v>
                </c:pt>
                <c:pt idx="1">
                  <c:v>74.491408200838336</c:v>
                </c:pt>
                <c:pt idx="2">
                  <c:v>53.812988154646106</c:v>
                </c:pt>
                <c:pt idx="3">
                  <c:v>14.280322735699983</c:v>
                </c:pt>
                <c:pt idx="4">
                  <c:v>12.783675270664141</c:v>
                </c:pt>
                <c:pt idx="5">
                  <c:v>11.887344540000029</c:v>
                </c:pt>
                <c:pt idx="6">
                  <c:v>9.6178016585799995</c:v>
                </c:pt>
                <c:pt idx="7">
                  <c:v>9.0444396870000787</c:v>
                </c:pt>
                <c:pt idx="8">
                  <c:v>4.8116860110000346</c:v>
                </c:pt>
                <c:pt idx="9">
                  <c:v>4.62952589</c:v>
                </c:pt>
                <c:pt idx="10">
                  <c:v>4.3223909869354671</c:v>
                </c:pt>
                <c:pt idx="11">
                  <c:v>4.1309763620100028</c:v>
                </c:pt>
                <c:pt idx="12">
                  <c:v>3.8170187104200002</c:v>
                </c:pt>
                <c:pt idx="13">
                  <c:v>3.6960587979387753</c:v>
                </c:pt>
                <c:pt idx="14">
                  <c:v>3.4511547646545502</c:v>
                </c:pt>
                <c:pt idx="15">
                  <c:v>3.2437146903300018</c:v>
                </c:pt>
                <c:pt idx="16">
                  <c:v>2.9778890860000047</c:v>
                </c:pt>
                <c:pt idx="17">
                  <c:v>2.5674302710000063</c:v>
                </c:pt>
                <c:pt idx="18">
                  <c:v>2.495880891999974</c:v>
                </c:pt>
                <c:pt idx="19">
                  <c:v>2.2226701963999993</c:v>
                </c:pt>
                <c:pt idx="20">
                  <c:v>1.9579810051777855</c:v>
                </c:pt>
                <c:pt idx="21">
                  <c:v>1.9405449900000065</c:v>
                </c:pt>
                <c:pt idx="22">
                  <c:v>1.5469096700000051</c:v>
                </c:pt>
                <c:pt idx="23">
                  <c:v>1.3552159529999699</c:v>
                </c:pt>
                <c:pt idx="24">
                  <c:v>1.3199242320000195</c:v>
                </c:pt>
                <c:pt idx="25">
                  <c:v>1.1274664079263115</c:v>
                </c:pt>
                <c:pt idx="26">
                  <c:v>0.8487743459999848</c:v>
                </c:pt>
                <c:pt idx="27">
                  <c:v>0.78704274099999338</c:v>
                </c:pt>
                <c:pt idx="28">
                  <c:v>0.69296582699999476</c:v>
                </c:pt>
                <c:pt idx="29">
                  <c:v>0.43467335499998683</c:v>
                </c:pt>
                <c:pt idx="30">
                  <c:v>0.11689316311196762</c:v>
                </c:pt>
                <c:pt idx="31">
                  <c:v>9.5551488999944922E-2</c:v>
                </c:pt>
                <c:pt idx="32">
                  <c:v>7.8095015999998907E-2</c:v>
                </c:pt>
                <c:pt idx="33">
                  <c:v>7.457840000000715E-2</c:v>
                </c:pt>
                <c:pt idx="34">
                  <c:v>6.5708673449999866E-2</c:v>
                </c:pt>
                <c:pt idx="35">
                  <c:v>2.7891023399999604E-3</c:v>
                </c:pt>
                <c:pt idx="36">
                  <c:v>3.7023874998154405E-4</c:v>
                </c:pt>
                <c:pt idx="37">
                  <c:v>3.6710999995648308E-4</c:v>
                </c:pt>
                <c:pt idx="38">
                  <c:v>-1.0063499997770009E-6</c:v>
                </c:pt>
                <c:pt idx="39">
                  <c:v>-3.737579999949503E-4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21-4AF3-9F2C-20154D2FDD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2096512"/>
        <c:axId val="600265840"/>
      </c:barChart>
      <c:catAx>
        <c:axId val="352096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+mn-cs"/>
                  </a:defRPr>
                </a:pPr>
                <a:r>
                  <a:rPr lang="en-US" sz="1400">
                    <a:latin typeface="Verdana" panose="020B0604030504040204" pitchFamily="34" charset="0"/>
                    <a:ea typeface="Verdana" panose="020B0604030504040204" pitchFamily="34" charset="0"/>
                  </a:rPr>
                  <a:t>Process Unit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endParaRPr lang="en-US"/>
          </a:p>
        </c:txPr>
        <c:crossAx val="600265840"/>
        <c:crosses val="autoZero"/>
        <c:auto val="1"/>
        <c:lblAlgn val="ctr"/>
        <c:lblOffset val="100"/>
        <c:noMultiLvlLbl val="0"/>
      </c:catAx>
      <c:valAx>
        <c:axId val="60026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tx1"/>
                    </a:solidFill>
                    <a:latin typeface="Verdana" panose="020B0604030504040204" pitchFamily="34" charset="0"/>
                    <a:ea typeface="Verdana" panose="020B0604030504040204" pitchFamily="34" charset="0"/>
                  </a:rPr>
                  <a:t>S</a:t>
                </a:r>
                <a:r>
                  <a:rPr lang="en-US" sz="1400" baseline="-25000">
                    <a:solidFill>
                      <a:schemeClr val="tx1"/>
                    </a:solidFill>
                    <a:latin typeface="Verdana" panose="020B0604030504040204" pitchFamily="34" charset="0"/>
                    <a:ea typeface="Verdana" panose="020B0604030504040204" pitchFamily="34" charset="0"/>
                  </a:rPr>
                  <a:t>gen</a:t>
                </a:r>
                <a:r>
                  <a:rPr lang="en-US" sz="1400">
                    <a:solidFill>
                      <a:schemeClr val="tx1"/>
                    </a:solidFill>
                    <a:latin typeface="Verdana" panose="020B0604030504040204" pitchFamily="34" charset="0"/>
                    <a:ea typeface="Verdana" panose="020B0604030504040204" pitchFamily="34" charset="0"/>
                  </a:rPr>
                  <a:t> Rate, kW/K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endParaRPr lang="en-US"/>
          </a:p>
        </c:txPr>
        <c:crossAx val="352096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485774</xdr:colOff>
      <xdr:row>11</xdr:row>
      <xdr:rowOff>190499</xdr:rowOff>
    </xdr:from>
    <xdr:to>
      <xdr:col>11</xdr:col>
      <xdr:colOff>571500</xdr:colOff>
      <xdr:row>40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B75493-2301-4779-91F2-AD494D49B6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poc2/Documents/1Research/Ahlgren/Ammonia/AspenSimulations/GreenAmmonia/Water%20Formation%20PropsAspen4-1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poc2/Documents/1Research/Ahlgren/Ammonia/AspenSimulations/GreenAmmonia/AmmoniaNG4-17Mode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m P"/>
      <sheetName val="Real Gas"/>
    </sheetNames>
    <sheetDataSet>
      <sheetData sheetId="0"/>
      <sheetData sheetId="1">
        <row r="3">
          <cell r="L3">
            <v>189.57570000000001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pen Data Tables"/>
      <sheetName val="Pareto"/>
    </sheetNames>
    <sheetDataSet>
      <sheetData sheetId="0">
        <row r="92">
          <cell r="CS92">
            <v>-5.9731370299139757E-3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04"/>
  <sheetViews>
    <sheetView tabSelected="1" workbookViewId="0">
      <pane xSplit="1" ySplit="3" topLeftCell="BN64" activePane="bottomRight" state="frozen"/>
      <selection pane="topRight" activeCell="B1" sqref="B1"/>
      <selection pane="bottomLeft" activeCell="A4" sqref="A4"/>
      <selection pane="bottomRight" activeCell="BS80" sqref="BS80"/>
    </sheetView>
  </sheetViews>
  <sheetFormatPr defaultRowHeight="15" x14ac:dyDescent="0.25"/>
  <cols>
    <col min="1" max="1" width="48.85546875" customWidth="1"/>
    <col min="2" max="2" width="11.7109375" bestFit="1" customWidth="1"/>
    <col min="3" max="3" width="12" bestFit="1" customWidth="1"/>
    <col min="4" max="4" width="11.7109375" bestFit="1" customWidth="1"/>
    <col min="5" max="5" width="18.140625" bestFit="1" customWidth="1"/>
    <col min="7" max="7" width="47.7109375" bestFit="1" customWidth="1"/>
    <col min="8" max="10" width="12" bestFit="1" customWidth="1"/>
    <col min="11" max="12" width="11" bestFit="1" customWidth="1"/>
    <col min="13" max="13" width="19.5703125" bestFit="1" customWidth="1"/>
    <col min="14" max="14" width="12.7109375" bestFit="1" customWidth="1"/>
    <col min="15" max="15" width="15.5703125" bestFit="1" customWidth="1"/>
    <col min="16" max="16" width="14.85546875" bestFit="1" customWidth="1"/>
    <col min="17" max="18" width="14.7109375" bestFit="1" customWidth="1"/>
    <col min="20" max="20" width="39" bestFit="1" customWidth="1"/>
    <col min="21" max="26" width="12" bestFit="1" customWidth="1"/>
    <col min="28" max="28" width="39.42578125" bestFit="1" customWidth="1"/>
    <col min="29" max="29" width="19.28515625" bestFit="1" customWidth="1"/>
    <col min="31" max="31" width="39" bestFit="1" customWidth="1"/>
    <col min="32" max="32" width="19.85546875" bestFit="1" customWidth="1"/>
    <col min="34" max="34" width="39" bestFit="1" customWidth="1"/>
    <col min="35" max="35" width="12" bestFit="1" customWidth="1"/>
    <col min="36" max="36" width="19.28515625" bestFit="1" customWidth="1"/>
    <col min="38" max="38" width="39.7109375" bestFit="1" customWidth="1"/>
    <col min="39" max="39" width="11.7109375" bestFit="1" customWidth="1"/>
    <col min="40" max="40" width="11" bestFit="1" customWidth="1"/>
    <col min="41" max="41" width="11.42578125" bestFit="1" customWidth="1"/>
    <col min="43" max="43" width="40.140625" bestFit="1" customWidth="1"/>
    <col min="44" max="44" width="14.85546875" bestFit="1" customWidth="1"/>
    <col min="45" max="45" width="16.85546875" bestFit="1" customWidth="1"/>
    <col min="47" max="47" width="41.5703125" bestFit="1" customWidth="1"/>
    <col min="48" max="48" width="12" bestFit="1" customWidth="1"/>
    <col min="49" max="49" width="13.42578125" bestFit="1" customWidth="1"/>
    <col min="51" max="51" width="39" bestFit="1" customWidth="1"/>
    <col min="52" max="52" width="18.42578125" bestFit="1" customWidth="1"/>
    <col min="53" max="53" width="19.140625" bestFit="1" customWidth="1"/>
    <col min="54" max="54" width="53" bestFit="1" customWidth="1"/>
    <col min="55" max="55" width="13.5703125" bestFit="1" customWidth="1"/>
    <col min="56" max="57" width="13.42578125" bestFit="1" customWidth="1"/>
    <col min="58" max="58" width="12" bestFit="1" customWidth="1"/>
    <col min="60" max="60" width="39" bestFit="1" customWidth="1"/>
    <col min="61" max="61" width="12" bestFit="1" customWidth="1"/>
    <col min="62" max="62" width="11" bestFit="1" customWidth="1"/>
    <col min="63" max="63" width="12" bestFit="1" customWidth="1"/>
    <col min="64" max="64" width="16.5703125" bestFit="1" customWidth="1"/>
    <col min="66" max="66" width="39" bestFit="1" customWidth="1"/>
    <col min="67" max="68" width="12" bestFit="1" customWidth="1"/>
    <col min="69" max="69" width="14.28515625" bestFit="1" customWidth="1"/>
    <col min="71" max="71" width="21.7109375" bestFit="1" customWidth="1"/>
    <col min="72" max="72" width="6.28515625" bestFit="1" customWidth="1"/>
    <col min="73" max="73" width="13.7109375" bestFit="1" customWidth="1"/>
    <col min="74" max="74" width="15" bestFit="1" customWidth="1"/>
    <col min="75" max="75" width="16.5703125" bestFit="1" customWidth="1"/>
    <col min="77" max="77" width="11" bestFit="1" customWidth="1"/>
  </cols>
  <sheetData>
    <row r="1" spans="1:72" x14ac:dyDescent="0.25">
      <c r="A1" s="8" t="s">
        <v>378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</row>
    <row r="2" spans="1:72" x14ac:dyDescent="0.25">
      <c r="A2" s="16" t="s">
        <v>0</v>
      </c>
      <c r="B2" s="16"/>
      <c r="C2" s="16"/>
      <c r="D2" s="16"/>
      <c r="E2" s="16"/>
      <c r="F2" s="8"/>
      <c r="G2" s="16" t="s">
        <v>38</v>
      </c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8"/>
      <c r="T2" s="16" t="s">
        <v>103</v>
      </c>
      <c r="U2" s="16"/>
      <c r="V2" s="16"/>
      <c r="W2" s="16"/>
      <c r="X2" s="16"/>
      <c r="Y2" s="16"/>
      <c r="Z2" s="16"/>
      <c r="AA2" s="8"/>
      <c r="AB2" s="16" t="s">
        <v>115</v>
      </c>
      <c r="AC2" s="16"/>
      <c r="AD2" s="8"/>
      <c r="AE2" s="16" t="s">
        <v>130</v>
      </c>
      <c r="AF2" s="16"/>
      <c r="AG2" s="8"/>
      <c r="AH2" s="16" t="s">
        <v>160</v>
      </c>
      <c r="AI2" s="16"/>
      <c r="AJ2" s="16"/>
      <c r="AK2" s="8"/>
      <c r="AL2" s="16" t="s">
        <v>188</v>
      </c>
      <c r="AM2" s="16"/>
      <c r="AN2" s="16"/>
      <c r="AO2" s="16"/>
      <c r="AP2" s="8"/>
      <c r="AQ2" s="16" t="s">
        <v>201</v>
      </c>
      <c r="AR2" s="16"/>
      <c r="AS2" s="16"/>
      <c r="AT2" s="8"/>
      <c r="AU2" s="16" t="s">
        <v>226</v>
      </c>
      <c r="AV2" s="16"/>
      <c r="AW2" s="16"/>
      <c r="AX2" s="8"/>
      <c r="AY2" s="16" t="s">
        <v>271</v>
      </c>
      <c r="AZ2" s="16"/>
      <c r="BA2" s="8"/>
      <c r="BB2" s="16" t="s">
        <v>274</v>
      </c>
      <c r="BC2" s="16"/>
      <c r="BD2" s="16"/>
      <c r="BE2" s="16"/>
      <c r="BF2" s="16"/>
      <c r="BG2" s="8"/>
      <c r="BH2" s="16" t="s">
        <v>300</v>
      </c>
      <c r="BI2" s="16"/>
      <c r="BJ2" s="16"/>
      <c r="BK2" s="16"/>
      <c r="BL2" s="16"/>
      <c r="BM2" s="8"/>
      <c r="BN2" s="16" t="s">
        <v>307</v>
      </c>
      <c r="BO2" s="16"/>
      <c r="BP2" s="16"/>
      <c r="BQ2" s="16"/>
      <c r="BR2" s="8"/>
      <c r="BS2" s="16" t="s">
        <v>329</v>
      </c>
      <c r="BT2" s="16"/>
    </row>
    <row r="3" spans="1:72" x14ac:dyDescent="0.25">
      <c r="A3" s="9" t="s">
        <v>1</v>
      </c>
      <c r="B3" s="9" t="s">
        <v>31</v>
      </c>
      <c r="C3" s="9" t="s">
        <v>35</v>
      </c>
      <c r="D3" s="9" t="s">
        <v>36</v>
      </c>
      <c r="E3" s="9" t="s">
        <v>37</v>
      </c>
      <c r="F3" s="8"/>
      <c r="G3" s="9" t="s">
        <v>1</v>
      </c>
      <c r="H3" s="9" t="s">
        <v>89</v>
      </c>
      <c r="I3" s="9" t="s">
        <v>92</v>
      </c>
      <c r="J3" s="9" t="s">
        <v>93</v>
      </c>
      <c r="K3" s="9" t="s">
        <v>94</v>
      </c>
      <c r="L3" s="9" t="s">
        <v>95</v>
      </c>
      <c r="M3" s="9" t="s">
        <v>96</v>
      </c>
      <c r="N3" s="9" t="s">
        <v>98</v>
      </c>
      <c r="O3" s="9" t="s">
        <v>99</v>
      </c>
      <c r="P3" s="9" t="s">
        <v>100</v>
      </c>
      <c r="Q3" s="9" t="s">
        <v>101</v>
      </c>
      <c r="R3" s="9" t="s">
        <v>102</v>
      </c>
      <c r="S3" s="8"/>
      <c r="T3" s="9" t="s">
        <v>1</v>
      </c>
      <c r="U3" s="9" t="s">
        <v>109</v>
      </c>
      <c r="V3" s="9" t="s">
        <v>110</v>
      </c>
      <c r="W3" s="9" t="s">
        <v>111</v>
      </c>
      <c r="X3" s="9" t="s">
        <v>112</v>
      </c>
      <c r="Y3" s="9" t="s">
        <v>113</v>
      </c>
      <c r="Z3" s="9" t="s">
        <v>114</v>
      </c>
      <c r="AA3" s="8"/>
      <c r="AB3" s="9" t="s">
        <v>1</v>
      </c>
      <c r="AC3" s="9" t="s">
        <v>129</v>
      </c>
      <c r="AD3" s="8"/>
      <c r="AE3" s="9" t="s">
        <v>1</v>
      </c>
      <c r="AF3" s="9" t="s">
        <v>159</v>
      </c>
      <c r="AG3" s="8"/>
      <c r="AH3" s="9" t="s">
        <v>1</v>
      </c>
      <c r="AI3" s="9" t="s">
        <v>184</v>
      </c>
      <c r="AJ3" s="9" t="s">
        <v>186</v>
      </c>
      <c r="AK3" s="8"/>
      <c r="AL3" s="9" t="s">
        <v>1</v>
      </c>
      <c r="AM3" s="9" t="s">
        <v>198</v>
      </c>
      <c r="AN3" s="9" t="s">
        <v>199</v>
      </c>
      <c r="AO3" s="9" t="s">
        <v>200</v>
      </c>
      <c r="AP3" s="8"/>
      <c r="AQ3" s="9" t="s">
        <v>1</v>
      </c>
      <c r="AR3" s="9" t="s">
        <v>221</v>
      </c>
      <c r="AS3" s="9" t="s">
        <v>225</v>
      </c>
      <c r="AT3" s="8"/>
      <c r="AU3" s="9" t="s">
        <v>1</v>
      </c>
      <c r="AV3" s="9" t="s">
        <v>263</v>
      </c>
      <c r="AW3" s="9" t="s">
        <v>268</v>
      </c>
      <c r="AX3" s="8"/>
      <c r="AY3" s="9" t="s">
        <v>1</v>
      </c>
      <c r="AZ3" s="9" t="s">
        <v>273</v>
      </c>
      <c r="BA3" s="9" t="s">
        <v>447</v>
      </c>
      <c r="BB3" s="9" t="s">
        <v>1</v>
      </c>
      <c r="BC3" s="9" t="s">
        <v>296</v>
      </c>
      <c r="BD3" s="9" t="s">
        <v>297</v>
      </c>
      <c r="BE3" s="9" t="s">
        <v>298</v>
      </c>
      <c r="BF3" s="9" t="s">
        <v>299</v>
      </c>
      <c r="BG3" s="8"/>
      <c r="BH3" s="9" t="s">
        <v>1</v>
      </c>
      <c r="BI3" s="9" t="s">
        <v>303</v>
      </c>
      <c r="BJ3" s="9" t="s">
        <v>304</v>
      </c>
      <c r="BK3" s="9" t="s">
        <v>305</v>
      </c>
      <c r="BL3" s="9" t="s">
        <v>306</v>
      </c>
      <c r="BM3" s="8"/>
      <c r="BN3" s="9" t="s">
        <v>1</v>
      </c>
      <c r="BO3" s="9" t="s">
        <v>326</v>
      </c>
      <c r="BP3" s="9" t="s">
        <v>327</v>
      </c>
      <c r="BQ3" s="9" t="s">
        <v>328</v>
      </c>
      <c r="BR3" s="8"/>
      <c r="BS3" s="9" t="s">
        <v>1</v>
      </c>
      <c r="BT3" s="9" t="s">
        <v>335</v>
      </c>
    </row>
    <row r="4" spans="1:72" x14ac:dyDescent="0.25">
      <c r="A4" s="9" t="s">
        <v>2</v>
      </c>
      <c r="B4" s="10" t="s">
        <v>32</v>
      </c>
      <c r="C4" s="10" t="s">
        <v>32</v>
      </c>
      <c r="D4" s="10" t="s">
        <v>32</v>
      </c>
      <c r="E4" s="10" t="s">
        <v>32</v>
      </c>
      <c r="F4" s="8"/>
      <c r="G4" s="9" t="s">
        <v>39</v>
      </c>
      <c r="H4" s="10" t="s">
        <v>32</v>
      </c>
      <c r="I4" s="10" t="s">
        <v>32</v>
      </c>
      <c r="J4" s="10" t="s">
        <v>32</v>
      </c>
      <c r="K4" s="10" t="s">
        <v>32</v>
      </c>
      <c r="L4" s="10" t="s">
        <v>32</v>
      </c>
      <c r="M4" s="10" t="s">
        <v>32</v>
      </c>
      <c r="N4" s="10" t="s">
        <v>32</v>
      </c>
      <c r="O4" s="10" t="s">
        <v>32</v>
      </c>
      <c r="P4" s="10" t="s">
        <v>32</v>
      </c>
      <c r="Q4" s="10" t="s">
        <v>32</v>
      </c>
      <c r="R4" s="10" t="s">
        <v>32</v>
      </c>
      <c r="S4" s="8"/>
      <c r="T4" s="9" t="s">
        <v>2</v>
      </c>
      <c r="U4" s="10" t="s">
        <v>32</v>
      </c>
      <c r="V4" s="10" t="s">
        <v>32</v>
      </c>
      <c r="W4" s="10" t="s">
        <v>32</v>
      </c>
      <c r="X4" s="10" t="s">
        <v>32</v>
      </c>
      <c r="Y4" s="10" t="s">
        <v>32</v>
      </c>
      <c r="Z4" s="10" t="s">
        <v>32</v>
      </c>
      <c r="AA4" s="8"/>
      <c r="AB4" s="9" t="s">
        <v>2</v>
      </c>
      <c r="AC4" s="10" t="s">
        <v>32</v>
      </c>
      <c r="AD4" s="8"/>
      <c r="AE4" s="9" t="s">
        <v>2</v>
      </c>
      <c r="AF4" s="10" t="s">
        <v>32</v>
      </c>
      <c r="AG4" s="8"/>
      <c r="AH4" s="9" t="s">
        <v>2</v>
      </c>
      <c r="AI4" s="10" t="s">
        <v>32</v>
      </c>
      <c r="AJ4" s="10" t="s">
        <v>32</v>
      </c>
      <c r="AK4" s="8"/>
      <c r="AL4" s="9" t="s">
        <v>2</v>
      </c>
      <c r="AM4" s="10" t="s">
        <v>32</v>
      </c>
      <c r="AN4" s="10" t="s">
        <v>32</v>
      </c>
      <c r="AO4" s="10" t="s">
        <v>32</v>
      </c>
      <c r="AP4" s="8"/>
      <c r="AQ4" s="9" t="s">
        <v>2</v>
      </c>
      <c r="AR4" s="10" t="s">
        <v>32</v>
      </c>
      <c r="AS4" s="10" t="s">
        <v>32</v>
      </c>
      <c r="AT4" s="8"/>
      <c r="AU4" s="9" t="s">
        <v>2</v>
      </c>
      <c r="AV4" s="10" t="s">
        <v>32</v>
      </c>
      <c r="AW4" s="10" t="s">
        <v>32</v>
      </c>
      <c r="AX4" s="8"/>
      <c r="AY4" s="9" t="s">
        <v>2</v>
      </c>
      <c r="AZ4" s="10" t="s">
        <v>32</v>
      </c>
      <c r="BA4" s="8"/>
      <c r="BB4" s="9" t="s">
        <v>275</v>
      </c>
      <c r="BC4" s="10" t="s">
        <v>32</v>
      </c>
      <c r="BD4" s="10" t="s">
        <v>32</v>
      </c>
      <c r="BE4" s="10" t="s">
        <v>32</v>
      </c>
      <c r="BF4" s="10" t="s">
        <v>32</v>
      </c>
      <c r="BG4" s="8"/>
      <c r="BH4" s="9" t="s">
        <v>2</v>
      </c>
      <c r="BI4" s="10" t="s">
        <v>32</v>
      </c>
      <c r="BJ4" s="10" t="s">
        <v>32</v>
      </c>
      <c r="BK4" s="10" t="s">
        <v>32</v>
      </c>
      <c r="BL4" s="10" t="s">
        <v>32</v>
      </c>
      <c r="BM4" s="8"/>
      <c r="BN4" s="9" t="s">
        <v>2</v>
      </c>
      <c r="BO4" s="10" t="s">
        <v>32</v>
      </c>
      <c r="BP4" s="10" t="s">
        <v>32</v>
      </c>
      <c r="BQ4" s="10" t="s">
        <v>32</v>
      </c>
      <c r="BR4" s="8"/>
      <c r="BS4" s="9" t="s">
        <v>330</v>
      </c>
      <c r="BT4" s="10" t="s">
        <v>336</v>
      </c>
    </row>
    <row r="5" spans="1:72" x14ac:dyDescent="0.25">
      <c r="A5" s="9" t="s">
        <v>3</v>
      </c>
      <c r="B5" s="10"/>
      <c r="C5" s="10"/>
      <c r="D5" s="10"/>
      <c r="E5" s="10"/>
      <c r="F5" s="8"/>
      <c r="G5" s="9" t="s">
        <v>40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8"/>
      <c r="T5" s="9" t="s">
        <v>3</v>
      </c>
      <c r="U5" s="10"/>
      <c r="V5" s="10"/>
      <c r="W5" s="10"/>
      <c r="X5" s="10"/>
      <c r="Y5" s="10"/>
      <c r="Z5" s="10"/>
      <c r="AA5" s="8"/>
      <c r="AB5" s="9" t="s">
        <v>3</v>
      </c>
      <c r="AC5" s="10"/>
      <c r="AD5" s="8"/>
      <c r="AE5" s="9" t="s">
        <v>3</v>
      </c>
      <c r="AF5" s="10"/>
      <c r="AG5" s="8"/>
      <c r="AH5" s="9" t="s">
        <v>3</v>
      </c>
      <c r="AI5" s="10"/>
      <c r="AJ5" s="10"/>
      <c r="AK5" s="8"/>
      <c r="AL5" s="9" t="s">
        <v>3</v>
      </c>
      <c r="AM5" s="10"/>
      <c r="AN5" s="10"/>
      <c r="AO5" s="10"/>
      <c r="AP5" s="8"/>
      <c r="AQ5" s="9" t="s">
        <v>3</v>
      </c>
      <c r="AR5" s="10"/>
      <c r="AS5" s="10"/>
      <c r="AT5" s="8"/>
      <c r="AU5" s="9" t="s">
        <v>3</v>
      </c>
      <c r="AV5" s="10"/>
      <c r="AW5" s="10"/>
      <c r="AX5" s="8"/>
      <c r="AY5" s="9" t="s">
        <v>3</v>
      </c>
      <c r="AZ5" s="10"/>
      <c r="BA5" s="8"/>
      <c r="BB5" s="9" t="s">
        <v>276</v>
      </c>
      <c r="BC5" s="10"/>
      <c r="BD5" s="10"/>
      <c r="BE5" s="10"/>
      <c r="BF5" s="10"/>
      <c r="BG5" s="8"/>
      <c r="BH5" s="9" t="s">
        <v>3</v>
      </c>
      <c r="BI5" s="10"/>
      <c r="BJ5" s="10"/>
      <c r="BK5" s="10"/>
      <c r="BL5" s="10"/>
      <c r="BM5" s="8"/>
      <c r="BN5" s="9" t="s">
        <v>3</v>
      </c>
      <c r="BO5" s="10"/>
      <c r="BP5" s="10"/>
      <c r="BQ5" s="10"/>
      <c r="BR5" s="8"/>
      <c r="BS5" s="9" t="s">
        <v>331</v>
      </c>
      <c r="BT5" s="10">
        <v>44100</v>
      </c>
    </row>
    <row r="6" spans="1:72" x14ac:dyDescent="0.25">
      <c r="A6" s="9" t="s">
        <v>4</v>
      </c>
      <c r="B6" s="10"/>
      <c r="C6" s="10"/>
      <c r="D6" s="10"/>
      <c r="E6" s="10"/>
      <c r="F6" s="8"/>
      <c r="G6" s="9" t="s">
        <v>41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8"/>
      <c r="T6" s="9" t="s">
        <v>4</v>
      </c>
      <c r="U6" s="10"/>
      <c r="V6" s="10"/>
      <c r="W6" s="10"/>
      <c r="X6" s="10"/>
      <c r="Y6" s="10"/>
      <c r="Z6" s="10"/>
      <c r="AA6" s="8"/>
      <c r="AB6" s="9" t="s">
        <v>4</v>
      </c>
      <c r="AC6" s="10"/>
      <c r="AD6" s="8"/>
      <c r="AE6" s="9" t="s">
        <v>4</v>
      </c>
      <c r="AF6" s="10"/>
      <c r="AG6" s="8"/>
      <c r="AH6" s="9" t="s">
        <v>4</v>
      </c>
      <c r="AI6" s="10"/>
      <c r="AJ6" s="10"/>
      <c r="AK6" s="8"/>
      <c r="AL6" s="9" t="s">
        <v>4</v>
      </c>
      <c r="AM6" s="10"/>
      <c r="AN6" s="10"/>
      <c r="AO6" s="10"/>
      <c r="AP6" s="8"/>
      <c r="AQ6" s="9" t="s">
        <v>4</v>
      </c>
      <c r="AR6" s="10"/>
      <c r="AS6" s="10"/>
      <c r="AT6" s="8"/>
      <c r="AU6" s="9" t="s">
        <v>4</v>
      </c>
      <c r="AV6" s="10"/>
      <c r="AW6" s="10"/>
      <c r="AX6" s="8"/>
      <c r="AY6" s="9" t="s">
        <v>4</v>
      </c>
      <c r="AZ6" s="10"/>
      <c r="BA6" s="8"/>
      <c r="BB6" s="9" t="s">
        <v>277</v>
      </c>
      <c r="BC6" s="10"/>
      <c r="BD6" s="10"/>
      <c r="BE6" s="10"/>
      <c r="BF6" s="10"/>
      <c r="BG6" s="8"/>
      <c r="BH6" s="9" t="s">
        <v>4</v>
      </c>
      <c r="BI6" s="10"/>
      <c r="BJ6" s="10"/>
      <c r="BK6" s="10"/>
      <c r="BL6" s="10"/>
      <c r="BM6" s="8"/>
      <c r="BN6" s="9" t="s">
        <v>4</v>
      </c>
      <c r="BO6" s="10"/>
      <c r="BP6" s="10"/>
      <c r="BQ6" s="10"/>
      <c r="BR6" s="8"/>
      <c r="BS6" s="9" t="s">
        <v>332</v>
      </c>
      <c r="BT6" s="10">
        <v>0.1</v>
      </c>
    </row>
    <row r="7" spans="1:72" x14ac:dyDescent="0.25">
      <c r="A7" s="9" t="s">
        <v>5</v>
      </c>
      <c r="B7" s="10" t="s">
        <v>33</v>
      </c>
      <c r="C7" s="10" t="s">
        <v>33</v>
      </c>
      <c r="D7" s="10" t="s">
        <v>33</v>
      </c>
      <c r="E7" s="10" t="s">
        <v>33</v>
      </c>
      <c r="F7" s="8"/>
      <c r="G7" s="9" t="s">
        <v>42</v>
      </c>
      <c r="H7" s="10" t="s">
        <v>33</v>
      </c>
      <c r="I7" s="10" t="s">
        <v>33</v>
      </c>
      <c r="J7" s="10" t="s">
        <v>33</v>
      </c>
      <c r="K7" s="10" t="s">
        <v>33</v>
      </c>
      <c r="L7" s="10" t="s">
        <v>33</v>
      </c>
      <c r="M7" s="10" t="s">
        <v>33</v>
      </c>
      <c r="N7" s="10" t="s">
        <v>33</v>
      </c>
      <c r="O7" s="10" t="s">
        <v>33</v>
      </c>
      <c r="P7" s="10" t="s">
        <v>33</v>
      </c>
      <c r="Q7" s="10" t="s">
        <v>33</v>
      </c>
      <c r="R7" s="10" t="s">
        <v>33</v>
      </c>
      <c r="S7" s="8"/>
      <c r="T7" s="9" t="s">
        <v>5</v>
      </c>
      <c r="U7" s="10" t="s">
        <v>33</v>
      </c>
      <c r="V7" s="10" t="s">
        <v>33</v>
      </c>
      <c r="W7" s="10" t="s">
        <v>33</v>
      </c>
      <c r="X7" s="10" t="s">
        <v>33</v>
      </c>
      <c r="Y7" s="10" t="s">
        <v>33</v>
      </c>
      <c r="Z7" s="10" t="s">
        <v>33</v>
      </c>
      <c r="AA7" s="8"/>
      <c r="AB7" s="9" t="s">
        <v>5</v>
      </c>
      <c r="AC7" s="10" t="s">
        <v>33</v>
      </c>
      <c r="AD7" s="8"/>
      <c r="AE7" s="9" t="s">
        <v>5</v>
      </c>
      <c r="AF7" s="10" t="s">
        <v>33</v>
      </c>
      <c r="AG7" s="8"/>
      <c r="AH7" s="9" t="s">
        <v>5</v>
      </c>
      <c r="AI7" s="10" t="s">
        <v>33</v>
      </c>
      <c r="AJ7" s="10" t="s">
        <v>33</v>
      </c>
      <c r="AK7" s="8"/>
      <c r="AL7" s="9" t="s">
        <v>5</v>
      </c>
      <c r="AM7" s="10" t="s">
        <v>33</v>
      </c>
      <c r="AN7" s="10" t="s">
        <v>33</v>
      </c>
      <c r="AO7" s="10" t="s">
        <v>33</v>
      </c>
      <c r="AP7" s="8"/>
      <c r="AQ7" s="9" t="s">
        <v>5</v>
      </c>
      <c r="AR7" s="10" t="s">
        <v>33</v>
      </c>
      <c r="AS7" s="10" t="s">
        <v>33</v>
      </c>
      <c r="AT7" s="8"/>
      <c r="AU7" s="9" t="s">
        <v>5</v>
      </c>
      <c r="AV7" s="10" t="s">
        <v>33</v>
      </c>
      <c r="AW7" s="10" t="s">
        <v>33</v>
      </c>
      <c r="AX7" s="8"/>
      <c r="AY7" s="9" t="s">
        <v>5</v>
      </c>
      <c r="AZ7" s="10" t="s">
        <v>33</v>
      </c>
      <c r="BA7" s="8"/>
      <c r="BB7" s="9" t="s">
        <v>278</v>
      </c>
      <c r="BC7" s="10" t="s">
        <v>33</v>
      </c>
      <c r="BD7" s="10" t="s">
        <v>33</v>
      </c>
      <c r="BE7" s="10" t="s">
        <v>33</v>
      </c>
      <c r="BF7" s="10" t="s">
        <v>33</v>
      </c>
      <c r="BG7" s="8"/>
      <c r="BH7" s="9" t="s">
        <v>5</v>
      </c>
      <c r="BI7" s="10" t="s">
        <v>33</v>
      </c>
      <c r="BJ7" s="10" t="s">
        <v>33</v>
      </c>
      <c r="BK7" s="10" t="s">
        <v>33</v>
      </c>
      <c r="BL7" s="10" t="s">
        <v>33</v>
      </c>
      <c r="BM7" s="8"/>
      <c r="BN7" s="9" t="s">
        <v>5</v>
      </c>
      <c r="BO7" s="10" t="s">
        <v>33</v>
      </c>
      <c r="BP7" s="10" t="s">
        <v>33</v>
      </c>
      <c r="BQ7" s="10" t="s">
        <v>33</v>
      </c>
      <c r="BR7" s="8"/>
      <c r="BS7" s="9" t="s">
        <v>333</v>
      </c>
      <c r="BT7" s="10">
        <v>-50</v>
      </c>
    </row>
    <row r="8" spans="1:72" x14ac:dyDescent="0.25">
      <c r="A8" s="9" t="s">
        <v>6</v>
      </c>
      <c r="B8" s="10" t="s">
        <v>34</v>
      </c>
      <c r="C8" s="10" t="s">
        <v>34</v>
      </c>
      <c r="D8" s="10" t="s">
        <v>34</v>
      </c>
      <c r="E8" s="10" t="s">
        <v>34</v>
      </c>
      <c r="F8" s="8"/>
      <c r="G8" s="9" t="s">
        <v>43</v>
      </c>
      <c r="H8" s="10" t="s">
        <v>34</v>
      </c>
      <c r="I8" s="10" t="s">
        <v>34</v>
      </c>
      <c r="J8" s="10" t="s">
        <v>34</v>
      </c>
      <c r="K8" s="10" t="s">
        <v>34</v>
      </c>
      <c r="L8" s="10" t="s">
        <v>34</v>
      </c>
      <c r="M8" s="10" t="s">
        <v>34</v>
      </c>
      <c r="N8" s="10" t="s">
        <v>34</v>
      </c>
      <c r="O8" s="10" t="s">
        <v>34</v>
      </c>
      <c r="P8" s="10" t="s">
        <v>34</v>
      </c>
      <c r="Q8" s="10" t="s">
        <v>34</v>
      </c>
      <c r="R8" s="10" t="s">
        <v>34</v>
      </c>
      <c r="S8" s="8"/>
      <c r="T8" s="9" t="s">
        <v>6</v>
      </c>
      <c r="U8" s="10" t="s">
        <v>34</v>
      </c>
      <c r="V8" s="10" t="s">
        <v>34</v>
      </c>
      <c r="W8" s="10" t="s">
        <v>34</v>
      </c>
      <c r="X8" s="10" t="s">
        <v>34</v>
      </c>
      <c r="Y8" s="10" t="s">
        <v>34</v>
      </c>
      <c r="Z8" s="10" t="s">
        <v>34</v>
      </c>
      <c r="AA8" s="8"/>
      <c r="AB8" s="9" t="s">
        <v>6</v>
      </c>
      <c r="AC8" s="10" t="s">
        <v>34</v>
      </c>
      <c r="AD8" s="8"/>
      <c r="AE8" s="9" t="s">
        <v>6</v>
      </c>
      <c r="AF8" s="10" t="s">
        <v>34</v>
      </c>
      <c r="AG8" s="8"/>
      <c r="AH8" s="9" t="s">
        <v>6</v>
      </c>
      <c r="AI8" s="10" t="s">
        <v>34</v>
      </c>
      <c r="AJ8" s="10" t="s">
        <v>34</v>
      </c>
      <c r="AK8" s="8"/>
      <c r="AL8" s="9" t="s">
        <v>6</v>
      </c>
      <c r="AM8" s="10" t="s">
        <v>34</v>
      </c>
      <c r="AN8" s="10" t="s">
        <v>34</v>
      </c>
      <c r="AO8" s="10" t="s">
        <v>34</v>
      </c>
      <c r="AP8" s="8"/>
      <c r="AQ8" s="9" t="s">
        <v>6</v>
      </c>
      <c r="AR8" s="10" t="s">
        <v>34</v>
      </c>
      <c r="AS8" s="10" t="s">
        <v>34</v>
      </c>
      <c r="AT8" s="8"/>
      <c r="AU8" s="9" t="s">
        <v>6</v>
      </c>
      <c r="AV8" s="10" t="s">
        <v>34</v>
      </c>
      <c r="AW8" s="10" t="s">
        <v>34</v>
      </c>
      <c r="AX8" s="8"/>
      <c r="AY8" s="9" t="s">
        <v>6</v>
      </c>
      <c r="AZ8" s="10" t="s">
        <v>34</v>
      </c>
      <c r="BA8" s="8"/>
      <c r="BB8" s="9" t="s">
        <v>279</v>
      </c>
      <c r="BC8" s="10" t="s">
        <v>34</v>
      </c>
      <c r="BD8" s="10" t="s">
        <v>34</v>
      </c>
      <c r="BE8" s="10" t="s">
        <v>34</v>
      </c>
      <c r="BF8" s="10" t="s">
        <v>34</v>
      </c>
      <c r="BG8" s="8"/>
      <c r="BH8" s="9" t="s">
        <v>6</v>
      </c>
      <c r="BI8" s="10" t="s">
        <v>34</v>
      </c>
      <c r="BJ8" s="10" t="s">
        <v>34</v>
      </c>
      <c r="BK8" s="10" t="s">
        <v>34</v>
      </c>
      <c r="BL8" s="10" t="s">
        <v>34</v>
      </c>
      <c r="BM8" s="8"/>
      <c r="BN8" s="9" t="s">
        <v>6</v>
      </c>
      <c r="BO8" s="10" t="s">
        <v>34</v>
      </c>
      <c r="BP8" s="10" t="s">
        <v>34</v>
      </c>
      <c r="BQ8" s="10" t="s">
        <v>34</v>
      </c>
      <c r="BR8" s="8"/>
      <c r="BS8" s="9" t="s">
        <v>334</v>
      </c>
      <c r="BT8" s="10">
        <v>50</v>
      </c>
    </row>
    <row r="9" spans="1:72" x14ac:dyDescent="0.25">
      <c r="A9" s="9" t="s">
        <v>7</v>
      </c>
      <c r="B9" s="10">
        <v>3</v>
      </c>
      <c r="C9" s="10">
        <v>3</v>
      </c>
      <c r="D9" s="10">
        <v>3</v>
      </c>
      <c r="E9" s="10">
        <v>3</v>
      </c>
      <c r="F9" s="8"/>
      <c r="G9" s="9" t="s">
        <v>44</v>
      </c>
      <c r="H9" s="10">
        <v>3</v>
      </c>
      <c r="I9" s="10">
        <v>3</v>
      </c>
      <c r="J9" s="10">
        <v>3</v>
      </c>
      <c r="K9" s="10">
        <v>3</v>
      </c>
      <c r="L9" s="10">
        <v>3</v>
      </c>
      <c r="M9" s="10">
        <v>3</v>
      </c>
      <c r="N9" s="10">
        <v>3</v>
      </c>
      <c r="O9" s="10">
        <v>3</v>
      </c>
      <c r="P9" s="10">
        <v>3</v>
      </c>
      <c r="Q9" s="10">
        <v>3</v>
      </c>
      <c r="R9" s="10">
        <v>3</v>
      </c>
      <c r="S9" s="8"/>
      <c r="T9" s="9" t="s">
        <v>7</v>
      </c>
      <c r="U9" s="10">
        <v>3</v>
      </c>
      <c r="V9" s="10">
        <v>3</v>
      </c>
      <c r="W9" s="10">
        <v>3</v>
      </c>
      <c r="X9" s="10">
        <v>3</v>
      </c>
      <c r="Y9" s="10">
        <v>3</v>
      </c>
      <c r="Z9" s="10">
        <v>3</v>
      </c>
      <c r="AA9" s="8"/>
      <c r="AB9" s="9" t="s">
        <v>7</v>
      </c>
      <c r="AC9" s="10">
        <v>3</v>
      </c>
      <c r="AD9" s="8"/>
      <c r="AE9" s="9" t="s">
        <v>7</v>
      </c>
      <c r="AF9" s="10">
        <v>3</v>
      </c>
      <c r="AG9" s="8"/>
      <c r="AH9" s="9" t="s">
        <v>7</v>
      </c>
      <c r="AI9" s="10">
        <v>3</v>
      </c>
      <c r="AJ9" s="10">
        <v>3</v>
      </c>
      <c r="AK9" s="8"/>
      <c r="AL9" s="9" t="s">
        <v>7</v>
      </c>
      <c r="AM9" s="10">
        <v>3</v>
      </c>
      <c r="AN9" s="10">
        <v>3</v>
      </c>
      <c r="AO9" s="10">
        <v>3</v>
      </c>
      <c r="AP9" s="8"/>
      <c r="AQ9" s="9" t="s">
        <v>7</v>
      </c>
      <c r="AR9" s="10">
        <v>3</v>
      </c>
      <c r="AS9" s="10">
        <v>3</v>
      </c>
      <c r="AT9" s="8"/>
      <c r="AU9" s="9" t="s">
        <v>7</v>
      </c>
      <c r="AV9" s="10">
        <v>3</v>
      </c>
      <c r="AW9" s="10">
        <v>3</v>
      </c>
      <c r="AX9" s="8"/>
      <c r="AY9" s="9" t="s">
        <v>7</v>
      </c>
      <c r="AZ9" s="10">
        <v>3</v>
      </c>
      <c r="BA9" s="8"/>
      <c r="BB9" s="9" t="s">
        <v>280</v>
      </c>
      <c r="BC9" s="10">
        <v>3</v>
      </c>
      <c r="BD9" s="10">
        <v>3</v>
      </c>
      <c r="BE9" s="10">
        <v>3</v>
      </c>
      <c r="BF9" s="10">
        <v>3</v>
      </c>
      <c r="BG9" s="8"/>
      <c r="BH9" s="9" t="s">
        <v>7</v>
      </c>
      <c r="BI9" s="10">
        <v>3</v>
      </c>
      <c r="BJ9" s="10">
        <v>3</v>
      </c>
      <c r="BK9" s="10">
        <v>3</v>
      </c>
      <c r="BL9" s="10">
        <v>3</v>
      </c>
      <c r="BM9" s="8"/>
      <c r="BN9" s="9" t="s">
        <v>7</v>
      </c>
      <c r="BO9" s="10">
        <v>3</v>
      </c>
      <c r="BP9" s="10">
        <v>3</v>
      </c>
      <c r="BQ9" s="10">
        <v>3</v>
      </c>
      <c r="BR9" s="8"/>
      <c r="BS9" s="8"/>
      <c r="BT9" s="8"/>
    </row>
    <row r="10" spans="1:72" x14ac:dyDescent="0.25">
      <c r="A10" s="9" t="s">
        <v>8</v>
      </c>
      <c r="B10" s="10">
        <v>6.5</v>
      </c>
      <c r="C10" s="10">
        <v>-3</v>
      </c>
      <c r="D10" s="10">
        <v>26.5166</v>
      </c>
      <c r="E10" s="10">
        <v>26.51</v>
      </c>
      <c r="F10" s="8"/>
      <c r="G10" s="9" t="s">
        <v>45</v>
      </c>
      <c r="H10" s="10" t="s">
        <v>90</v>
      </c>
      <c r="I10" s="10" t="s">
        <v>32</v>
      </c>
      <c r="J10" s="10" t="s">
        <v>32</v>
      </c>
      <c r="K10" s="10" t="s">
        <v>32</v>
      </c>
      <c r="L10" s="10" t="s">
        <v>32</v>
      </c>
      <c r="M10" s="10" t="s">
        <v>32</v>
      </c>
      <c r="N10" s="10" t="s">
        <v>32</v>
      </c>
      <c r="O10" s="10" t="s">
        <v>32</v>
      </c>
      <c r="P10" s="10" t="s">
        <v>32</v>
      </c>
      <c r="Q10" s="10" t="s">
        <v>32</v>
      </c>
      <c r="R10" s="10" t="s">
        <v>32</v>
      </c>
      <c r="S10" s="8"/>
      <c r="T10" s="9" t="s">
        <v>104</v>
      </c>
      <c r="U10" s="10"/>
      <c r="V10" s="10"/>
      <c r="W10" s="10"/>
      <c r="X10" s="10"/>
      <c r="Y10" s="10"/>
      <c r="Z10" s="10"/>
      <c r="AA10" s="8"/>
      <c r="AB10" s="9" t="s">
        <v>116</v>
      </c>
      <c r="AC10" s="10">
        <v>0</v>
      </c>
      <c r="AD10" s="8"/>
      <c r="AE10" s="9" t="s">
        <v>131</v>
      </c>
      <c r="AF10" s="9"/>
      <c r="AG10" s="8"/>
      <c r="AH10" s="9" t="s">
        <v>131</v>
      </c>
      <c r="AI10" s="10" t="s">
        <v>185</v>
      </c>
      <c r="AJ10" s="10" t="s">
        <v>187</v>
      </c>
      <c r="AK10" s="8"/>
      <c r="AL10" s="9" t="s">
        <v>189</v>
      </c>
      <c r="AM10" s="10">
        <v>4</v>
      </c>
      <c r="AN10" s="10">
        <v>2</v>
      </c>
      <c r="AO10" s="10">
        <v>2</v>
      </c>
      <c r="AP10" s="8"/>
      <c r="AQ10" s="9" t="s">
        <v>202</v>
      </c>
      <c r="AR10" s="10">
        <v>3.9</v>
      </c>
      <c r="AS10" s="10">
        <v>3.9</v>
      </c>
      <c r="AT10" s="8"/>
      <c r="AU10" s="9" t="s">
        <v>189</v>
      </c>
      <c r="AV10" s="10">
        <v>60</v>
      </c>
      <c r="AW10" s="10">
        <v>75</v>
      </c>
      <c r="AX10" s="8"/>
      <c r="AY10" s="9" t="s">
        <v>8</v>
      </c>
      <c r="AZ10" s="10">
        <v>26.5166</v>
      </c>
      <c r="BA10" s="8"/>
      <c r="BB10" s="9" t="s">
        <v>281</v>
      </c>
      <c r="BC10" s="10" t="s">
        <v>32</v>
      </c>
      <c r="BD10" s="10" t="s">
        <v>32</v>
      </c>
      <c r="BE10" s="10" t="s">
        <v>32</v>
      </c>
      <c r="BF10" s="10" t="s">
        <v>32</v>
      </c>
      <c r="BG10" s="8"/>
      <c r="BH10" s="9" t="s">
        <v>8</v>
      </c>
      <c r="BI10" s="10">
        <v>0</v>
      </c>
      <c r="BJ10" s="10">
        <v>26.5166</v>
      </c>
      <c r="BK10" s="10">
        <v>0</v>
      </c>
      <c r="BL10" s="10">
        <v>0</v>
      </c>
      <c r="BM10" s="8"/>
      <c r="BN10" s="9" t="s">
        <v>308</v>
      </c>
      <c r="BO10" s="10">
        <v>0.03</v>
      </c>
      <c r="BP10" s="10">
        <v>1.95E-2</v>
      </c>
      <c r="BQ10" s="10">
        <v>0.02</v>
      </c>
      <c r="BR10" s="8"/>
      <c r="BS10" s="8"/>
      <c r="BT10" s="8"/>
    </row>
    <row r="11" spans="1:72" x14ac:dyDescent="0.25">
      <c r="A11" s="9" t="s">
        <v>9</v>
      </c>
      <c r="B11" s="10">
        <v>-172.34</v>
      </c>
      <c r="C11" s="10"/>
      <c r="D11" s="10">
        <v>553.15</v>
      </c>
      <c r="E11" s="10">
        <v>826</v>
      </c>
      <c r="F11" s="8"/>
      <c r="G11" s="9" t="s">
        <v>46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8"/>
      <c r="T11" s="9" t="s">
        <v>105</v>
      </c>
      <c r="U11" s="10">
        <v>0</v>
      </c>
      <c r="V11" s="10">
        <v>30</v>
      </c>
      <c r="W11" s="10">
        <v>20</v>
      </c>
      <c r="X11" s="10">
        <v>-0.5</v>
      </c>
      <c r="Y11" s="10">
        <v>0</v>
      </c>
      <c r="Z11" s="10">
        <v>0</v>
      </c>
      <c r="AA11" s="8"/>
      <c r="AB11" s="9" t="s">
        <v>117</v>
      </c>
      <c r="AC11" s="10"/>
      <c r="AD11" s="8"/>
      <c r="AE11" s="9" t="s">
        <v>132</v>
      </c>
      <c r="AF11" s="10">
        <v>26.5166</v>
      </c>
      <c r="AG11" s="8"/>
      <c r="AH11" s="9" t="s">
        <v>132</v>
      </c>
      <c r="AI11" s="10">
        <v>292</v>
      </c>
      <c r="AJ11" s="10">
        <v>1.5</v>
      </c>
      <c r="AK11" s="8"/>
      <c r="AL11" s="9" t="s">
        <v>190</v>
      </c>
      <c r="AM11" s="10">
        <v>275</v>
      </c>
      <c r="AN11" s="10">
        <v>4.5</v>
      </c>
      <c r="AO11" s="10">
        <v>26.5166</v>
      </c>
      <c r="AP11" s="8"/>
      <c r="AQ11" s="9" t="s">
        <v>203</v>
      </c>
      <c r="AR11" s="10"/>
      <c r="AS11" s="10"/>
      <c r="AT11" s="8"/>
      <c r="AU11" s="9" t="s">
        <v>227</v>
      </c>
      <c r="AV11" s="10" t="s">
        <v>264</v>
      </c>
      <c r="AW11" s="10" t="s">
        <v>269</v>
      </c>
      <c r="AX11" s="8"/>
      <c r="AY11" s="9" t="s">
        <v>9</v>
      </c>
      <c r="AZ11" s="10">
        <v>553.15</v>
      </c>
      <c r="BA11" s="8"/>
      <c r="BB11" s="9" t="s">
        <v>282</v>
      </c>
      <c r="BC11" s="9"/>
      <c r="BD11" s="9"/>
      <c r="BE11" s="9"/>
      <c r="BF11" s="9"/>
      <c r="BG11" s="8"/>
      <c r="BH11" s="9" t="s">
        <v>301</v>
      </c>
      <c r="BI11" s="10"/>
      <c r="BJ11" s="10"/>
      <c r="BK11" s="10"/>
      <c r="BL11" s="10"/>
      <c r="BM11" s="8"/>
      <c r="BN11" s="9" t="s">
        <v>309</v>
      </c>
      <c r="BO11" s="10">
        <v>0.03</v>
      </c>
      <c r="BP11" s="10">
        <v>1.95E-2</v>
      </c>
      <c r="BQ11" s="10">
        <v>0.02</v>
      </c>
      <c r="BR11" s="8"/>
      <c r="BS11" s="8"/>
      <c r="BT11" s="8"/>
    </row>
    <row r="12" spans="1:72" x14ac:dyDescent="0.25">
      <c r="A12" s="9" t="s">
        <v>10</v>
      </c>
      <c r="B12" s="10"/>
      <c r="C12" s="10"/>
      <c r="D12" s="10"/>
      <c r="E12" s="10"/>
      <c r="F12" s="8"/>
      <c r="G12" s="9" t="s">
        <v>47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8"/>
      <c r="T12" s="9" t="s">
        <v>10</v>
      </c>
      <c r="U12" s="10"/>
      <c r="V12" s="10"/>
      <c r="W12" s="10"/>
      <c r="X12" s="10"/>
      <c r="Y12" s="10"/>
      <c r="Z12" s="10"/>
      <c r="AA12" s="8"/>
      <c r="AB12" s="9" t="s">
        <v>118</v>
      </c>
      <c r="AC12" s="10"/>
      <c r="AD12" s="8"/>
      <c r="AE12" s="9" t="s">
        <v>133</v>
      </c>
      <c r="AF12" s="10"/>
      <c r="AG12" s="8"/>
      <c r="AH12" s="9" t="s">
        <v>133</v>
      </c>
      <c r="AI12" s="10"/>
      <c r="AJ12" s="10"/>
      <c r="AK12" s="8"/>
      <c r="AL12" s="9" t="s">
        <v>191</v>
      </c>
      <c r="AM12" s="9"/>
      <c r="AN12" s="9"/>
      <c r="AO12" s="9"/>
      <c r="AP12" s="8"/>
      <c r="AQ12" s="9" t="s">
        <v>204</v>
      </c>
      <c r="AR12" s="10"/>
      <c r="AS12" s="10"/>
      <c r="AT12" s="8"/>
      <c r="AU12" s="9" t="s">
        <v>228</v>
      </c>
      <c r="AV12" s="10" t="s">
        <v>265</v>
      </c>
      <c r="AW12" s="10" t="s">
        <v>270</v>
      </c>
      <c r="AX12" s="8"/>
      <c r="AY12" s="9" t="s">
        <v>10</v>
      </c>
      <c r="AZ12" s="10"/>
      <c r="BA12" s="8"/>
      <c r="BB12" s="9" t="s">
        <v>283</v>
      </c>
      <c r="BC12" s="10"/>
      <c r="BD12" s="10"/>
      <c r="BE12" s="10"/>
      <c r="BF12" s="10"/>
      <c r="BG12" s="8"/>
      <c r="BH12" s="9" t="s">
        <v>12</v>
      </c>
      <c r="BI12" s="10"/>
      <c r="BJ12" s="10"/>
      <c r="BK12" s="10"/>
      <c r="BL12" s="10"/>
      <c r="BM12" s="8"/>
      <c r="BN12" s="9" t="s">
        <v>310</v>
      </c>
      <c r="BO12" s="9">
        <v>0.03</v>
      </c>
      <c r="BP12" s="9">
        <v>1.95E-2</v>
      </c>
      <c r="BQ12" s="9">
        <v>0.02</v>
      </c>
      <c r="BR12" s="8"/>
      <c r="BS12" s="8"/>
      <c r="BT12" s="8"/>
    </row>
    <row r="13" spans="1:72" x14ac:dyDescent="0.25">
      <c r="A13" s="9" t="s">
        <v>11</v>
      </c>
      <c r="B13" s="10"/>
      <c r="C13" s="10">
        <v>-16612741.199999999</v>
      </c>
      <c r="D13" s="10"/>
      <c r="E13" s="10"/>
      <c r="F13" s="8"/>
      <c r="G13" s="9" t="s">
        <v>48</v>
      </c>
      <c r="H13" s="10" t="s">
        <v>33</v>
      </c>
      <c r="I13" s="10" t="s">
        <v>33</v>
      </c>
      <c r="J13" s="10" t="s">
        <v>33</v>
      </c>
      <c r="K13" s="10" t="s">
        <v>33</v>
      </c>
      <c r="L13" s="10" t="s">
        <v>33</v>
      </c>
      <c r="M13" s="10" t="s">
        <v>33</v>
      </c>
      <c r="N13" s="10" t="s">
        <v>33</v>
      </c>
      <c r="O13" s="10" t="s">
        <v>33</v>
      </c>
      <c r="P13" s="10" t="s">
        <v>33</v>
      </c>
      <c r="Q13" s="10" t="s">
        <v>33</v>
      </c>
      <c r="R13" s="10" t="s">
        <v>33</v>
      </c>
      <c r="S13" s="8"/>
      <c r="T13" s="9" t="s">
        <v>11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8"/>
      <c r="AB13" s="9" t="s">
        <v>119</v>
      </c>
      <c r="AC13" s="10"/>
      <c r="AD13" s="8"/>
      <c r="AE13" s="9" t="s">
        <v>134</v>
      </c>
      <c r="AF13" s="10"/>
      <c r="AG13" s="8"/>
      <c r="AH13" s="9" t="s">
        <v>134</v>
      </c>
      <c r="AI13" s="10"/>
      <c r="AJ13" s="10"/>
      <c r="AK13" s="8"/>
      <c r="AL13" s="9" t="s">
        <v>192</v>
      </c>
      <c r="AM13" s="9"/>
      <c r="AN13" s="9"/>
      <c r="AO13" s="9"/>
      <c r="AP13" s="8"/>
      <c r="AQ13" s="9" t="s">
        <v>205</v>
      </c>
      <c r="AR13" s="10"/>
      <c r="AS13" s="10"/>
      <c r="AT13" s="8"/>
      <c r="AU13" s="9" t="s">
        <v>229</v>
      </c>
      <c r="AV13" s="10">
        <v>2</v>
      </c>
      <c r="AW13" s="10">
        <v>2</v>
      </c>
      <c r="AX13" s="8"/>
      <c r="AY13" s="9" t="s">
        <v>11</v>
      </c>
      <c r="AZ13" s="10"/>
      <c r="BA13" s="8"/>
      <c r="BB13" s="9" t="s">
        <v>284</v>
      </c>
      <c r="BC13" s="10" t="s">
        <v>33</v>
      </c>
      <c r="BD13" s="10" t="s">
        <v>33</v>
      </c>
      <c r="BE13" s="10" t="s">
        <v>33</v>
      </c>
      <c r="BF13" s="10" t="s">
        <v>33</v>
      </c>
      <c r="BG13" s="8"/>
      <c r="BH13" s="9" t="s">
        <v>106</v>
      </c>
      <c r="BI13" s="9">
        <v>308.198305</v>
      </c>
      <c r="BJ13" s="9">
        <v>764.10786299999995</v>
      </c>
      <c r="BK13" s="9">
        <v>277.49262900000002</v>
      </c>
      <c r="BL13" s="9">
        <v>795.75639799999999</v>
      </c>
      <c r="BM13" s="8"/>
      <c r="BN13" s="9" t="s">
        <v>311</v>
      </c>
      <c r="BO13" s="9"/>
      <c r="BP13" s="9"/>
      <c r="BQ13" s="9"/>
      <c r="BR13" s="8"/>
      <c r="BS13" s="8"/>
      <c r="BT13" s="8"/>
    </row>
    <row r="14" spans="1:72" x14ac:dyDescent="0.25">
      <c r="A14" s="9" t="s">
        <v>12</v>
      </c>
      <c r="B14" s="10"/>
      <c r="C14" s="10"/>
      <c r="D14" s="10"/>
      <c r="E14" s="10"/>
      <c r="F14" s="8"/>
      <c r="G14" s="9" t="s">
        <v>49</v>
      </c>
      <c r="H14" s="10" t="s">
        <v>34</v>
      </c>
      <c r="I14" s="10" t="s">
        <v>34</v>
      </c>
      <c r="J14" s="10" t="s">
        <v>34</v>
      </c>
      <c r="K14" s="10" t="s">
        <v>34</v>
      </c>
      <c r="L14" s="10" t="s">
        <v>34</v>
      </c>
      <c r="M14" s="10" t="s">
        <v>34</v>
      </c>
      <c r="N14" s="10" t="s">
        <v>34</v>
      </c>
      <c r="O14" s="10" t="s">
        <v>34</v>
      </c>
      <c r="P14" s="10" t="s">
        <v>34</v>
      </c>
      <c r="Q14" s="10" t="s">
        <v>34</v>
      </c>
      <c r="R14" s="10" t="s">
        <v>34</v>
      </c>
      <c r="S14" s="8"/>
      <c r="T14" s="9" t="s">
        <v>12</v>
      </c>
      <c r="U14" s="10"/>
      <c r="V14" s="10"/>
      <c r="W14" s="10"/>
      <c r="X14" s="10"/>
      <c r="Y14" s="10"/>
      <c r="Z14" s="10"/>
      <c r="AA14" s="8"/>
      <c r="AB14" s="9" t="s">
        <v>120</v>
      </c>
      <c r="AC14" s="9"/>
      <c r="AD14" s="8"/>
      <c r="AE14" s="9" t="s">
        <v>135</v>
      </c>
      <c r="AF14" s="10"/>
      <c r="AG14" s="8"/>
      <c r="AH14" s="9" t="s">
        <v>135</v>
      </c>
      <c r="AI14" s="10"/>
      <c r="AJ14" s="10"/>
      <c r="AK14" s="8"/>
      <c r="AL14" s="9" t="s">
        <v>193</v>
      </c>
      <c r="AM14" s="10"/>
      <c r="AN14" s="10"/>
      <c r="AO14" s="10"/>
      <c r="AP14" s="8"/>
      <c r="AQ14" s="9" t="s">
        <v>206</v>
      </c>
      <c r="AR14" s="10"/>
      <c r="AS14" s="10"/>
      <c r="AT14" s="8"/>
      <c r="AU14" s="9" t="s">
        <v>230</v>
      </c>
      <c r="AV14" s="10" t="s">
        <v>266</v>
      </c>
      <c r="AW14" s="10" t="s">
        <v>266</v>
      </c>
      <c r="AX14" s="8"/>
      <c r="AY14" s="9" t="s">
        <v>12</v>
      </c>
      <c r="AZ14" s="10"/>
      <c r="BA14" s="8"/>
      <c r="BB14" s="9" t="s">
        <v>285</v>
      </c>
      <c r="BC14" s="10" t="s">
        <v>34</v>
      </c>
      <c r="BD14" s="10" t="s">
        <v>34</v>
      </c>
      <c r="BE14" s="10" t="s">
        <v>34</v>
      </c>
      <c r="BF14" s="10" t="s">
        <v>34</v>
      </c>
      <c r="BG14" s="8"/>
      <c r="BH14" s="9" t="s">
        <v>213</v>
      </c>
      <c r="BI14" s="9">
        <v>30</v>
      </c>
      <c r="BJ14" s="9">
        <v>26.5166</v>
      </c>
      <c r="BK14" s="9">
        <v>275</v>
      </c>
      <c r="BL14" s="9">
        <v>292</v>
      </c>
      <c r="BM14" s="8"/>
      <c r="BN14" s="9" t="s">
        <v>312</v>
      </c>
      <c r="BO14" s="9"/>
      <c r="BP14" s="9"/>
      <c r="BQ14" s="9"/>
      <c r="BR14" s="8"/>
      <c r="BS14" s="8"/>
      <c r="BT14" s="8"/>
    </row>
    <row r="15" spans="1:72" x14ac:dyDescent="0.25">
      <c r="A15" s="9" t="s">
        <v>13</v>
      </c>
      <c r="B15" s="9">
        <v>6.5</v>
      </c>
      <c r="C15" s="9">
        <v>275</v>
      </c>
      <c r="D15" s="9">
        <v>26.5166</v>
      </c>
      <c r="E15" s="9">
        <v>26.51</v>
      </c>
      <c r="F15" s="8"/>
      <c r="G15" s="9" t="s">
        <v>50</v>
      </c>
      <c r="H15" s="10"/>
      <c r="I15" s="10">
        <v>3</v>
      </c>
      <c r="J15" s="10">
        <v>3</v>
      </c>
      <c r="K15" s="10">
        <v>3</v>
      </c>
      <c r="L15" s="10">
        <v>3</v>
      </c>
      <c r="M15" s="10">
        <v>3</v>
      </c>
      <c r="N15" s="10">
        <v>3</v>
      </c>
      <c r="O15" s="10">
        <v>3</v>
      </c>
      <c r="P15" s="10">
        <v>3</v>
      </c>
      <c r="Q15" s="10">
        <v>3</v>
      </c>
      <c r="R15" s="10">
        <v>3</v>
      </c>
      <c r="S15" s="8"/>
      <c r="T15" s="9" t="s">
        <v>106</v>
      </c>
      <c r="U15" s="9">
        <v>298.54534699999999</v>
      </c>
      <c r="V15" s="9">
        <v>308.28178300000002</v>
      </c>
      <c r="W15" s="9">
        <v>307.86083500000001</v>
      </c>
      <c r="X15" s="9">
        <v>277.48761400000001</v>
      </c>
      <c r="Y15" s="9">
        <v>314.41814099999999</v>
      </c>
      <c r="Z15" s="9">
        <v>283.72067900000002</v>
      </c>
      <c r="AA15" s="8"/>
      <c r="AB15" s="9" t="s">
        <v>121</v>
      </c>
      <c r="AC15" s="10"/>
      <c r="AD15" s="8"/>
      <c r="AE15" s="9" t="s">
        <v>136</v>
      </c>
      <c r="AF15" s="10">
        <v>0.8</v>
      </c>
      <c r="AG15" s="8"/>
      <c r="AH15" s="9" t="s">
        <v>161</v>
      </c>
      <c r="AI15" s="10">
        <v>0.7</v>
      </c>
      <c r="AJ15" s="10">
        <v>0.8</v>
      </c>
      <c r="AK15" s="8"/>
      <c r="AL15" s="9" t="s">
        <v>194</v>
      </c>
      <c r="AM15" s="10"/>
      <c r="AN15" s="10"/>
      <c r="AO15" s="10"/>
      <c r="AP15" s="8"/>
      <c r="AQ15" s="9" t="s">
        <v>207</v>
      </c>
      <c r="AR15" s="10"/>
      <c r="AS15" s="10"/>
      <c r="AT15" s="8"/>
      <c r="AU15" s="9" t="s">
        <v>231</v>
      </c>
      <c r="AV15" s="10">
        <v>6</v>
      </c>
      <c r="AW15" s="10">
        <v>1.5</v>
      </c>
      <c r="AX15" s="8"/>
      <c r="AY15" s="9" t="s">
        <v>106</v>
      </c>
      <c r="AZ15" s="9">
        <v>826.3</v>
      </c>
      <c r="BA15" s="8"/>
      <c r="BB15" s="9" t="s">
        <v>286</v>
      </c>
      <c r="BC15" s="10">
        <v>3</v>
      </c>
      <c r="BD15" s="10">
        <v>3</v>
      </c>
      <c r="BE15" s="10">
        <v>3</v>
      </c>
      <c r="BF15" s="10">
        <v>3</v>
      </c>
      <c r="BG15" s="8"/>
      <c r="BH15" s="9" t="s">
        <v>108</v>
      </c>
      <c r="BI15" s="9">
        <v>0</v>
      </c>
      <c r="BJ15" s="9">
        <v>1</v>
      </c>
      <c r="BK15" s="9">
        <v>0.96511060900000001</v>
      </c>
      <c r="BL15" s="9">
        <v>1</v>
      </c>
      <c r="BM15" s="8"/>
      <c r="BN15" s="9" t="s">
        <v>313</v>
      </c>
      <c r="BO15" s="9"/>
      <c r="BP15" s="9"/>
      <c r="BQ15" s="9"/>
      <c r="BR15" s="8"/>
      <c r="BS15" s="8"/>
      <c r="BT15" s="8"/>
    </row>
    <row r="16" spans="1:72" x14ac:dyDescent="0.25">
      <c r="A16" s="9" t="s">
        <v>14</v>
      </c>
      <c r="B16" s="9">
        <v>100.81</v>
      </c>
      <c r="C16" s="9">
        <v>314.41814099999999</v>
      </c>
      <c r="D16" s="9">
        <v>553.15</v>
      </c>
      <c r="E16" s="9">
        <v>826</v>
      </c>
      <c r="F16" s="8"/>
      <c r="G16" s="9" t="s">
        <v>51</v>
      </c>
      <c r="H16" s="10">
        <v>240</v>
      </c>
      <c r="I16" s="10">
        <v>180</v>
      </c>
      <c r="J16" s="9"/>
      <c r="K16" s="10">
        <v>20</v>
      </c>
      <c r="L16" s="10">
        <v>-155</v>
      </c>
      <c r="M16" s="10">
        <v>298.14999999999998</v>
      </c>
      <c r="N16" s="10">
        <v>1</v>
      </c>
      <c r="O16" s="10">
        <v>1</v>
      </c>
      <c r="P16" s="9"/>
      <c r="Q16" s="9"/>
      <c r="R16" s="9"/>
      <c r="S16" s="8"/>
      <c r="T16" s="9" t="s">
        <v>107</v>
      </c>
      <c r="U16" s="9">
        <v>30</v>
      </c>
      <c r="V16" s="9">
        <v>30</v>
      </c>
      <c r="W16" s="9">
        <v>20</v>
      </c>
      <c r="X16" s="9">
        <v>274.5</v>
      </c>
      <c r="Y16" s="9">
        <v>275</v>
      </c>
      <c r="Z16" s="9">
        <v>275</v>
      </c>
      <c r="AA16" s="8"/>
      <c r="AB16" s="9" t="s">
        <v>122</v>
      </c>
      <c r="AC16" s="10"/>
      <c r="AD16" s="8"/>
      <c r="AE16" s="9" t="s">
        <v>137</v>
      </c>
      <c r="AF16" s="10"/>
      <c r="AG16" s="8"/>
      <c r="AH16" s="9" t="s">
        <v>162</v>
      </c>
      <c r="AI16" s="10"/>
      <c r="AJ16" s="10">
        <v>0.9</v>
      </c>
      <c r="AK16" s="8"/>
      <c r="AL16" s="9" t="s">
        <v>107</v>
      </c>
      <c r="AM16" s="9">
        <v>275</v>
      </c>
      <c r="AN16" s="9">
        <v>3.5</v>
      </c>
      <c r="AO16" s="9">
        <v>26.5166</v>
      </c>
      <c r="AP16" s="8"/>
      <c r="AQ16" s="9" t="s">
        <v>208</v>
      </c>
      <c r="AR16" s="10"/>
      <c r="AS16" s="10"/>
      <c r="AT16" s="8"/>
      <c r="AU16" s="9" t="s">
        <v>232</v>
      </c>
      <c r="AV16" s="9"/>
      <c r="AW16" s="9"/>
      <c r="AX16" s="8"/>
      <c r="AY16" s="9" t="s">
        <v>107</v>
      </c>
      <c r="AZ16" s="9">
        <v>26.5166</v>
      </c>
      <c r="BA16" s="8"/>
      <c r="BB16" s="9" t="s">
        <v>287</v>
      </c>
      <c r="BC16" s="10"/>
      <c r="BD16" s="10"/>
      <c r="BE16" s="10"/>
      <c r="BF16" s="10"/>
      <c r="BG16" s="8"/>
      <c r="BH16" s="9" t="s">
        <v>302</v>
      </c>
      <c r="BI16" s="9">
        <v>1</v>
      </c>
      <c r="BJ16" s="9">
        <v>1</v>
      </c>
      <c r="BK16" s="9">
        <v>1</v>
      </c>
      <c r="BL16" s="9">
        <v>1</v>
      </c>
      <c r="BM16" s="8"/>
      <c r="BN16" s="9" t="s">
        <v>314</v>
      </c>
      <c r="BO16" s="9"/>
      <c r="BP16" s="9"/>
      <c r="BQ16" s="9"/>
      <c r="BR16" s="8"/>
      <c r="BS16" s="8"/>
      <c r="BT16" s="8"/>
    </row>
    <row r="17" spans="1:69" x14ac:dyDescent="0.25">
      <c r="A17" s="9" t="s">
        <v>15</v>
      </c>
      <c r="B17" s="9">
        <v>0.69473079000000004</v>
      </c>
      <c r="C17" s="9">
        <v>0.83315200899999997</v>
      </c>
      <c r="D17" s="9">
        <v>1</v>
      </c>
      <c r="E17" s="9">
        <v>1</v>
      </c>
      <c r="F17" s="8"/>
      <c r="G17" s="9" t="s">
        <v>52</v>
      </c>
      <c r="H17" s="10" t="s">
        <v>91</v>
      </c>
      <c r="I17" s="10" t="s">
        <v>91</v>
      </c>
      <c r="J17" s="10"/>
      <c r="K17" s="10" t="s">
        <v>91</v>
      </c>
      <c r="L17" s="10" t="s">
        <v>91</v>
      </c>
      <c r="M17" s="10" t="s">
        <v>97</v>
      </c>
      <c r="N17" s="9"/>
      <c r="O17" s="9"/>
      <c r="P17" s="10"/>
      <c r="Q17" s="10"/>
      <c r="R17" s="10"/>
      <c r="S17" s="8"/>
      <c r="T17" s="9" t="s">
        <v>108</v>
      </c>
      <c r="U17" s="9">
        <v>0.81184013600000005</v>
      </c>
      <c r="V17" s="9">
        <v>4.4655678099999999E-2</v>
      </c>
      <c r="W17" s="9">
        <v>3.8651082700000001E-3</v>
      </c>
      <c r="X17" s="9">
        <v>0.96513930999999997</v>
      </c>
      <c r="Y17" s="9">
        <v>0.83315200899999997</v>
      </c>
      <c r="Z17" s="9">
        <v>0.93506626699999995</v>
      </c>
      <c r="AA17" s="8"/>
      <c r="AB17" s="9" t="s">
        <v>123</v>
      </c>
      <c r="AC17" s="9"/>
      <c r="AD17" s="8"/>
      <c r="AE17" s="9" t="s">
        <v>138</v>
      </c>
      <c r="AF17" s="10"/>
      <c r="AG17" s="8"/>
      <c r="AH17" s="9" t="s">
        <v>163</v>
      </c>
      <c r="AI17" s="10"/>
      <c r="AJ17" s="10"/>
      <c r="AK17" s="8"/>
      <c r="AL17" s="9" t="s">
        <v>195</v>
      </c>
      <c r="AM17" s="9">
        <v>20665974.5</v>
      </c>
      <c r="AN17" s="9">
        <v>5574883.96</v>
      </c>
      <c r="AO17" s="9">
        <v>5545828.2199999997</v>
      </c>
      <c r="AP17" s="8"/>
      <c r="AQ17" s="9" t="s">
        <v>209</v>
      </c>
      <c r="AR17" s="10"/>
      <c r="AS17" s="10"/>
      <c r="AT17" s="8"/>
      <c r="AU17" s="9" t="s">
        <v>233</v>
      </c>
      <c r="AV17" s="9"/>
      <c r="AW17" s="9"/>
      <c r="AX17" s="8"/>
      <c r="AY17" s="9" t="s">
        <v>16</v>
      </c>
      <c r="AZ17" s="9">
        <v>354556938</v>
      </c>
      <c r="BA17" s="8"/>
      <c r="BB17" s="9" t="s">
        <v>288</v>
      </c>
      <c r="BC17" s="10">
        <v>2.2000000000000002</v>
      </c>
      <c r="BD17" s="10">
        <v>2.4</v>
      </c>
      <c r="BE17" s="10">
        <v>3.3</v>
      </c>
      <c r="BF17" s="10">
        <v>3.6</v>
      </c>
      <c r="BG17" s="8"/>
      <c r="BH17" s="9" t="s">
        <v>23</v>
      </c>
      <c r="BI17" s="9">
        <v>8.0209629999999993E-9</v>
      </c>
      <c r="BJ17" s="9">
        <v>0</v>
      </c>
      <c r="BK17" s="9">
        <v>1.5780303800000001E-6</v>
      </c>
      <c r="BL17" s="9">
        <v>1.63297184E-6</v>
      </c>
      <c r="BM17" s="8"/>
      <c r="BN17" s="9" t="s">
        <v>315</v>
      </c>
      <c r="BO17" s="9"/>
      <c r="BP17" s="9"/>
      <c r="BQ17" s="9"/>
    </row>
    <row r="18" spans="1:69" x14ac:dyDescent="0.25">
      <c r="A18" s="9" t="s">
        <v>16</v>
      </c>
      <c r="B18" s="9">
        <v>-1339267.8400000001</v>
      </c>
      <c r="C18" s="9">
        <v>-16612741.199999999</v>
      </c>
      <c r="D18" s="9">
        <v>-12013422.6</v>
      </c>
      <c r="E18" s="9">
        <v>90555374.599999994</v>
      </c>
      <c r="F18" s="8"/>
      <c r="G18" s="9" t="s">
        <v>53</v>
      </c>
      <c r="H18" s="10"/>
      <c r="I18" s="10">
        <v>537.22427800000003</v>
      </c>
      <c r="J18" s="10">
        <v>115.001718</v>
      </c>
      <c r="K18" s="10"/>
      <c r="L18" s="10"/>
      <c r="M18" s="10"/>
      <c r="N18" s="10"/>
      <c r="O18" s="10"/>
      <c r="P18" s="10">
        <v>189.991004</v>
      </c>
      <c r="Q18" s="10">
        <v>159.99558200000001</v>
      </c>
      <c r="R18" s="10">
        <v>139.99463700000001</v>
      </c>
      <c r="S18" s="8"/>
      <c r="T18" s="9" t="s">
        <v>72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8"/>
      <c r="AB18" s="9" t="s">
        <v>124</v>
      </c>
      <c r="AC18" s="9"/>
      <c r="AD18" s="8"/>
      <c r="AE18" s="9" t="s">
        <v>139</v>
      </c>
      <c r="AF18" s="10"/>
      <c r="AG18" s="8"/>
      <c r="AH18" s="9" t="s">
        <v>12</v>
      </c>
      <c r="AI18" s="10"/>
      <c r="AJ18" s="10"/>
      <c r="AK18" s="8"/>
      <c r="AL18" s="9" t="s">
        <v>196</v>
      </c>
      <c r="AM18" s="9">
        <v>-35971120.5</v>
      </c>
      <c r="AN18" s="9">
        <v>-5584908.9000000004</v>
      </c>
      <c r="AO18" s="9">
        <v>0</v>
      </c>
      <c r="AP18" s="8"/>
      <c r="AQ18" s="9" t="s">
        <v>210</v>
      </c>
      <c r="AR18" s="10" t="s">
        <v>222</v>
      </c>
      <c r="AS18" s="10" t="s">
        <v>222</v>
      </c>
      <c r="AT18" s="8"/>
      <c r="AU18" s="9" t="s">
        <v>234</v>
      </c>
      <c r="AV18" s="9"/>
      <c r="AW18" s="9"/>
      <c r="AX18" s="8"/>
      <c r="AY18" s="9" t="s">
        <v>272</v>
      </c>
      <c r="AZ18" s="9">
        <v>354556938</v>
      </c>
      <c r="BA18" s="8"/>
      <c r="BB18" s="9" t="s">
        <v>289</v>
      </c>
      <c r="BC18" s="10">
        <v>2</v>
      </c>
      <c r="BD18" s="10">
        <v>2</v>
      </c>
      <c r="BE18" s="10">
        <v>2</v>
      </c>
      <c r="BF18" s="10">
        <v>4</v>
      </c>
      <c r="BG18" s="8"/>
      <c r="BH18" s="9" t="s">
        <v>24</v>
      </c>
      <c r="BI18" s="9">
        <v>8.0209629999999993E-9</v>
      </c>
      <c r="BJ18" s="9">
        <v>0</v>
      </c>
      <c r="BK18" s="9">
        <v>1.5787544999999999E-6</v>
      </c>
      <c r="BL18" s="9">
        <v>1.63297184E-6</v>
      </c>
      <c r="BM18" s="8"/>
      <c r="BN18" s="9" t="s">
        <v>316</v>
      </c>
      <c r="BO18" s="9"/>
      <c r="BP18" s="9"/>
      <c r="BQ18" s="9"/>
    </row>
    <row r="19" spans="1:69" x14ac:dyDescent="0.25">
      <c r="A19" s="9" t="s">
        <v>17</v>
      </c>
      <c r="B19" s="10"/>
      <c r="C19" s="10"/>
      <c r="D19" s="10"/>
      <c r="E19" s="10"/>
      <c r="F19" s="8"/>
      <c r="G19" s="9" t="s">
        <v>54</v>
      </c>
      <c r="H19" s="10"/>
      <c r="I19" s="9"/>
      <c r="J19" s="9"/>
      <c r="K19" s="10"/>
      <c r="L19" s="10"/>
      <c r="M19" s="10"/>
      <c r="N19" s="10"/>
      <c r="O19" s="10"/>
      <c r="P19" s="9"/>
      <c r="Q19" s="9"/>
      <c r="R19" s="9"/>
      <c r="S19" s="8"/>
      <c r="T19" s="9" t="s">
        <v>21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8"/>
      <c r="AB19" s="9" t="s">
        <v>125</v>
      </c>
      <c r="AC19" s="9"/>
      <c r="AD19" s="8"/>
      <c r="AE19" s="9" t="s">
        <v>140</v>
      </c>
      <c r="AF19" s="10"/>
      <c r="AG19" s="8"/>
      <c r="AH19" s="9" t="s">
        <v>164</v>
      </c>
      <c r="AI19" s="9">
        <v>1366178.92</v>
      </c>
      <c r="AJ19" s="9">
        <v>-8053757.1100000003</v>
      </c>
      <c r="AK19" s="8"/>
      <c r="AL19" s="9" t="s">
        <v>154</v>
      </c>
      <c r="AM19" s="9">
        <v>20665974.5</v>
      </c>
      <c r="AN19" s="9">
        <v>5574883.96</v>
      </c>
      <c r="AO19" s="9">
        <v>5545828.2199999997</v>
      </c>
      <c r="AP19" s="8"/>
      <c r="AQ19" s="9" t="s">
        <v>211</v>
      </c>
      <c r="AR19" s="10" t="s">
        <v>223</v>
      </c>
      <c r="AS19" s="10" t="s">
        <v>223</v>
      </c>
      <c r="AT19" s="8"/>
      <c r="AU19" s="9" t="s">
        <v>235</v>
      </c>
      <c r="AV19" s="9"/>
      <c r="AW19" s="9"/>
      <c r="AX19" s="8"/>
      <c r="AY19" s="9" t="s">
        <v>15</v>
      </c>
      <c r="AZ19" s="9">
        <v>1</v>
      </c>
      <c r="BA19" s="8"/>
      <c r="BB19" s="9" t="s">
        <v>290</v>
      </c>
      <c r="BC19" s="10">
        <v>200000</v>
      </c>
      <c r="BD19" s="10">
        <v>200000</v>
      </c>
      <c r="BE19" s="10">
        <v>300000</v>
      </c>
      <c r="BF19" s="10">
        <v>100000</v>
      </c>
      <c r="BG19" s="8"/>
      <c r="BH19" s="9" t="s">
        <v>25</v>
      </c>
      <c r="BI19" s="9">
        <v>0</v>
      </c>
      <c r="BJ19" s="9">
        <v>0</v>
      </c>
      <c r="BK19" s="9">
        <v>7.2411842600000004E-10</v>
      </c>
      <c r="BL19" s="9">
        <v>0</v>
      </c>
      <c r="BM19" s="8"/>
      <c r="BN19" s="9" t="s">
        <v>317</v>
      </c>
      <c r="BO19" s="9"/>
      <c r="BP19" s="9"/>
      <c r="BQ19" s="9"/>
    </row>
    <row r="20" spans="1:69" x14ac:dyDescent="0.25">
      <c r="A20" s="9" t="s">
        <v>18</v>
      </c>
      <c r="B20" s="10"/>
      <c r="C20" s="10"/>
      <c r="D20" s="10"/>
      <c r="E20" s="10"/>
      <c r="F20" s="8"/>
      <c r="G20" s="9" t="s">
        <v>55</v>
      </c>
      <c r="H20" s="10">
        <v>1</v>
      </c>
      <c r="I20" s="10">
        <v>1</v>
      </c>
      <c r="J20" s="10">
        <v>1</v>
      </c>
      <c r="K20" s="10">
        <v>2</v>
      </c>
      <c r="L20" s="10">
        <v>2</v>
      </c>
      <c r="M20" s="10">
        <v>3</v>
      </c>
      <c r="N20" s="10">
        <v>1</v>
      </c>
      <c r="O20" s="10">
        <v>1</v>
      </c>
      <c r="P20" s="10">
        <v>1</v>
      </c>
      <c r="Q20" s="10">
        <v>1</v>
      </c>
      <c r="R20" s="10">
        <v>1</v>
      </c>
      <c r="S20" s="8"/>
      <c r="T20" s="9" t="s">
        <v>22</v>
      </c>
      <c r="U20" s="9">
        <v>1</v>
      </c>
      <c r="V20" s="9">
        <v>1</v>
      </c>
      <c r="W20" s="9">
        <v>1</v>
      </c>
      <c r="X20" s="9">
        <v>1</v>
      </c>
      <c r="Y20" s="9">
        <v>1</v>
      </c>
      <c r="Z20" s="9">
        <v>1</v>
      </c>
      <c r="AA20" s="8"/>
      <c r="AB20" s="9" t="s">
        <v>126</v>
      </c>
      <c r="AC20" s="9"/>
      <c r="AD20" s="8"/>
      <c r="AE20" s="9" t="s">
        <v>141</v>
      </c>
      <c r="AF20" s="10"/>
      <c r="AG20" s="8"/>
      <c r="AH20" s="9" t="s">
        <v>165</v>
      </c>
      <c r="AI20" s="9">
        <v>1366178.92</v>
      </c>
      <c r="AJ20" s="9">
        <v>-7248381.4000000004</v>
      </c>
      <c r="AK20" s="8"/>
      <c r="AL20" s="9" t="s">
        <v>197</v>
      </c>
      <c r="AM20" s="9">
        <v>-35971120.5</v>
      </c>
      <c r="AN20" s="9">
        <v>-5584908.9000000004</v>
      </c>
      <c r="AO20" s="9">
        <v>0</v>
      </c>
      <c r="AP20" s="8"/>
      <c r="AQ20" s="9" t="s">
        <v>12</v>
      </c>
      <c r="AR20" s="10"/>
      <c r="AS20" s="10"/>
      <c r="AT20" s="8"/>
      <c r="AU20" s="9" t="s">
        <v>12</v>
      </c>
      <c r="AV20" s="10"/>
      <c r="AW20" s="10"/>
      <c r="AX20" s="8"/>
      <c r="AY20" s="9" t="s">
        <v>22</v>
      </c>
      <c r="AZ20" s="9"/>
      <c r="BA20" s="8"/>
      <c r="BB20" s="9" t="s">
        <v>12</v>
      </c>
      <c r="BC20" s="10"/>
      <c r="BD20" s="10"/>
      <c r="BE20" s="10"/>
      <c r="BF20" s="10"/>
      <c r="BG20" s="8"/>
      <c r="BH20" s="8"/>
      <c r="BI20" s="8"/>
      <c r="BJ20" s="8"/>
      <c r="BK20" s="8"/>
      <c r="BL20" s="8"/>
      <c r="BM20" s="8"/>
      <c r="BN20" s="9" t="s">
        <v>318</v>
      </c>
      <c r="BO20" s="9"/>
      <c r="BP20" s="9"/>
      <c r="BQ20" s="9"/>
    </row>
    <row r="21" spans="1:69" x14ac:dyDescent="0.25">
      <c r="A21" s="9" t="s">
        <v>19</v>
      </c>
      <c r="B21" s="10"/>
      <c r="C21" s="10"/>
      <c r="D21" s="10"/>
      <c r="E21" s="10"/>
      <c r="F21" s="8"/>
      <c r="G21" s="9" t="s">
        <v>56</v>
      </c>
      <c r="H21" s="10">
        <v>-3</v>
      </c>
      <c r="I21" s="10">
        <v>-3</v>
      </c>
      <c r="J21" s="10">
        <v>0</v>
      </c>
      <c r="K21" s="10">
        <v>6.5</v>
      </c>
      <c r="L21" s="10">
        <v>6.5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8"/>
      <c r="T21" s="9" t="s">
        <v>23</v>
      </c>
      <c r="U21" s="9">
        <v>2.5071971999999999E-8</v>
      </c>
      <c r="V21" s="9">
        <v>3.3018009600000001E-8</v>
      </c>
      <c r="W21" s="9">
        <v>7.8645542199999995E-9</v>
      </c>
      <c r="X21" s="9">
        <v>1.5787544999999999E-6</v>
      </c>
      <c r="Y21" s="9">
        <v>1.6565839999999999E-6</v>
      </c>
      <c r="Z21" s="9">
        <v>1.62662994E-6</v>
      </c>
      <c r="AA21" s="8"/>
      <c r="AB21" s="9" t="s">
        <v>127</v>
      </c>
      <c r="AC21" s="9"/>
      <c r="AD21" s="8"/>
      <c r="AE21" s="9" t="s">
        <v>142</v>
      </c>
      <c r="AF21" s="10"/>
      <c r="AG21" s="8"/>
      <c r="AH21" s="9" t="s">
        <v>154</v>
      </c>
      <c r="AI21" s="9">
        <v>1366178.92</v>
      </c>
      <c r="AJ21" s="9">
        <v>-7248381.4000000004</v>
      </c>
      <c r="AK21" s="8"/>
      <c r="AL21" s="9" t="s">
        <v>23</v>
      </c>
      <c r="AM21" s="9">
        <v>0</v>
      </c>
      <c r="AN21" s="9">
        <v>0</v>
      </c>
      <c r="AO21" s="9">
        <v>0</v>
      </c>
      <c r="AP21" s="8"/>
      <c r="AQ21" s="9" t="s">
        <v>212</v>
      </c>
      <c r="AR21" s="10" t="s">
        <v>224</v>
      </c>
      <c r="AS21" s="10" t="s">
        <v>224</v>
      </c>
      <c r="AT21" s="8"/>
      <c r="AU21" s="9" t="s">
        <v>236</v>
      </c>
      <c r="AV21" s="9">
        <v>1.18529616</v>
      </c>
      <c r="AW21" s="9">
        <v>0.40186718900000001</v>
      </c>
      <c r="AX21" s="8"/>
      <c r="AY21" s="9" t="s">
        <v>23</v>
      </c>
      <c r="AZ21" s="9">
        <v>0</v>
      </c>
      <c r="BA21" s="8"/>
      <c r="BB21" s="9" t="s">
        <v>72</v>
      </c>
      <c r="BC21" s="9">
        <v>0</v>
      </c>
      <c r="BD21" s="9">
        <v>7.4505806000000003E-9</v>
      </c>
      <c r="BE21" s="9">
        <v>0</v>
      </c>
      <c r="BF21" s="9">
        <v>0</v>
      </c>
      <c r="BG21" s="8"/>
      <c r="BH21" s="8"/>
      <c r="BI21" s="8"/>
      <c r="BJ21" s="8"/>
      <c r="BK21" s="8"/>
      <c r="BL21" s="8"/>
      <c r="BM21" s="8"/>
      <c r="BN21" s="9" t="s">
        <v>12</v>
      </c>
      <c r="BO21" s="10"/>
      <c r="BP21" s="10"/>
      <c r="BQ21" s="10"/>
    </row>
    <row r="22" spans="1:69" x14ac:dyDescent="0.25">
      <c r="A22" s="9" t="s">
        <v>20</v>
      </c>
      <c r="B22" s="10"/>
      <c r="C22" s="10"/>
      <c r="D22" s="10"/>
      <c r="E22" s="10"/>
      <c r="F22" s="8"/>
      <c r="G22" s="9" t="s">
        <v>57</v>
      </c>
      <c r="H22" s="10">
        <v>-3.5</v>
      </c>
      <c r="I22" s="10">
        <v>0</v>
      </c>
      <c r="J22" s="10">
        <v>0</v>
      </c>
      <c r="K22" s="10">
        <v>1.5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8"/>
      <c r="T22" s="9" t="s">
        <v>24</v>
      </c>
      <c r="U22" s="9">
        <v>2.5071971999999999E-8</v>
      </c>
      <c r="V22" s="9">
        <v>3.3018009600000001E-8</v>
      </c>
      <c r="W22" s="9">
        <v>7.8645542199999995E-9</v>
      </c>
      <c r="X22" s="9">
        <v>1.5787544999999999E-6</v>
      </c>
      <c r="Y22" s="9">
        <v>1.6565839999999999E-6</v>
      </c>
      <c r="Z22" s="9">
        <v>1.62662994E-6</v>
      </c>
      <c r="AA22" s="8"/>
      <c r="AB22" s="9" t="s">
        <v>128</v>
      </c>
      <c r="AC22" s="9"/>
      <c r="AD22" s="8"/>
      <c r="AE22" s="9" t="s">
        <v>12</v>
      </c>
      <c r="AF22" s="10"/>
      <c r="AG22" s="8"/>
      <c r="AH22" s="9" t="s">
        <v>166</v>
      </c>
      <c r="AI22" s="9">
        <v>0</v>
      </c>
      <c r="AJ22" s="9">
        <v>805375.71100000001</v>
      </c>
      <c r="AK22" s="8"/>
      <c r="AL22" s="9" t="s">
        <v>24</v>
      </c>
      <c r="AM22" s="9">
        <v>0</v>
      </c>
      <c r="AN22" s="9">
        <v>0</v>
      </c>
      <c r="AO22" s="9">
        <v>0</v>
      </c>
      <c r="AP22" s="8"/>
      <c r="AQ22" s="9" t="s">
        <v>213</v>
      </c>
      <c r="AR22" s="9">
        <v>3.9</v>
      </c>
      <c r="AS22" s="9">
        <v>3.9</v>
      </c>
      <c r="AT22" s="8"/>
      <c r="AU22" s="9" t="s">
        <v>237</v>
      </c>
      <c r="AV22" s="9">
        <v>0.40969220899999997</v>
      </c>
      <c r="AW22" s="9">
        <v>0.134104583</v>
      </c>
      <c r="AX22" s="8"/>
      <c r="AY22" s="9" t="s">
        <v>24</v>
      </c>
      <c r="AZ22" s="9">
        <v>0</v>
      </c>
      <c r="BA22" s="8"/>
      <c r="BB22" s="9" t="s">
        <v>291</v>
      </c>
      <c r="BC22" s="9">
        <v>795.75639799999999</v>
      </c>
      <c r="BD22" s="9">
        <v>802.21436200000005</v>
      </c>
      <c r="BE22" s="9">
        <v>733.33897899999999</v>
      </c>
      <c r="BF22" s="9">
        <v>645.27259400000003</v>
      </c>
      <c r="BG22" s="8"/>
      <c r="BH22" s="8"/>
      <c r="BI22" s="8"/>
      <c r="BJ22" s="8"/>
      <c r="BK22" s="8"/>
      <c r="BL22" s="8"/>
      <c r="BM22" s="8"/>
      <c r="BN22" s="9" t="s">
        <v>319</v>
      </c>
      <c r="BO22" s="9">
        <v>0.97</v>
      </c>
      <c r="BP22" s="9">
        <v>0.98050000000000004</v>
      </c>
      <c r="BQ22" s="9">
        <v>0.98</v>
      </c>
    </row>
    <row r="23" spans="1:69" x14ac:dyDescent="0.25">
      <c r="A23" s="9" t="s">
        <v>21</v>
      </c>
      <c r="B23" s="9">
        <v>-1339267.8400000001</v>
      </c>
      <c r="C23" s="9">
        <v>0</v>
      </c>
      <c r="D23" s="9">
        <v>-12013422.6</v>
      </c>
      <c r="E23" s="9">
        <v>90555374.599999994</v>
      </c>
      <c r="F23" s="8"/>
      <c r="G23" s="9" t="s">
        <v>12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8"/>
      <c r="T23" s="9" t="s">
        <v>25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8"/>
      <c r="AB23" s="9" t="s">
        <v>12</v>
      </c>
      <c r="AC23" s="10"/>
      <c r="AD23" s="8"/>
      <c r="AE23" s="9" t="s">
        <v>143</v>
      </c>
      <c r="AF23" s="9">
        <v>86937.644199999995</v>
      </c>
      <c r="AG23" s="8"/>
      <c r="AH23" s="9" t="s">
        <v>167</v>
      </c>
      <c r="AI23" s="9">
        <v>0.7</v>
      </c>
      <c r="AJ23" s="9">
        <v>0.8</v>
      </c>
      <c r="AK23" s="8"/>
      <c r="AL23" s="9" t="s">
        <v>25</v>
      </c>
      <c r="AM23" s="9">
        <v>0</v>
      </c>
      <c r="AN23" s="9">
        <v>0</v>
      </c>
      <c r="AO23" s="9">
        <v>0</v>
      </c>
      <c r="AP23" s="8"/>
      <c r="AQ23" s="9" t="s">
        <v>214</v>
      </c>
      <c r="AR23" s="9">
        <v>470000</v>
      </c>
      <c r="AS23" s="9">
        <v>470000</v>
      </c>
      <c r="AT23" s="8"/>
      <c r="AU23" s="9" t="s">
        <v>238</v>
      </c>
      <c r="AV23" s="9">
        <v>0.43222953800000002</v>
      </c>
      <c r="AW23" s="9">
        <v>0.33074096800000002</v>
      </c>
      <c r="AX23" s="8"/>
      <c r="AY23" s="9" t="s">
        <v>25</v>
      </c>
      <c r="AZ23" s="9">
        <v>0</v>
      </c>
      <c r="BA23" s="8"/>
      <c r="BB23" s="9" t="s">
        <v>292</v>
      </c>
      <c r="BC23" s="9">
        <v>889.468615</v>
      </c>
      <c r="BD23" s="9">
        <v>847.96746299999995</v>
      </c>
      <c r="BE23" s="9">
        <v>790.72905200000002</v>
      </c>
      <c r="BF23" s="9">
        <v>759.45714399999997</v>
      </c>
      <c r="BG23" s="8"/>
      <c r="BH23" s="8"/>
      <c r="BI23" s="8"/>
      <c r="BJ23" s="8"/>
      <c r="BK23" s="8"/>
      <c r="BL23" s="8"/>
      <c r="BM23" s="8"/>
      <c r="BN23" s="9" t="s">
        <v>320</v>
      </c>
      <c r="BO23" s="9"/>
      <c r="BP23" s="9"/>
      <c r="BQ23" s="9"/>
    </row>
    <row r="24" spans="1:69" x14ac:dyDescent="0.25">
      <c r="A24" s="9" t="s">
        <v>22</v>
      </c>
      <c r="B24" s="9">
        <v>1</v>
      </c>
      <c r="C24" s="9">
        <v>1</v>
      </c>
      <c r="D24" s="9"/>
      <c r="E24" s="9"/>
      <c r="F24" s="8"/>
      <c r="G24" s="9" t="s">
        <v>58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8"/>
      <c r="T24" s="9" t="s">
        <v>26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8"/>
      <c r="AB24" s="9" t="s">
        <v>72</v>
      </c>
      <c r="AC24" s="9">
        <v>-4462.7343600000004</v>
      </c>
      <c r="AD24" s="8"/>
      <c r="AE24" s="9" t="s">
        <v>144</v>
      </c>
      <c r="AF24" s="9">
        <v>108672.05499999999</v>
      </c>
      <c r="AG24" s="8"/>
      <c r="AH24" s="9" t="s">
        <v>147</v>
      </c>
      <c r="AI24" s="9">
        <v>292</v>
      </c>
      <c r="AJ24" s="9">
        <v>1.5</v>
      </c>
      <c r="AK24" s="8"/>
      <c r="AL24" s="9" t="s">
        <v>26</v>
      </c>
      <c r="AM24" s="9">
        <v>0</v>
      </c>
      <c r="AN24" s="9">
        <v>0</v>
      </c>
      <c r="AO24" s="9">
        <v>0</v>
      </c>
      <c r="AP24" s="8"/>
      <c r="AQ24" s="9" t="s">
        <v>215</v>
      </c>
      <c r="AR24" s="9"/>
      <c r="AS24" s="9"/>
      <c r="AT24" s="8"/>
      <c r="AU24" s="9" t="s">
        <v>239</v>
      </c>
      <c r="AV24" s="9">
        <v>0.208694079</v>
      </c>
      <c r="AW24" s="9">
        <v>0.48428170500000001</v>
      </c>
      <c r="AX24" s="8"/>
      <c r="AY24" s="9" t="s">
        <v>26</v>
      </c>
      <c r="AZ24" s="9">
        <v>0</v>
      </c>
      <c r="BA24" s="8"/>
      <c r="BB24" s="9" t="s">
        <v>293</v>
      </c>
      <c r="BC24" s="9">
        <v>5.1160394299999998</v>
      </c>
      <c r="BD24" s="9">
        <v>5.9239264800000004</v>
      </c>
      <c r="BE24" s="9">
        <v>8.9692174900000001</v>
      </c>
      <c r="BF24" s="9">
        <v>43.818321599999997</v>
      </c>
      <c r="BG24" s="8"/>
      <c r="BH24" s="8"/>
      <c r="BI24" s="8"/>
      <c r="BJ24" s="8"/>
      <c r="BK24" s="8"/>
      <c r="BL24" s="8"/>
      <c r="BM24" s="8"/>
      <c r="BN24" s="9" t="s">
        <v>321</v>
      </c>
      <c r="BO24" s="9"/>
      <c r="BP24" s="9"/>
      <c r="BQ24" s="9"/>
    </row>
    <row r="25" spans="1:69" x14ac:dyDescent="0.25">
      <c r="A25" s="9" t="s">
        <v>23</v>
      </c>
      <c r="B25" s="9">
        <v>0</v>
      </c>
      <c r="C25" s="9">
        <v>1.6565839999999999E-6</v>
      </c>
      <c r="D25" s="9">
        <v>0</v>
      </c>
      <c r="E25" s="9">
        <v>0</v>
      </c>
      <c r="F25" s="8"/>
      <c r="G25" s="9" t="s">
        <v>59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8"/>
      <c r="T25" s="9" t="s">
        <v>27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8"/>
      <c r="AB25" s="9" t="s">
        <v>23</v>
      </c>
      <c r="AC25" s="9">
        <v>0</v>
      </c>
      <c r="AD25" s="8"/>
      <c r="AE25" s="9" t="s">
        <v>145</v>
      </c>
      <c r="AF25" s="9">
        <v>108672.05499999999</v>
      </c>
      <c r="AG25" s="8"/>
      <c r="AH25" s="9" t="s">
        <v>148</v>
      </c>
      <c r="AI25" s="9">
        <v>1750000</v>
      </c>
      <c r="AJ25" s="9">
        <v>2501660</v>
      </c>
      <c r="AK25" s="8"/>
      <c r="AL25" s="9" t="s">
        <v>27</v>
      </c>
      <c r="AM25" s="9">
        <v>0</v>
      </c>
      <c r="AN25" s="9">
        <v>0</v>
      </c>
      <c r="AO25" s="9">
        <v>0</v>
      </c>
      <c r="AP25" s="8"/>
      <c r="AQ25" s="9" t="s">
        <v>216</v>
      </c>
      <c r="AR25" s="9"/>
      <c r="AS25" s="9"/>
      <c r="AT25" s="8"/>
      <c r="AU25" s="9" t="s">
        <v>240</v>
      </c>
      <c r="AV25" s="9">
        <v>96.366716299999993</v>
      </c>
      <c r="AW25" s="9">
        <v>81.041563400000001</v>
      </c>
      <c r="AX25" s="8"/>
      <c r="AY25" s="9" t="s">
        <v>27</v>
      </c>
      <c r="AZ25" s="9">
        <v>0</v>
      </c>
      <c r="BA25" s="8"/>
      <c r="BB25" s="9" t="s">
        <v>294</v>
      </c>
      <c r="BC25" s="9"/>
      <c r="BD25" s="9"/>
      <c r="BE25" s="9"/>
      <c r="BF25" s="9"/>
      <c r="BG25" s="8"/>
      <c r="BH25" s="8"/>
      <c r="BI25" s="8"/>
      <c r="BJ25" s="8"/>
      <c r="BK25" s="8"/>
      <c r="BL25" s="8"/>
      <c r="BM25" s="8"/>
      <c r="BN25" s="9" t="s">
        <v>322</v>
      </c>
      <c r="BO25" s="9"/>
      <c r="BP25" s="9"/>
      <c r="BQ25" s="9"/>
    </row>
    <row r="26" spans="1:69" x14ac:dyDescent="0.25">
      <c r="A26" s="9" t="s">
        <v>24</v>
      </c>
      <c r="B26" s="9">
        <v>0</v>
      </c>
      <c r="C26" s="9">
        <v>1.6565839999999999E-6</v>
      </c>
      <c r="D26" s="9">
        <v>0</v>
      </c>
      <c r="E26" s="9">
        <v>0</v>
      </c>
      <c r="F26" s="8"/>
      <c r="G26" s="9" t="s">
        <v>60</v>
      </c>
      <c r="H26" s="9">
        <v>759.45714399999997</v>
      </c>
      <c r="I26" s="9">
        <v>513.15</v>
      </c>
      <c r="J26" s="9">
        <v>314.41814099999999</v>
      </c>
      <c r="K26" s="9">
        <v>298.14999999999998</v>
      </c>
      <c r="L26" s="9">
        <v>207.03262000000001</v>
      </c>
      <c r="M26" s="9">
        <v>482.39226100000002</v>
      </c>
      <c r="N26" s="9">
        <v>302.98928599999999</v>
      </c>
      <c r="O26" s="9">
        <v>308.28178300000002</v>
      </c>
      <c r="P26" s="9">
        <v>889.468615</v>
      </c>
      <c r="Q26" s="9">
        <v>847.96746299999995</v>
      </c>
      <c r="R26" s="9">
        <v>790.72905200000002</v>
      </c>
      <c r="S26" s="8"/>
      <c r="T26" s="9" t="s">
        <v>28</v>
      </c>
      <c r="U26" s="9"/>
      <c r="V26" s="9"/>
      <c r="W26" s="9"/>
      <c r="X26" s="9"/>
      <c r="Y26" s="9"/>
      <c r="Z26" s="9"/>
      <c r="AA26" s="8"/>
      <c r="AB26" s="9" t="s">
        <v>24</v>
      </c>
      <c r="AC26" s="9">
        <v>0</v>
      </c>
      <c r="AD26" s="8"/>
      <c r="AE26" s="9" t="s">
        <v>146</v>
      </c>
      <c r="AF26" s="9">
        <v>3.4071014199999999E-2</v>
      </c>
      <c r="AG26" s="8"/>
      <c r="AH26" s="9" t="s">
        <v>149</v>
      </c>
      <c r="AI26" s="9">
        <v>1.0637522800000001</v>
      </c>
      <c r="AJ26" s="9">
        <v>5.65683383E-2</v>
      </c>
      <c r="AK26" s="8"/>
      <c r="AL26" s="8"/>
      <c r="AM26" s="8"/>
      <c r="AN26" s="8"/>
      <c r="AO26" s="8"/>
      <c r="AP26" s="8"/>
      <c r="AQ26" s="9" t="s">
        <v>217</v>
      </c>
      <c r="AR26" s="9"/>
      <c r="AS26" s="9"/>
      <c r="AT26" s="8"/>
      <c r="AU26" s="9" t="s">
        <v>241</v>
      </c>
      <c r="AV26" s="9">
        <v>6</v>
      </c>
      <c r="AW26" s="9">
        <v>1.5</v>
      </c>
      <c r="AX26" s="8"/>
      <c r="AY26" s="9" t="s">
        <v>28</v>
      </c>
      <c r="AZ26" s="9"/>
      <c r="BA26" s="8"/>
      <c r="BB26" s="9" t="s">
        <v>295</v>
      </c>
      <c r="BC26" s="9"/>
      <c r="BD26" s="9"/>
      <c r="BE26" s="9"/>
      <c r="BF26" s="9"/>
      <c r="BG26" s="8"/>
      <c r="BH26" s="8"/>
      <c r="BI26" s="8"/>
      <c r="BJ26" s="8"/>
      <c r="BK26" s="8"/>
      <c r="BL26" s="8"/>
      <c r="BM26" s="8"/>
      <c r="BN26" s="9" t="s">
        <v>323</v>
      </c>
      <c r="BO26" s="9"/>
      <c r="BP26" s="9"/>
      <c r="BQ26" s="9"/>
    </row>
    <row r="27" spans="1:69" x14ac:dyDescent="0.25">
      <c r="A27" s="9" t="s">
        <v>25</v>
      </c>
      <c r="B27" s="9">
        <v>0</v>
      </c>
      <c r="C27" s="9">
        <v>0</v>
      </c>
      <c r="D27" s="9">
        <v>0</v>
      </c>
      <c r="E27" s="9">
        <v>0</v>
      </c>
      <c r="F27" s="8"/>
      <c r="G27" s="9" t="s">
        <v>61</v>
      </c>
      <c r="H27" s="9">
        <v>284</v>
      </c>
      <c r="I27" s="9">
        <v>281</v>
      </c>
      <c r="J27" s="9">
        <v>275</v>
      </c>
      <c r="K27" s="9">
        <v>3.5</v>
      </c>
      <c r="L27" s="9">
        <v>6.5</v>
      </c>
      <c r="M27" s="9">
        <v>1.5</v>
      </c>
      <c r="N27" s="9">
        <v>275</v>
      </c>
      <c r="O27" s="9">
        <v>30</v>
      </c>
      <c r="P27" s="9">
        <v>290</v>
      </c>
      <c r="Q27" s="9">
        <v>288</v>
      </c>
      <c r="R27" s="9">
        <v>285</v>
      </c>
      <c r="S27" s="8"/>
      <c r="T27" s="9" t="s">
        <v>29</v>
      </c>
      <c r="U27" s="9"/>
      <c r="V27" s="9"/>
      <c r="W27" s="9"/>
      <c r="X27" s="9"/>
      <c r="Y27" s="9"/>
      <c r="Z27" s="9"/>
      <c r="AA27" s="8"/>
      <c r="AB27" s="9" t="s">
        <v>25</v>
      </c>
      <c r="AC27" s="9">
        <v>0</v>
      </c>
      <c r="AD27" s="8"/>
      <c r="AE27" s="9" t="s">
        <v>147</v>
      </c>
      <c r="AF27" s="9">
        <v>26.5166</v>
      </c>
      <c r="AG27" s="8"/>
      <c r="AH27" s="9" t="s">
        <v>106</v>
      </c>
      <c r="AI27" s="9">
        <v>303.66463900000002</v>
      </c>
      <c r="AJ27" s="9">
        <v>482.39226100000002</v>
      </c>
      <c r="AK27" s="8"/>
      <c r="AL27" s="8"/>
      <c r="AM27" s="8"/>
      <c r="AN27" s="8"/>
      <c r="AO27" s="8"/>
      <c r="AP27" s="8"/>
      <c r="AQ27" s="9" t="s">
        <v>218</v>
      </c>
      <c r="AR27" s="9"/>
      <c r="AS27" s="9"/>
      <c r="AT27" s="8"/>
      <c r="AU27" s="9" t="s">
        <v>242</v>
      </c>
      <c r="AV27" s="9">
        <v>-2194401.2200000002</v>
      </c>
      <c r="AW27" s="9">
        <v>-124608.122</v>
      </c>
      <c r="AX27" s="8"/>
      <c r="AY27" s="9" t="s">
        <v>29</v>
      </c>
      <c r="AZ27" s="9"/>
      <c r="BA27" s="8"/>
      <c r="BB27" s="9" t="s">
        <v>23</v>
      </c>
      <c r="BC27" s="9">
        <v>1.63297184E-6</v>
      </c>
      <c r="BD27" s="9">
        <v>1.63297184E-6</v>
      </c>
      <c r="BE27" s="9">
        <v>1.63297184E-6</v>
      </c>
      <c r="BF27" s="9">
        <v>1.6565839999999999E-6</v>
      </c>
      <c r="BG27" s="8"/>
      <c r="BH27" s="8"/>
      <c r="BI27" s="8"/>
      <c r="BJ27" s="8"/>
      <c r="BK27" s="8"/>
      <c r="BL27" s="8"/>
      <c r="BM27" s="8"/>
      <c r="BN27" s="9" t="s">
        <v>324</v>
      </c>
      <c r="BO27" s="9"/>
      <c r="BP27" s="9"/>
      <c r="BQ27" s="9"/>
    </row>
    <row r="28" spans="1:69" x14ac:dyDescent="0.25">
      <c r="A28" s="9" t="s">
        <v>26</v>
      </c>
      <c r="B28" s="9">
        <v>0</v>
      </c>
      <c r="C28" s="9">
        <v>0</v>
      </c>
      <c r="D28" s="9">
        <v>0</v>
      </c>
      <c r="E28" s="9">
        <v>0</v>
      </c>
      <c r="F28" s="8"/>
      <c r="G28" s="9" t="s">
        <v>62</v>
      </c>
      <c r="H28" s="9">
        <v>1</v>
      </c>
      <c r="I28" s="9">
        <v>1</v>
      </c>
      <c r="J28" s="9">
        <v>1</v>
      </c>
      <c r="K28" s="9">
        <v>1</v>
      </c>
      <c r="L28" s="9">
        <v>1</v>
      </c>
      <c r="M28" s="9">
        <v>1</v>
      </c>
      <c r="N28" s="9">
        <v>0.96919862700000003</v>
      </c>
      <c r="O28" s="9">
        <v>1</v>
      </c>
      <c r="P28" s="9">
        <v>1</v>
      </c>
      <c r="Q28" s="9">
        <v>1</v>
      </c>
      <c r="R28" s="9">
        <v>1</v>
      </c>
      <c r="S28" s="8"/>
      <c r="T28" s="9" t="s">
        <v>30</v>
      </c>
      <c r="U28" s="10"/>
      <c r="V28" s="10"/>
      <c r="W28" s="10"/>
      <c r="X28" s="10"/>
      <c r="Y28" s="10"/>
      <c r="Z28" s="10"/>
      <c r="AA28" s="8"/>
      <c r="AB28" s="9" t="s">
        <v>26</v>
      </c>
      <c r="AC28" s="9">
        <v>0</v>
      </c>
      <c r="AD28" s="8"/>
      <c r="AE28" s="9" t="s">
        <v>148</v>
      </c>
      <c r="AF28" s="9">
        <v>2551660</v>
      </c>
      <c r="AG28" s="8"/>
      <c r="AH28" s="9" t="s">
        <v>168</v>
      </c>
      <c r="AI28" s="9">
        <v>301.24384400000002</v>
      </c>
      <c r="AJ28" s="9">
        <v>390.24142699999999</v>
      </c>
      <c r="AK28" s="8"/>
      <c r="AL28" s="8"/>
      <c r="AM28" s="8"/>
      <c r="AN28" s="8"/>
      <c r="AO28" s="8"/>
      <c r="AP28" s="8"/>
      <c r="AQ28" s="9" t="s">
        <v>219</v>
      </c>
      <c r="AR28" s="9"/>
      <c r="AS28" s="9"/>
      <c r="AT28" s="8"/>
      <c r="AU28" s="9" t="s">
        <v>243</v>
      </c>
      <c r="AV28" s="9"/>
      <c r="AW28" s="9">
        <v>0</v>
      </c>
      <c r="AX28" s="8"/>
      <c r="AY28" s="9" t="s">
        <v>30</v>
      </c>
      <c r="AZ28" s="10"/>
      <c r="BA28" s="8"/>
      <c r="BB28" s="9" t="s">
        <v>24</v>
      </c>
      <c r="BC28" s="9">
        <v>1.63297184E-6</v>
      </c>
      <c r="BD28" s="9">
        <v>1.63297184E-6</v>
      </c>
      <c r="BE28" s="9">
        <v>1.63297184E-6</v>
      </c>
      <c r="BF28" s="9">
        <v>1.6565839999999999E-6</v>
      </c>
      <c r="BG28" s="8"/>
      <c r="BH28" s="8"/>
      <c r="BI28" s="8"/>
      <c r="BJ28" s="8"/>
      <c r="BK28" s="8"/>
      <c r="BL28" s="8"/>
      <c r="BM28" s="8"/>
      <c r="BN28" s="9" t="s">
        <v>325</v>
      </c>
      <c r="BO28" s="9"/>
      <c r="BP28" s="9"/>
      <c r="BQ28" s="9"/>
    </row>
    <row r="29" spans="1:69" x14ac:dyDescent="0.25">
      <c r="A29" s="9" t="s">
        <v>27</v>
      </c>
      <c r="B29" s="9">
        <v>0</v>
      </c>
      <c r="C29" s="9">
        <v>0</v>
      </c>
      <c r="D29" s="9">
        <v>0</v>
      </c>
      <c r="E29" s="9">
        <v>0</v>
      </c>
      <c r="F29" s="8"/>
      <c r="G29" s="9" t="s">
        <v>63</v>
      </c>
      <c r="H29" s="9">
        <v>513.15</v>
      </c>
      <c r="I29" s="9">
        <v>355.22640000000001</v>
      </c>
      <c r="J29" s="9">
        <v>302.98928599999999</v>
      </c>
      <c r="K29" s="9">
        <v>207.03262000000001</v>
      </c>
      <c r="L29" s="9">
        <v>118.15</v>
      </c>
      <c r="M29" s="9">
        <v>298.14999999999998</v>
      </c>
      <c r="N29" s="9">
        <v>283.72067900000002</v>
      </c>
      <c r="O29" s="9">
        <v>298.54534699999999</v>
      </c>
      <c r="P29" s="9">
        <v>802.21436200000005</v>
      </c>
      <c r="Q29" s="9">
        <v>733.33897999999999</v>
      </c>
      <c r="R29" s="9">
        <v>645.27277300000003</v>
      </c>
      <c r="S29" s="8"/>
      <c r="T29" s="8"/>
      <c r="U29" s="8"/>
      <c r="V29" s="8"/>
      <c r="W29" s="8"/>
      <c r="X29" s="8"/>
      <c r="Y29" s="8"/>
      <c r="Z29" s="8"/>
      <c r="AA29" s="8"/>
      <c r="AB29" s="9" t="s">
        <v>27</v>
      </c>
      <c r="AC29" s="9">
        <v>0</v>
      </c>
      <c r="AD29" s="8"/>
      <c r="AE29" s="9" t="s">
        <v>149</v>
      </c>
      <c r="AF29" s="9"/>
      <c r="AG29" s="8"/>
      <c r="AH29" s="9" t="s">
        <v>108</v>
      </c>
      <c r="AI29" s="9">
        <v>1</v>
      </c>
      <c r="AJ29" s="9">
        <v>1</v>
      </c>
      <c r="AK29" s="8"/>
      <c r="AL29" s="8"/>
      <c r="AM29" s="8"/>
      <c r="AN29" s="8"/>
      <c r="AO29" s="8"/>
      <c r="AP29" s="8"/>
      <c r="AQ29" s="9" t="s">
        <v>220</v>
      </c>
      <c r="AR29" s="9">
        <v>1</v>
      </c>
      <c r="AS29" s="9">
        <v>1</v>
      </c>
      <c r="AT29" s="8"/>
      <c r="AU29" s="9" t="s">
        <v>244</v>
      </c>
      <c r="AV29" s="9">
        <v>0.24736428999999999</v>
      </c>
      <c r="AW29" s="9">
        <v>0.194616927</v>
      </c>
      <c r="AX29" s="8"/>
      <c r="AY29" s="8"/>
      <c r="AZ29" s="8"/>
      <c r="BA29" s="8"/>
      <c r="BB29" s="9" t="s">
        <v>25</v>
      </c>
      <c r="BC29" s="9">
        <v>0</v>
      </c>
      <c r="BD29" s="9">
        <v>0</v>
      </c>
      <c r="BE29" s="9">
        <v>0</v>
      </c>
      <c r="BF29" s="9">
        <v>0</v>
      </c>
      <c r="BG29" s="8"/>
      <c r="BH29" s="8"/>
      <c r="BI29" s="8"/>
      <c r="BJ29" s="8"/>
      <c r="BK29" s="8"/>
      <c r="BL29" s="8"/>
      <c r="BM29" s="8"/>
      <c r="BN29" s="9" t="s">
        <v>23</v>
      </c>
      <c r="BO29" s="9">
        <v>1.61998543E-6</v>
      </c>
      <c r="BP29" s="9">
        <v>8.0209629999999993E-9</v>
      </c>
      <c r="BQ29" s="9">
        <v>1.59426675E-6</v>
      </c>
    </row>
    <row r="30" spans="1:69" x14ac:dyDescent="0.25">
      <c r="A30" s="9" t="s">
        <v>28</v>
      </c>
      <c r="B30" s="9"/>
      <c r="C30" s="9"/>
      <c r="D30" s="9"/>
      <c r="E30" s="9"/>
      <c r="F30" s="8"/>
      <c r="G30" s="9" t="s">
        <v>64</v>
      </c>
      <c r="H30" s="9">
        <v>281</v>
      </c>
      <c r="I30" s="9">
        <v>278</v>
      </c>
      <c r="J30" s="9">
        <v>275</v>
      </c>
      <c r="K30" s="9">
        <v>6.5</v>
      </c>
      <c r="L30" s="9">
        <v>6.5</v>
      </c>
      <c r="M30" s="9">
        <v>1.5</v>
      </c>
      <c r="N30" s="9">
        <v>275</v>
      </c>
      <c r="O30" s="9">
        <v>30</v>
      </c>
      <c r="P30" s="9">
        <v>290</v>
      </c>
      <c r="Q30" s="9">
        <v>288</v>
      </c>
      <c r="R30" s="9">
        <v>285</v>
      </c>
      <c r="S30" s="8"/>
      <c r="T30" s="8"/>
      <c r="U30" s="8"/>
      <c r="V30" s="8"/>
      <c r="W30" s="8"/>
      <c r="X30" s="8"/>
      <c r="Y30" s="8"/>
      <c r="Z30" s="8"/>
      <c r="AA30" s="8"/>
      <c r="AB30" s="9" t="s">
        <v>28</v>
      </c>
      <c r="AC30" s="9"/>
      <c r="AD30" s="8"/>
      <c r="AE30" s="9" t="s">
        <v>150</v>
      </c>
      <c r="AF30" s="9">
        <v>129.62863300000001</v>
      </c>
      <c r="AG30" s="8"/>
      <c r="AH30" s="9" t="s">
        <v>169</v>
      </c>
      <c r="AI30" s="9"/>
      <c r="AJ30" s="9"/>
      <c r="AK30" s="8"/>
      <c r="AL30" s="8"/>
      <c r="AM30" s="8"/>
      <c r="AN30" s="8"/>
      <c r="AO30" s="8"/>
      <c r="AP30" s="8"/>
      <c r="AQ30" s="9" t="s">
        <v>23</v>
      </c>
      <c r="AR30" s="9">
        <v>0</v>
      </c>
      <c r="AS30" s="9">
        <v>0</v>
      </c>
      <c r="AT30" s="8"/>
      <c r="AU30" s="9" t="s">
        <v>245</v>
      </c>
      <c r="AV30" s="9"/>
      <c r="AW30" s="9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9" t="s">
        <v>24</v>
      </c>
      <c r="BO30" s="9">
        <v>1.61998543E-6</v>
      </c>
      <c r="BP30" s="9">
        <v>8.0209629999999993E-9</v>
      </c>
      <c r="BQ30" s="9">
        <v>1.59426675E-6</v>
      </c>
    </row>
    <row r="31" spans="1:69" x14ac:dyDescent="0.25">
      <c r="A31" s="9" t="s">
        <v>29</v>
      </c>
      <c r="B31" s="9"/>
      <c r="C31" s="9"/>
      <c r="D31" s="9"/>
      <c r="E31" s="9"/>
      <c r="F31" s="8"/>
      <c r="G31" s="9" t="s">
        <v>65</v>
      </c>
      <c r="H31" s="9">
        <v>1</v>
      </c>
      <c r="I31" s="9">
        <v>1</v>
      </c>
      <c r="J31" s="9">
        <v>0.96919862700000003</v>
      </c>
      <c r="K31" s="9">
        <v>1</v>
      </c>
      <c r="L31" s="9">
        <v>1</v>
      </c>
      <c r="M31" s="9">
        <v>1</v>
      </c>
      <c r="N31" s="9">
        <v>0.93506626699999995</v>
      </c>
      <c r="O31" s="9">
        <v>0.81184013499999996</v>
      </c>
      <c r="P31" s="9">
        <v>1</v>
      </c>
      <c r="Q31" s="9">
        <v>1</v>
      </c>
      <c r="R31" s="9">
        <v>1</v>
      </c>
      <c r="S31" s="8"/>
      <c r="T31" s="8"/>
      <c r="U31" s="8"/>
      <c r="V31" s="8"/>
      <c r="W31" s="8"/>
      <c r="X31" s="8"/>
      <c r="Y31" s="8"/>
      <c r="Z31" s="8"/>
      <c r="AA31" s="8"/>
      <c r="AB31" s="9" t="s">
        <v>29</v>
      </c>
      <c r="AC31" s="9"/>
      <c r="AD31" s="8"/>
      <c r="AE31" s="9" t="s">
        <v>151</v>
      </c>
      <c r="AF31" s="9"/>
      <c r="AG31" s="8"/>
      <c r="AH31" s="9" t="s">
        <v>170</v>
      </c>
      <c r="AI31" s="9"/>
      <c r="AJ31" s="9"/>
      <c r="AK31" s="8"/>
      <c r="AL31" s="8"/>
      <c r="AM31" s="8"/>
      <c r="AN31" s="8"/>
      <c r="AO31" s="8"/>
      <c r="AP31" s="8"/>
      <c r="AQ31" s="9" t="s">
        <v>24</v>
      </c>
      <c r="AR31" s="9">
        <v>0</v>
      </c>
      <c r="AS31" s="9">
        <v>0</v>
      </c>
      <c r="AT31" s="8"/>
      <c r="AU31" s="9" t="s">
        <v>246</v>
      </c>
      <c r="AV31" s="9">
        <v>6.1710000000000003</v>
      </c>
      <c r="AW31" s="9">
        <v>1.722</v>
      </c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9" t="s">
        <v>25</v>
      </c>
      <c r="BO31" s="9">
        <v>0</v>
      </c>
      <c r="BP31" s="9">
        <v>0</v>
      </c>
      <c r="BQ31" s="9">
        <v>0</v>
      </c>
    </row>
    <row r="32" spans="1:69" x14ac:dyDescent="0.25">
      <c r="A32" s="9" t="s">
        <v>30</v>
      </c>
      <c r="B32" s="10"/>
      <c r="C32" s="10"/>
      <c r="D32" s="10"/>
      <c r="E32" s="10"/>
      <c r="F32" s="8"/>
      <c r="G32" s="9" t="s">
        <v>66</v>
      </c>
      <c r="H32" s="9">
        <v>378.15</v>
      </c>
      <c r="I32" s="9">
        <v>303.66463900000002</v>
      </c>
      <c r="J32" s="9">
        <v>277.48761400000001</v>
      </c>
      <c r="K32" s="9">
        <v>95.639632300000002</v>
      </c>
      <c r="L32" s="9">
        <v>81.041563400000001</v>
      </c>
      <c r="M32" s="9">
        <v>293.46460400000001</v>
      </c>
      <c r="N32" s="9">
        <v>270.43715900000001</v>
      </c>
      <c r="O32" s="9">
        <v>270.43715900000001</v>
      </c>
      <c r="P32" s="9">
        <v>713.75035100000002</v>
      </c>
      <c r="Q32" s="9">
        <v>597.68391999999994</v>
      </c>
      <c r="R32" s="9">
        <v>453.15</v>
      </c>
      <c r="S32" s="8"/>
      <c r="T32" s="8"/>
      <c r="U32" s="8"/>
      <c r="V32" s="8"/>
      <c r="W32" s="8"/>
      <c r="X32" s="8"/>
      <c r="Y32" s="8"/>
      <c r="Z32" s="8"/>
      <c r="AA32" s="8"/>
      <c r="AB32" s="9" t="s">
        <v>30</v>
      </c>
      <c r="AC32" s="10"/>
      <c r="AD32" s="8"/>
      <c r="AE32" s="9" t="s">
        <v>152</v>
      </c>
      <c r="AF32" s="9">
        <v>3364.7835599999999</v>
      </c>
      <c r="AG32" s="8"/>
      <c r="AH32" s="9" t="s">
        <v>152</v>
      </c>
      <c r="AI32" s="9">
        <v>19238.865900000001</v>
      </c>
      <c r="AJ32" s="9">
        <v>-438727.772</v>
      </c>
      <c r="AK32" s="8"/>
      <c r="AL32" s="8"/>
      <c r="AM32" s="8"/>
      <c r="AN32" s="8"/>
      <c r="AO32" s="8"/>
      <c r="AP32" s="8"/>
      <c r="AQ32" s="9" t="s">
        <v>25</v>
      </c>
      <c r="AR32" s="9">
        <v>0</v>
      </c>
      <c r="AS32" s="9">
        <v>0</v>
      </c>
      <c r="AT32" s="8"/>
      <c r="AU32" s="9" t="s">
        <v>247</v>
      </c>
      <c r="AV32" s="9">
        <v>100.058545</v>
      </c>
      <c r="AW32" s="9">
        <v>95.639632300000002</v>
      </c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</row>
    <row r="33" spans="7:49" x14ac:dyDescent="0.25">
      <c r="G33" s="9" t="s">
        <v>67</v>
      </c>
      <c r="H33" s="9">
        <v>48.5</v>
      </c>
      <c r="I33" s="9">
        <v>292</v>
      </c>
      <c r="J33" s="9">
        <v>274.5</v>
      </c>
      <c r="K33" s="9">
        <v>1.722</v>
      </c>
      <c r="L33" s="9">
        <v>1.5</v>
      </c>
      <c r="M33" s="9">
        <v>26.5166</v>
      </c>
      <c r="N33" s="9">
        <v>3.9</v>
      </c>
      <c r="O33" s="9">
        <v>3.9</v>
      </c>
      <c r="P33" s="9">
        <v>292</v>
      </c>
      <c r="Q33" s="9">
        <v>292</v>
      </c>
      <c r="R33" s="9">
        <v>292</v>
      </c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9" t="s">
        <v>153</v>
      </c>
      <c r="AF33" s="9">
        <v>0.8</v>
      </c>
      <c r="AG33" s="8"/>
      <c r="AH33" s="9" t="s">
        <v>171</v>
      </c>
      <c r="AI33" s="9">
        <v>956325.24699999997</v>
      </c>
      <c r="AJ33" s="9">
        <v>-10067196.4</v>
      </c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9" t="s">
        <v>248</v>
      </c>
      <c r="AV33" s="9">
        <v>0</v>
      </c>
      <c r="AW33" s="9">
        <v>2236329.88</v>
      </c>
    </row>
    <row r="34" spans="7:49" x14ac:dyDescent="0.25">
      <c r="G34" s="9" t="s">
        <v>68</v>
      </c>
      <c r="H34" s="9">
        <v>0</v>
      </c>
      <c r="I34" s="9">
        <v>1</v>
      </c>
      <c r="J34" s="9">
        <v>1</v>
      </c>
      <c r="K34" s="9">
        <v>0</v>
      </c>
      <c r="L34" s="9">
        <v>1</v>
      </c>
      <c r="M34" s="9">
        <v>0</v>
      </c>
      <c r="N34" s="9">
        <v>8.6687704000000004E-2</v>
      </c>
      <c r="O34" s="9">
        <v>8.6687704000000004E-2</v>
      </c>
      <c r="P34" s="9">
        <v>1</v>
      </c>
      <c r="Q34" s="9">
        <v>1</v>
      </c>
      <c r="R34" s="9">
        <v>1</v>
      </c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9" t="s">
        <v>154</v>
      </c>
      <c r="AF34" s="9">
        <v>108672.05499999999</v>
      </c>
      <c r="AG34" s="8"/>
      <c r="AH34" s="9" t="s">
        <v>172</v>
      </c>
      <c r="AI34" s="9">
        <v>1.4764645300000001</v>
      </c>
      <c r="AJ34" s="9">
        <v>1.32593983</v>
      </c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9" t="s">
        <v>23</v>
      </c>
      <c r="AV34" s="9">
        <v>0</v>
      </c>
      <c r="AW34" s="9">
        <v>0</v>
      </c>
    </row>
    <row r="35" spans="7:49" x14ac:dyDescent="0.25">
      <c r="G35" s="9" t="s">
        <v>69</v>
      </c>
      <c r="H35" s="9">
        <v>623.31574499999999</v>
      </c>
      <c r="I35" s="9">
        <v>453.15</v>
      </c>
      <c r="J35" s="9">
        <v>295.99652300000002</v>
      </c>
      <c r="K35" s="9">
        <v>293.14999999999998</v>
      </c>
      <c r="L35" s="9">
        <v>198.511279</v>
      </c>
      <c r="M35" s="9">
        <v>325.45250299999998</v>
      </c>
      <c r="N35" s="9">
        <v>270.43715900000001</v>
      </c>
      <c r="O35" s="9">
        <v>270.43715900000001</v>
      </c>
      <c r="P35" s="9">
        <v>802.69656099999997</v>
      </c>
      <c r="Q35" s="9">
        <v>713.75035100000002</v>
      </c>
      <c r="R35" s="9">
        <v>597.68391999999994</v>
      </c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9" t="s">
        <v>155</v>
      </c>
      <c r="AF35" s="9"/>
      <c r="AG35" s="8"/>
      <c r="AH35" s="9" t="s">
        <v>173</v>
      </c>
      <c r="AI35" s="9">
        <v>0.55604126899999995</v>
      </c>
      <c r="AJ35" s="9">
        <v>1.8730396499999999</v>
      </c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9" t="s">
        <v>24</v>
      </c>
      <c r="AV35" s="9">
        <v>0</v>
      </c>
      <c r="AW35" s="9">
        <v>0</v>
      </c>
    </row>
    <row r="36" spans="7:49" x14ac:dyDescent="0.25">
      <c r="G36" s="9" t="s">
        <v>70</v>
      </c>
      <c r="H36" s="9">
        <v>45</v>
      </c>
      <c r="I36" s="9">
        <v>292</v>
      </c>
      <c r="J36" s="9">
        <v>274.5</v>
      </c>
      <c r="K36" s="9">
        <v>1.5</v>
      </c>
      <c r="L36" s="9">
        <v>1.5</v>
      </c>
      <c r="M36" s="9">
        <v>26.5166</v>
      </c>
      <c r="N36" s="9">
        <v>3.9</v>
      </c>
      <c r="O36" s="9">
        <v>3.9</v>
      </c>
      <c r="P36" s="9">
        <v>292</v>
      </c>
      <c r="Q36" s="9">
        <v>292</v>
      </c>
      <c r="R36" s="9">
        <v>292</v>
      </c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9" t="s">
        <v>156</v>
      </c>
      <c r="AF36" s="9"/>
      <c r="AG36" s="8"/>
      <c r="AH36" s="9" t="s">
        <v>174</v>
      </c>
      <c r="AI36" s="9">
        <v>0.54121394599999995</v>
      </c>
      <c r="AJ36" s="9">
        <v>19.183287</v>
      </c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9" t="s">
        <v>25</v>
      </c>
      <c r="AV36" s="9">
        <v>0</v>
      </c>
      <c r="AW36" s="9">
        <v>0</v>
      </c>
    </row>
    <row r="37" spans="7:49" x14ac:dyDescent="0.25">
      <c r="G37" s="9" t="s">
        <v>71</v>
      </c>
      <c r="H37" s="9">
        <v>1</v>
      </c>
      <c r="I37" s="9">
        <v>1</v>
      </c>
      <c r="J37" s="9">
        <v>1</v>
      </c>
      <c r="K37" s="9">
        <v>1</v>
      </c>
      <c r="L37" s="9">
        <v>1</v>
      </c>
      <c r="M37" s="9">
        <v>0</v>
      </c>
      <c r="N37" s="9">
        <v>1</v>
      </c>
      <c r="O37" s="9">
        <v>1</v>
      </c>
      <c r="P37" s="9">
        <v>1</v>
      </c>
      <c r="Q37" s="9">
        <v>1</v>
      </c>
      <c r="R37" s="9">
        <v>1</v>
      </c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9" t="s">
        <v>157</v>
      </c>
      <c r="AF37" s="9"/>
      <c r="AG37" s="8"/>
      <c r="AH37" s="9" t="s">
        <v>175</v>
      </c>
      <c r="AI37" s="9">
        <v>1.1793459500000001</v>
      </c>
      <c r="AJ37" s="9">
        <v>1.00813821</v>
      </c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9" t="s">
        <v>26</v>
      </c>
      <c r="AV37" s="9">
        <v>0</v>
      </c>
      <c r="AW37" s="9">
        <v>0</v>
      </c>
    </row>
    <row r="38" spans="7:49" x14ac:dyDescent="0.25">
      <c r="G38" s="9" t="s">
        <v>72</v>
      </c>
      <c r="H38" s="9">
        <v>38085146.899999999</v>
      </c>
      <c r="I38" s="9">
        <v>24741209.5</v>
      </c>
      <c r="J38" s="9">
        <v>3145771.23</v>
      </c>
      <c r="K38" s="9">
        <v>1681784.88</v>
      </c>
      <c r="L38" s="9">
        <v>1687589.75</v>
      </c>
      <c r="M38" s="9">
        <v>3975006.43</v>
      </c>
      <c r="N38" s="9">
        <v>4533330.51</v>
      </c>
      <c r="O38" s="9">
        <v>161904.66099999999</v>
      </c>
      <c r="P38" s="9">
        <v>14149087.199999999</v>
      </c>
      <c r="Q38" s="9">
        <v>18350609.100000001</v>
      </c>
      <c r="R38" s="9">
        <v>22916568.199999999</v>
      </c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9" t="s">
        <v>158</v>
      </c>
      <c r="AF38" s="9"/>
      <c r="AG38" s="8"/>
      <c r="AH38" s="9" t="s">
        <v>176</v>
      </c>
      <c r="AI38" s="9">
        <v>1.1902441699999999</v>
      </c>
      <c r="AJ38" s="9">
        <v>1.00047668</v>
      </c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9" t="s">
        <v>27</v>
      </c>
      <c r="AV38" s="9">
        <v>0</v>
      </c>
      <c r="AW38" s="9">
        <v>0</v>
      </c>
    </row>
    <row r="39" spans="7:49" x14ac:dyDescent="0.25">
      <c r="G39" s="9" t="s">
        <v>16</v>
      </c>
      <c r="H39" s="9">
        <v>38085146.899999999</v>
      </c>
      <c r="I39" s="9">
        <v>24741209.5</v>
      </c>
      <c r="J39" s="9">
        <v>3145771.23</v>
      </c>
      <c r="K39" s="9">
        <v>1681784.88</v>
      </c>
      <c r="L39" s="9">
        <v>1687589.75</v>
      </c>
      <c r="M39" s="9">
        <v>3975006.43</v>
      </c>
      <c r="N39" s="9">
        <v>4533330.51</v>
      </c>
      <c r="O39" s="9">
        <v>161904.66099999999</v>
      </c>
      <c r="P39" s="9">
        <v>14149087.199999999</v>
      </c>
      <c r="Q39" s="9">
        <v>18350609.100000001</v>
      </c>
      <c r="R39" s="9">
        <v>22916568.199999999</v>
      </c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9" t="s">
        <v>23</v>
      </c>
      <c r="AF39" s="9">
        <v>0</v>
      </c>
      <c r="AG39" s="8"/>
      <c r="AH39" s="9" t="s">
        <v>177</v>
      </c>
      <c r="AI39" s="9"/>
      <c r="AJ39" s="9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9" t="s">
        <v>249</v>
      </c>
      <c r="AV39" s="9"/>
      <c r="AW39" s="9"/>
    </row>
    <row r="40" spans="7:49" x14ac:dyDescent="0.25">
      <c r="G40" s="9" t="s">
        <v>73</v>
      </c>
      <c r="H40" s="9">
        <v>444.57352600000002</v>
      </c>
      <c r="I40" s="9">
        <v>537.22391400000004</v>
      </c>
      <c r="J40" s="9">
        <v>115.001678</v>
      </c>
      <c r="K40" s="9">
        <v>28.257949199999999</v>
      </c>
      <c r="L40" s="9">
        <v>102.18108100000001</v>
      </c>
      <c r="M40" s="9">
        <v>107.852672</v>
      </c>
      <c r="N40" s="9">
        <v>262.807973</v>
      </c>
      <c r="O40" s="9">
        <v>4.9458531099999998</v>
      </c>
      <c r="P40" s="9">
        <v>189.98989599999999</v>
      </c>
      <c r="Q40" s="9">
        <v>159.99534499999999</v>
      </c>
      <c r="R40" s="9">
        <v>139.99463399999999</v>
      </c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9" t="s">
        <v>24</v>
      </c>
      <c r="AF40" s="9">
        <v>0</v>
      </c>
      <c r="AG40" s="8"/>
      <c r="AH40" s="9" t="s">
        <v>178</v>
      </c>
      <c r="AI40" s="9"/>
      <c r="AJ40" s="9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9" t="s">
        <v>250</v>
      </c>
      <c r="AV40" s="9"/>
      <c r="AW40" s="9"/>
    </row>
    <row r="41" spans="7:49" x14ac:dyDescent="0.25">
      <c r="G41" s="9" t="s">
        <v>74</v>
      </c>
      <c r="H41" s="9">
        <v>444.57352600000002</v>
      </c>
      <c r="I41" s="9">
        <v>537.22391400000004</v>
      </c>
      <c r="J41" s="9">
        <v>115.001718</v>
      </c>
      <c r="K41" s="9">
        <v>28.257949199999999</v>
      </c>
      <c r="L41" s="9">
        <v>102.18108100000001</v>
      </c>
      <c r="M41" s="9">
        <v>107.852672</v>
      </c>
      <c r="N41" s="9">
        <v>262.807973</v>
      </c>
      <c r="O41" s="9">
        <v>4.9458531099999998</v>
      </c>
      <c r="P41" s="9">
        <v>189.991004</v>
      </c>
      <c r="Q41" s="9">
        <v>159.99558200000001</v>
      </c>
      <c r="R41" s="9">
        <v>139.99463700000001</v>
      </c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9" t="s">
        <v>25</v>
      </c>
      <c r="AF41" s="9">
        <v>0</v>
      </c>
      <c r="AG41" s="8"/>
      <c r="AH41" s="9" t="s">
        <v>179</v>
      </c>
      <c r="AI41" s="9"/>
      <c r="AJ41" s="9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9" t="s">
        <v>251</v>
      </c>
      <c r="AV41" s="10"/>
      <c r="AW41" s="10"/>
    </row>
    <row r="42" spans="7:49" x14ac:dyDescent="0.25">
      <c r="G42" s="9" t="s">
        <v>75</v>
      </c>
      <c r="H42" s="9">
        <v>850</v>
      </c>
      <c r="I42" s="9">
        <v>827.2</v>
      </c>
      <c r="J42" s="9">
        <v>1256.5</v>
      </c>
      <c r="K42" s="9">
        <v>850</v>
      </c>
      <c r="L42" s="9">
        <v>850</v>
      </c>
      <c r="M42" s="9">
        <v>850</v>
      </c>
      <c r="N42" s="9">
        <v>802.4</v>
      </c>
      <c r="O42" s="9">
        <v>1000</v>
      </c>
      <c r="P42" s="9">
        <v>850</v>
      </c>
      <c r="Q42" s="9">
        <v>850</v>
      </c>
      <c r="R42" s="9">
        <v>850</v>
      </c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9" t="s">
        <v>26</v>
      </c>
      <c r="AF42" s="9">
        <v>0</v>
      </c>
      <c r="AG42" s="8"/>
      <c r="AH42" s="9" t="s">
        <v>180</v>
      </c>
      <c r="AI42" s="9"/>
      <c r="AJ42" s="9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9" t="s">
        <v>252</v>
      </c>
      <c r="AV42" s="9"/>
      <c r="AW42" s="9"/>
    </row>
    <row r="43" spans="7:49" x14ac:dyDescent="0.25">
      <c r="G43" s="9" t="s">
        <v>76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9" t="s">
        <v>27</v>
      </c>
      <c r="AF43" s="9">
        <v>0</v>
      </c>
      <c r="AG43" s="8"/>
      <c r="AH43" s="9" t="s">
        <v>181</v>
      </c>
      <c r="AI43" s="9"/>
      <c r="AJ43" s="9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9" t="s">
        <v>253</v>
      </c>
      <c r="AV43" s="9"/>
      <c r="AW43" s="9"/>
    </row>
    <row r="44" spans="7:49" x14ac:dyDescent="0.25">
      <c r="G44" s="9" t="s">
        <v>77</v>
      </c>
      <c r="H44" s="9">
        <v>377887.49699999997</v>
      </c>
      <c r="I44" s="9">
        <v>444391.62199999997</v>
      </c>
      <c r="J44" s="9">
        <v>144499.609</v>
      </c>
      <c r="K44" s="9">
        <v>24019.256799999999</v>
      </c>
      <c r="L44" s="9">
        <v>86853.918799999999</v>
      </c>
      <c r="M44" s="9">
        <v>91674.770999999993</v>
      </c>
      <c r="N44" s="9">
        <v>210877.117</v>
      </c>
      <c r="O44" s="9">
        <v>4945.85311</v>
      </c>
      <c r="P44" s="9">
        <v>161491.41099999999</v>
      </c>
      <c r="Q44" s="9">
        <v>135996.04399999999</v>
      </c>
      <c r="R44" s="9">
        <v>118995.439</v>
      </c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9" t="s">
        <v>28</v>
      </c>
      <c r="AF44" s="9"/>
      <c r="AG44" s="8"/>
      <c r="AH44" s="9" t="s">
        <v>182</v>
      </c>
      <c r="AI44" s="9"/>
      <c r="AJ44" s="9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9" t="s">
        <v>254</v>
      </c>
      <c r="AV44" s="10"/>
      <c r="AW44" s="10"/>
    </row>
    <row r="45" spans="7:49" x14ac:dyDescent="0.25">
      <c r="G45" s="9" t="s">
        <v>78</v>
      </c>
      <c r="H45" s="9">
        <v>100.784353</v>
      </c>
      <c r="I45" s="9">
        <v>55.674338400000003</v>
      </c>
      <c r="J45" s="9">
        <v>21.770102099999999</v>
      </c>
      <c r="K45" s="9">
        <v>70.018189800000002</v>
      </c>
      <c r="L45" s="9">
        <v>19.430208499999999</v>
      </c>
      <c r="M45" s="9">
        <v>43.359873</v>
      </c>
      <c r="N45" s="9">
        <v>21.497498499999999</v>
      </c>
      <c r="O45" s="9">
        <v>32.7354366</v>
      </c>
      <c r="P45" s="9">
        <v>87.615106299999994</v>
      </c>
      <c r="Q45" s="9">
        <v>134.93487500000001</v>
      </c>
      <c r="R45" s="9">
        <v>192.583584</v>
      </c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9" t="s">
        <v>29</v>
      </c>
      <c r="AF45" s="9"/>
      <c r="AG45" s="8"/>
      <c r="AH45" s="9" t="s">
        <v>183</v>
      </c>
      <c r="AI45" s="9"/>
      <c r="AJ45" s="9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9" t="s">
        <v>255</v>
      </c>
      <c r="AV45" s="10" t="s">
        <v>267</v>
      </c>
      <c r="AW45" s="10" t="s">
        <v>267</v>
      </c>
    </row>
    <row r="46" spans="7:49" x14ac:dyDescent="0.25">
      <c r="G46" s="9" t="s">
        <v>79</v>
      </c>
      <c r="H46" s="9">
        <v>1</v>
      </c>
      <c r="I46" s="9">
        <v>1</v>
      </c>
      <c r="J46" s="9">
        <v>1</v>
      </c>
      <c r="K46" s="9">
        <v>1</v>
      </c>
      <c r="L46" s="9">
        <v>1</v>
      </c>
      <c r="M46" s="9">
        <v>1</v>
      </c>
      <c r="N46" s="9">
        <v>1</v>
      </c>
      <c r="O46" s="9">
        <v>1</v>
      </c>
      <c r="P46" s="9">
        <v>1</v>
      </c>
      <c r="Q46" s="9">
        <v>1</v>
      </c>
      <c r="R46" s="9">
        <v>1</v>
      </c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9" t="s">
        <v>30</v>
      </c>
      <c r="AF46" s="10"/>
      <c r="AG46" s="8"/>
      <c r="AH46" s="9" t="s">
        <v>23</v>
      </c>
      <c r="AI46" s="9">
        <v>1.57569055E-6</v>
      </c>
      <c r="AJ46" s="9">
        <v>0</v>
      </c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9" t="s">
        <v>256</v>
      </c>
      <c r="AV46" s="10">
        <v>0.337484116</v>
      </c>
      <c r="AW46" s="9"/>
    </row>
    <row r="47" spans="7:49" x14ac:dyDescent="0.25">
      <c r="G47" s="9" t="s">
        <v>80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9" t="s">
        <v>24</v>
      </c>
      <c r="AI47" s="9">
        <v>1.59426675E-6</v>
      </c>
      <c r="AJ47" s="9">
        <v>0</v>
      </c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9" t="s">
        <v>257</v>
      </c>
      <c r="AV47" s="10" t="s">
        <v>267</v>
      </c>
      <c r="AW47" s="10" t="s">
        <v>267</v>
      </c>
    </row>
    <row r="48" spans="7:49" x14ac:dyDescent="0.25">
      <c r="G48" s="9" t="s">
        <v>81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9" t="s">
        <v>25</v>
      </c>
      <c r="AI48" s="9">
        <v>1.8576203999999999E-8</v>
      </c>
      <c r="AJ48" s="9">
        <v>0</v>
      </c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9" t="s">
        <v>258</v>
      </c>
      <c r="AV48" s="9"/>
      <c r="AW48" s="10">
        <v>0.216862155</v>
      </c>
    </row>
    <row r="49" spans="7:49" x14ac:dyDescent="0.25">
      <c r="G49" s="9" t="s">
        <v>82</v>
      </c>
      <c r="H49" s="9">
        <v>1</v>
      </c>
      <c r="I49" s="9">
        <v>1</v>
      </c>
      <c r="J49" s="9">
        <v>1</v>
      </c>
      <c r="K49" s="9">
        <v>1</v>
      </c>
      <c r="L49" s="9">
        <v>1</v>
      </c>
      <c r="M49" s="9">
        <v>1</v>
      </c>
      <c r="N49" s="9">
        <v>1</v>
      </c>
      <c r="O49" s="9">
        <v>1</v>
      </c>
      <c r="P49" s="9">
        <v>1</v>
      </c>
      <c r="Q49" s="9">
        <v>1</v>
      </c>
      <c r="R49" s="9">
        <v>1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9" t="s">
        <v>26</v>
      </c>
      <c r="AI49" s="9">
        <v>0</v>
      </c>
      <c r="AJ49" s="9">
        <v>0</v>
      </c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9" t="s">
        <v>259</v>
      </c>
      <c r="AV49" s="10" t="s">
        <v>267</v>
      </c>
      <c r="AW49" s="10" t="s">
        <v>267</v>
      </c>
    </row>
    <row r="50" spans="7:49" x14ac:dyDescent="0.25">
      <c r="G50" s="9" t="s">
        <v>83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9" t="s">
        <v>27</v>
      </c>
      <c r="AI50" s="9">
        <v>1.8576203999999999E-8</v>
      </c>
      <c r="AJ50" s="9">
        <v>0</v>
      </c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9" t="s">
        <v>260</v>
      </c>
      <c r="AV50" s="9"/>
      <c r="AW50" s="10">
        <v>2.4662815999999999</v>
      </c>
    </row>
    <row r="51" spans="7:49" x14ac:dyDescent="0.25">
      <c r="G51" s="9" t="s">
        <v>23</v>
      </c>
      <c r="H51" s="9">
        <v>1.6565839999999999E-6</v>
      </c>
      <c r="I51" s="9">
        <v>3.2508507499999999E-6</v>
      </c>
      <c r="J51" s="9">
        <v>3.2023204899999998E-6</v>
      </c>
      <c r="K51" s="9">
        <v>0</v>
      </c>
      <c r="L51" s="9">
        <v>0</v>
      </c>
      <c r="M51" s="9">
        <v>0</v>
      </c>
      <c r="N51" s="9">
        <v>1.62662994E-6</v>
      </c>
      <c r="O51" s="9">
        <v>2.5071971999999999E-8</v>
      </c>
      <c r="P51" s="9">
        <v>3.2171720900000001E-6</v>
      </c>
      <c r="Q51" s="9">
        <v>3.2072743399999999E-6</v>
      </c>
      <c r="R51" s="9">
        <v>3.19535325E-6</v>
      </c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9" t="s">
        <v>28</v>
      </c>
      <c r="AI51" s="9"/>
      <c r="AJ51" s="9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9" t="s">
        <v>261</v>
      </c>
      <c r="AV51" s="9"/>
      <c r="AW51" s="9">
        <v>2.4662913099999999</v>
      </c>
    </row>
    <row r="52" spans="7:49" x14ac:dyDescent="0.25">
      <c r="G52" s="9" t="s">
        <v>24</v>
      </c>
      <c r="H52" s="9">
        <v>1.6565839999999999E-6</v>
      </c>
      <c r="I52" s="9">
        <v>3.2508507499999999E-6</v>
      </c>
      <c r="J52" s="9">
        <v>3.2023204899999998E-6</v>
      </c>
      <c r="K52" s="9">
        <v>0</v>
      </c>
      <c r="L52" s="9">
        <v>0</v>
      </c>
      <c r="M52" s="9">
        <v>0</v>
      </c>
      <c r="N52" s="9">
        <v>1.62662994E-6</v>
      </c>
      <c r="O52" s="9">
        <v>2.5071971999999999E-8</v>
      </c>
      <c r="P52" s="9">
        <v>3.2340583400000002E-6</v>
      </c>
      <c r="Q52" s="9">
        <v>3.2171720900000001E-6</v>
      </c>
      <c r="R52" s="9">
        <v>3.2308865E-6</v>
      </c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9" t="s">
        <v>29</v>
      </c>
      <c r="AI52" s="9"/>
      <c r="AJ52" s="9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9" t="s">
        <v>262</v>
      </c>
      <c r="AV52" s="9">
        <v>1.0304210899999999</v>
      </c>
      <c r="AW52" s="9">
        <v>2.4768634600000001</v>
      </c>
    </row>
    <row r="53" spans="7:49" x14ac:dyDescent="0.25">
      <c r="G53" s="9" t="s">
        <v>25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1.688625E-8</v>
      </c>
      <c r="Q53" s="9">
        <v>9.8977500000000001E-9</v>
      </c>
      <c r="R53" s="9">
        <v>3.5533249999999998E-8</v>
      </c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9" t="s">
        <v>30</v>
      </c>
      <c r="AI53" s="10"/>
      <c r="AJ53" s="10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</row>
    <row r="54" spans="7:49" x14ac:dyDescent="0.25">
      <c r="G54" s="9" t="s">
        <v>26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</row>
    <row r="55" spans="7:49" x14ac:dyDescent="0.25">
      <c r="G55" s="9" t="s">
        <v>27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1.688625E-8</v>
      </c>
      <c r="Q55" s="9">
        <v>9.8977500000000001E-9</v>
      </c>
      <c r="R55" s="9">
        <v>3.5533249999999998E-8</v>
      </c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</row>
    <row r="56" spans="7:49" x14ac:dyDescent="0.25">
      <c r="G56" s="9" t="s">
        <v>28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</row>
    <row r="57" spans="7:49" x14ac:dyDescent="0.25">
      <c r="G57" s="9" t="s">
        <v>29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</row>
    <row r="58" spans="7:49" x14ac:dyDescent="0.25">
      <c r="G58" s="9" t="s">
        <v>84</v>
      </c>
      <c r="H58" s="9"/>
      <c r="I58" s="10"/>
      <c r="J58" s="10"/>
      <c r="K58" s="10"/>
      <c r="L58" s="9"/>
      <c r="M58" s="9"/>
      <c r="N58" s="10"/>
      <c r="O58" s="10"/>
      <c r="P58" s="10"/>
      <c r="Q58" s="10"/>
      <c r="R58" s="10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</row>
    <row r="59" spans="7:49" x14ac:dyDescent="0.25">
      <c r="G59" s="9" t="s">
        <v>85</v>
      </c>
      <c r="H59" s="10"/>
      <c r="I59" s="9"/>
      <c r="J59" s="10"/>
      <c r="K59" s="9"/>
      <c r="L59" s="10"/>
      <c r="M59" s="10"/>
      <c r="N59" s="9"/>
      <c r="O59" s="9"/>
      <c r="P59" s="10"/>
      <c r="Q59" s="10"/>
      <c r="R59" s="10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7:49" x14ac:dyDescent="0.25">
      <c r="G60" s="9" t="s">
        <v>86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</row>
    <row r="61" spans="7:49" x14ac:dyDescent="0.25">
      <c r="G61" s="9" t="s">
        <v>87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</row>
    <row r="62" spans="7:49" x14ac:dyDescent="0.25">
      <c r="G62" s="9" t="s">
        <v>88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</row>
    <row r="67" spans="1:64" x14ac:dyDescent="0.25">
      <c r="A67" s="2" t="s">
        <v>337</v>
      </c>
      <c r="B67" s="9" t="s">
        <v>371</v>
      </c>
      <c r="C67" s="9" t="s">
        <v>373</v>
      </c>
      <c r="D67" s="9" t="s">
        <v>375</v>
      </c>
      <c r="E67" s="9" t="s">
        <v>377</v>
      </c>
      <c r="H67" s="9" t="s">
        <v>381</v>
      </c>
      <c r="I67" s="9" t="s">
        <v>384</v>
      </c>
      <c r="J67" s="9" t="s">
        <v>387</v>
      </c>
      <c r="K67" s="9" t="s">
        <v>391</v>
      </c>
      <c r="L67" s="9" t="s">
        <v>394</v>
      </c>
      <c r="M67" s="9" t="s">
        <v>396</v>
      </c>
      <c r="N67" s="9" t="s">
        <v>417</v>
      </c>
      <c r="O67" s="9" t="s">
        <v>405</v>
      </c>
      <c r="P67" s="9" t="s">
        <v>408</v>
      </c>
      <c r="Q67" s="9" t="s">
        <v>411</v>
      </c>
      <c r="R67" s="9" t="s">
        <v>414</v>
      </c>
      <c r="U67" s="9" t="s">
        <v>420</v>
      </c>
      <c r="V67" s="9" t="s">
        <v>423</v>
      </c>
      <c r="W67" s="9" t="s">
        <v>427</v>
      </c>
      <c r="X67" s="9" t="s">
        <v>429</v>
      </c>
      <c r="Y67" s="9" t="s">
        <v>372</v>
      </c>
      <c r="Z67" s="9" t="s">
        <v>432</v>
      </c>
      <c r="AC67" s="9" t="s">
        <v>435</v>
      </c>
      <c r="AF67" s="9" t="s">
        <v>436</v>
      </c>
      <c r="AI67" s="9" t="s">
        <v>385</v>
      </c>
      <c r="AJ67" s="9" t="s">
        <v>434</v>
      </c>
      <c r="AM67" s="9" t="s">
        <v>374</v>
      </c>
      <c r="AN67" s="9" t="s">
        <v>438</v>
      </c>
      <c r="AO67" s="9" t="s">
        <v>393</v>
      </c>
      <c r="AR67" s="9" t="s">
        <v>403</v>
      </c>
      <c r="AS67" s="9" t="s">
        <v>400</v>
      </c>
      <c r="AV67" s="9" t="s">
        <v>370</v>
      </c>
      <c r="AW67" s="9" t="s">
        <v>440</v>
      </c>
      <c r="AZ67" s="9" t="s">
        <v>376</v>
      </c>
      <c r="BA67" s="9" t="s">
        <v>376</v>
      </c>
      <c r="BC67" s="9" t="s">
        <v>442</v>
      </c>
      <c r="BD67" s="9" t="s">
        <v>407</v>
      </c>
      <c r="BE67" s="9" t="s">
        <v>410</v>
      </c>
      <c r="BF67" s="9" t="s">
        <v>413</v>
      </c>
      <c r="BI67" s="9" t="s">
        <v>421</v>
      </c>
      <c r="BJ67" s="9" t="s">
        <v>444</v>
      </c>
      <c r="BK67" s="9" t="s">
        <v>437</v>
      </c>
      <c r="BL67" s="9" t="s">
        <v>446</v>
      </c>
    </row>
    <row r="68" spans="1:64" x14ac:dyDescent="0.25">
      <c r="A68" t="s">
        <v>338</v>
      </c>
      <c r="B68" s="9">
        <v>17.908200000000001</v>
      </c>
      <c r="C68" s="9">
        <v>49.707999999999998</v>
      </c>
      <c r="D68" s="9">
        <v>16.471699999999998</v>
      </c>
      <c r="E68" s="9">
        <v>25.837499999999999</v>
      </c>
      <c r="H68" s="9">
        <v>49.707999999999998</v>
      </c>
      <c r="I68" s="9">
        <v>49.707999999999998</v>
      </c>
      <c r="J68" s="9">
        <v>37.457999999999998</v>
      </c>
      <c r="K68" s="9">
        <v>4.3277599999999996</v>
      </c>
      <c r="L68" s="9">
        <v>13.580500000000001</v>
      </c>
      <c r="M68" s="9">
        <v>25.837499999999999</v>
      </c>
      <c r="N68" s="9">
        <v>37.457999999999998</v>
      </c>
      <c r="O68" s="9">
        <v>0.55192799999999997</v>
      </c>
      <c r="P68" s="9">
        <v>48.713799999999999</v>
      </c>
      <c r="Q68" s="9">
        <v>48.713799999999999</v>
      </c>
      <c r="R68" s="9">
        <v>48.713799999999999</v>
      </c>
      <c r="U68" s="9">
        <v>0.55192799999999997</v>
      </c>
      <c r="V68" s="9">
        <v>12.25</v>
      </c>
      <c r="W68" s="9">
        <v>14.753500000000001</v>
      </c>
      <c r="X68" s="9">
        <v>52.925699999999999</v>
      </c>
      <c r="Y68" s="9">
        <v>49.707999999999998</v>
      </c>
      <c r="Z68" s="9">
        <v>37.457999999999998</v>
      </c>
      <c r="AC68" s="9">
        <v>25.837499999999999</v>
      </c>
      <c r="AF68" s="9">
        <v>25.837499999999999</v>
      </c>
      <c r="AI68" s="9">
        <v>49.707999999999998</v>
      </c>
      <c r="AJ68" s="9">
        <v>22.946300000000001</v>
      </c>
      <c r="AM68" s="9">
        <v>16.471699999999998</v>
      </c>
      <c r="AN68" s="9">
        <v>17.908200000000001</v>
      </c>
      <c r="AO68" s="9">
        <v>13.580500000000001</v>
      </c>
      <c r="AR68" s="9">
        <v>0.13888900000000001</v>
      </c>
      <c r="AS68" s="9">
        <v>3.88889</v>
      </c>
      <c r="AV68" s="9">
        <v>17.908200000000001</v>
      </c>
      <c r="AW68" s="9">
        <v>5.8502200000000002</v>
      </c>
      <c r="AZ68" s="9">
        <v>25.837499999999999</v>
      </c>
      <c r="BA68" s="9">
        <v>25.837499999999999</v>
      </c>
      <c r="BC68" s="9">
        <v>49.707999999999998</v>
      </c>
      <c r="BD68" s="9">
        <v>49.707999999999998</v>
      </c>
      <c r="BE68" s="9">
        <v>49.707999999999998</v>
      </c>
      <c r="BF68" s="9">
        <v>49.707999999999998</v>
      </c>
      <c r="BI68" s="9">
        <v>14.915800000000001</v>
      </c>
      <c r="BJ68" s="9">
        <v>2.8911799999999999</v>
      </c>
      <c r="BK68" s="9">
        <v>16.471699999999998</v>
      </c>
      <c r="BL68" s="9">
        <v>0.99416000000000004</v>
      </c>
    </row>
    <row r="69" spans="1:64" x14ac:dyDescent="0.25">
      <c r="A69" t="s">
        <v>339</v>
      </c>
      <c r="B69" s="9">
        <v>-3.3834300000000002</v>
      </c>
      <c r="C69" s="9">
        <v>-45.766100000000002</v>
      </c>
      <c r="D69" s="9">
        <v>26.3948</v>
      </c>
      <c r="E69" s="9">
        <v>-410.82400000000001</v>
      </c>
      <c r="H69" s="9">
        <v>17.060199999999998</v>
      </c>
      <c r="I69" s="9">
        <v>-7.6810200000000002</v>
      </c>
      <c r="J69" s="9">
        <v>-16.5808</v>
      </c>
      <c r="K69" s="9">
        <v>-1.7030000000000001</v>
      </c>
      <c r="L69" s="9">
        <v>-3.1024099999999999</v>
      </c>
      <c r="M69" s="9">
        <v>-414.79899999999998</v>
      </c>
      <c r="N69" s="9">
        <v>-19.726600000000001</v>
      </c>
      <c r="O69" s="9">
        <v>-0.93337700000000001</v>
      </c>
      <c r="P69" s="9">
        <v>57.986199999999997</v>
      </c>
      <c r="Q69" s="9">
        <v>39.6355</v>
      </c>
      <c r="R69" s="9">
        <v>16.719000000000001</v>
      </c>
      <c r="U69" s="9">
        <v>-1.09528</v>
      </c>
      <c r="V69" s="9">
        <v>-45.798000000000002</v>
      </c>
      <c r="W69" s="9">
        <v>-56.977200000000003</v>
      </c>
      <c r="X69" s="9">
        <v>-24.925599999999999</v>
      </c>
      <c r="Y69" s="9">
        <v>-62.378900000000002</v>
      </c>
      <c r="Z69" s="9">
        <v>-24.259899999999998</v>
      </c>
      <c r="AC69" s="9">
        <v>34.287999999999997</v>
      </c>
      <c r="AF69" s="9">
        <v>-414.90800000000002</v>
      </c>
      <c r="AI69" s="9">
        <v>-9.0472300000000008</v>
      </c>
      <c r="AJ69" s="9">
        <v>12.0198</v>
      </c>
      <c r="AM69" s="9">
        <v>14.381399999999999</v>
      </c>
      <c r="AN69" s="9">
        <v>-4.0288900000000002E-3</v>
      </c>
      <c r="AO69" s="9">
        <v>-1.41482</v>
      </c>
      <c r="AR69" s="9">
        <v>-0.54813500000000004</v>
      </c>
      <c r="AS69" s="9">
        <v>-15.347799999999999</v>
      </c>
      <c r="AV69" s="9">
        <v>-4.7226999999999997</v>
      </c>
      <c r="AW69" s="9">
        <v>-2.2947899999999999</v>
      </c>
      <c r="AZ69" s="9">
        <v>-320.26900000000001</v>
      </c>
      <c r="BA69" s="9">
        <v>-320.26900000000001</v>
      </c>
      <c r="BC69" s="9">
        <v>72.476500000000001</v>
      </c>
      <c r="BD69" s="9">
        <v>58.327500000000001</v>
      </c>
      <c r="BE69" s="9">
        <v>39.976799999999997</v>
      </c>
      <c r="BF69" s="9">
        <v>17.060199999999998</v>
      </c>
      <c r="BI69" s="9">
        <v>-57.597299999999997</v>
      </c>
      <c r="BJ69" s="9">
        <v>22.2638</v>
      </c>
      <c r="BK69" s="9">
        <v>-0.92375300000000005</v>
      </c>
      <c r="BL69" s="9">
        <v>0.34120400000000001</v>
      </c>
    </row>
    <row r="70" spans="1:64" x14ac:dyDescent="0.25">
      <c r="A70" t="s">
        <v>340</v>
      </c>
      <c r="B70" s="9">
        <v>-24.119651221199998</v>
      </c>
      <c r="C70" s="9">
        <v>-261.83927110499997</v>
      </c>
      <c r="D70" s="9">
        <v>9.992307155999999</v>
      </c>
      <c r="E70" s="9">
        <v>-234.31242499999999</v>
      </c>
      <c r="H70" s="9">
        <v>-144.387684315</v>
      </c>
      <c r="I70" s="9">
        <v>-237.74021789700004</v>
      </c>
      <c r="J70" s="9">
        <v>-180.27219975</v>
      </c>
      <c r="K70" s="9">
        <v>-14.382358935000001</v>
      </c>
      <c r="L70" s="9">
        <v>-20.193203410399999</v>
      </c>
      <c r="M70" s="9">
        <v>-247.16859379999997</v>
      </c>
      <c r="N70" s="9">
        <v>-190.45993455000001</v>
      </c>
      <c r="O70" s="9">
        <v>-2.8080742546699997</v>
      </c>
      <c r="P70" s="9">
        <v>-96.012586557999995</v>
      </c>
      <c r="Q70" s="9">
        <v>-124.06989916900001</v>
      </c>
      <c r="R70" s="9">
        <v>-167.97487003000003</v>
      </c>
      <c r="U70" s="9">
        <v>-3.3410357966499999</v>
      </c>
      <c r="V70" s="9">
        <v>-130.83380099999999</v>
      </c>
      <c r="W70" s="9">
        <v>-159.61104233099999</v>
      </c>
      <c r="X70" s="9">
        <v>-286.72885847999999</v>
      </c>
      <c r="Y70" s="9">
        <v>-311.10636785999998</v>
      </c>
      <c r="Z70" s="9">
        <v>-205.90280865</v>
      </c>
      <c r="AC70" s="9">
        <v>18.594094647000002</v>
      </c>
      <c r="AF70" s="9">
        <v>-247.24317219999998</v>
      </c>
      <c r="AI70" s="9">
        <v>-239.09543385000001</v>
      </c>
      <c r="AJ70" s="9">
        <v>3.3655654300000002</v>
      </c>
      <c r="AM70" s="9">
        <v>-8.3991246248000007</v>
      </c>
      <c r="AN70" s="9">
        <v>2.9536898096999997</v>
      </c>
      <c r="AO70" s="9">
        <v>-7.2814220110000001</v>
      </c>
      <c r="AR70" s="9">
        <v>-1.5388423621099998</v>
      </c>
      <c r="AS70" s="9">
        <v>-43.087669163999998</v>
      </c>
      <c r="AV70" s="9">
        <v>-37.089741023800002</v>
      </c>
      <c r="AW70" s="9">
        <v>-20.786548481999997</v>
      </c>
      <c r="AZ70" s="9">
        <v>-51.371466380000001</v>
      </c>
      <c r="BA70" s="9">
        <v>-51.371466380000001</v>
      </c>
      <c r="BC70" s="9">
        <v>-80.324811749000006</v>
      </c>
      <c r="BD70" s="9">
        <v>-94.498004495999993</v>
      </c>
      <c r="BE70" s="9">
        <v>-116.89485675</v>
      </c>
      <c r="BF70" s="9">
        <v>-147.36557340100001</v>
      </c>
      <c r="BI70" s="9">
        <v>-161.34510765499999</v>
      </c>
      <c r="BJ70" s="9">
        <v>3.8389087979999998</v>
      </c>
      <c r="BK70" s="9">
        <v>-86.348482624000013</v>
      </c>
      <c r="BL70" s="9">
        <v>-3.4280665539999999</v>
      </c>
    </row>
    <row r="71" spans="1:64" x14ac:dyDescent="0.25">
      <c r="A71" s="2" t="s">
        <v>341</v>
      </c>
      <c r="H71" s="9" t="s">
        <v>382</v>
      </c>
      <c r="I71" s="9" t="s">
        <v>379</v>
      </c>
      <c r="J71" s="9" t="s">
        <v>388</v>
      </c>
      <c r="K71" s="9" t="s">
        <v>392</v>
      </c>
      <c r="L71" s="9" t="s">
        <v>390</v>
      </c>
      <c r="M71" s="9" t="s">
        <v>397</v>
      </c>
      <c r="N71" s="9" t="s">
        <v>399</v>
      </c>
      <c r="O71" s="9" t="s">
        <v>402</v>
      </c>
      <c r="P71" s="9" t="s">
        <v>409</v>
      </c>
      <c r="Q71" s="9" t="s">
        <v>412</v>
      </c>
      <c r="R71" s="9" t="s">
        <v>415</v>
      </c>
      <c r="V71" s="9" t="s">
        <v>424</v>
      </c>
      <c r="AW71" s="9" t="s">
        <v>441</v>
      </c>
      <c r="BI71" s="9" t="s">
        <v>418</v>
      </c>
      <c r="BJ71" s="9" t="s">
        <v>439</v>
      </c>
      <c r="BK71" s="9" t="s">
        <v>430</v>
      </c>
      <c r="BL71" s="9" t="s">
        <v>406</v>
      </c>
    </row>
    <row r="72" spans="1:64" x14ac:dyDescent="0.25">
      <c r="A72" t="s">
        <v>342</v>
      </c>
      <c r="H72" s="9">
        <v>14.4444</v>
      </c>
      <c r="I72" s="9">
        <v>49.707999999999998</v>
      </c>
      <c r="J72" s="9">
        <v>49.707999999999998</v>
      </c>
      <c r="K72" s="9">
        <v>17.908200000000001</v>
      </c>
      <c r="L72" s="9">
        <v>17.908200000000001</v>
      </c>
      <c r="M72" s="9">
        <v>22.946300000000001</v>
      </c>
      <c r="N72" s="9">
        <v>3.88889</v>
      </c>
      <c r="O72" s="9">
        <v>0.13888900000000001</v>
      </c>
      <c r="P72" s="9">
        <v>49.707999999999998</v>
      </c>
      <c r="Q72" s="9">
        <v>49.707999999999998</v>
      </c>
      <c r="R72" s="9">
        <v>49.707999999999998</v>
      </c>
      <c r="V72" s="9">
        <v>3.2176999999999998</v>
      </c>
      <c r="AW72" s="9">
        <v>12.058</v>
      </c>
      <c r="BI72" s="9">
        <v>0.131191</v>
      </c>
      <c r="BJ72" s="9">
        <v>13.580500000000001</v>
      </c>
      <c r="BK72" s="9">
        <v>3.9933900000000002</v>
      </c>
      <c r="BL72" s="9">
        <v>48.713799999999999</v>
      </c>
    </row>
    <row r="73" spans="1:64" x14ac:dyDescent="0.25">
      <c r="A73" t="s">
        <v>343</v>
      </c>
      <c r="H73" s="9">
        <v>-224.41800000000001</v>
      </c>
      <c r="I73" s="9">
        <v>-21.024899999999999</v>
      </c>
      <c r="J73" s="9">
        <v>-12.193</v>
      </c>
      <c r="K73" s="9">
        <v>-1.40538E-2</v>
      </c>
      <c r="L73" s="9">
        <v>-1.69584</v>
      </c>
      <c r="M73" s="9">
        <v>3.9660000000000002</v>
      </c>
      <c r="N73" s="9">
        <v>-15.347799999999999</v>
      </c>
      <c r="O73" s="9">
        <v>-0.54813500000000004</v>
      </c>
      <c r="P73" s="9">
        <v>72.476500000000001</v>
      </c>
      <c r="Q73" s="9">
        <v>58.327500000000001</v>
      </c>
      <c r="R73" s="9">
        <v>39.976799999999997</v>
      </c>
      <c r="V73" s="9">
        <v>-12.7326</v>
      </c>
      <c r="AW73" s="9">
        <v>-4.6223400000000003</v>
      </c>
      <c r="BI73" s="9">
        <v>-0.51313500000000001</v>
      </c>
      <c r="BJ73" s="9">
        <v>4.1310099999999998</v>
      </c>
      <c r="BK73" s="9">
        <v>-15.6591</v>
      </c>
      <c r="BL73" s="9">
        <v>72.135300000000001</v>
      </c>
    </row>
    <row r="74" spans="1:64" x14ac:dyDescent="0.25">
      <c r="A74" t="s">
        <v>344</v>
      </c>
      <c r="H74" s="9">
        <v>-116.478293397</v>
      </c>
      <c r="I74" s="9">
        <v>-204.54649466500001</v>
      </c>
      <c r="J74" s="9">
        <v>-250.07021139100002</v>
      </c>
      <c r="K74" s="9">
        <v>-3.52094147136</v>
      </c>
      <c r="L74" s="9">
        <v>-13.430540018199999</v>
      </c>
      <c r="M74" s="9">
        <v>7.9950913200000002</v>
      </c>
      <c r="N74" s="9">
        <v>-43.009574147999999</v>
      </c>
      <c r="O74" s="9">
        <v>-1.5360532597699998</v>
      </c>
      <c r="P74" s="9">
        <v>-77.757381477999999</v>
      </c>
      <c r="Q74" s="9">
        <v>-93.649230150000008</v>
      </c>
      <c r="R74" s="9">
        <v>-115.34794708</v>
      </c>
      <c r="V74" s="9">
        <v>-36.563095600000004</v>
      </c>
      <c r="AW74" s="9">
        <v>-38.727447314400003</v>
      </c>
      <c r="BI74" s="9">
        <v>-1.4406543947499999</v>
      </c>
      <c r="BJ74" s="9">
        <v>-3.4644033005799999</v>
      </c>
      <c r="BK74" s="9">
        <v>-44.905331408000002</v>
      </c>
      <c r="BL74" s="9">
        <v>-77.331418549999995</v>
      </c>
    </row>
    <row r="75" spans="1:64" x14ac:dyDescent="0.25">
      <c r="A75" s="2" t="s">
        <v>345</v>
      </c>
      <c r="BK75" s="9" t="s">
        <v>445</v>
      </c>
    </row>
    <row r="76" spans="1:64" x14ac:dyDescent="0.25">
      <c r="A76" t="s">
        <v>346</v>
      </c>
      <c r="BK76" s="9">
        <v>32.460700000000003</v>
      </c>
    </row>
    <row r="77" spans="1:64" x14ac:dyDescent="0.25">
      <c r="A77" t="s">
        <v>347</v>
      </c>
      <c r="BK77" s="9">
        <v>-8.3427799999999994</v>
      </c>
    </row>
    <row r="78" spans="1:64" x14ac:dyDescent="0.25">
      <c r="A78" t="s">
        <v>348</v>
      </c>
      <c r="BK78" s="9">
        <v>-156.16801027499997</v>
      </c>
    </row>
    <row r="79" spans="1:64" x14ac:dyDescent="0.25">
      <c r="A79" s="3" t="s">
        <v>349</v>
      </c>
      <c r="B79" s="9" t="s">
        <v>370</v>
      </c>
      <c r="C79" s="9" t="s">
        <v>372</v>
      </c>
      <c r="D79" s="9" t="s">
        <v>374</v>
      </c>
      <c r="E79" s="9" t="s">
        <v>376</v>
      </c>
      <c r="H79" s="9" t="s">
        <v>379</v>
      </c>
      <c r="I79" s="9" t="s">
        <v>383</v>
      </c>
      <c r="J79" s="9" t="s">
        <v>385</v>
      </c>
      <c r="K79" s="9" t="s">
        <v>389</v>
      </c>
      <c r="L79" s="9" t="s">
        <v>393</v>
      </c>
      <c r="M79" s="9" t="s">
        <v>395</v>
      </c>
      <c r="N79" s="9" t="s">
        <v>398</v>
      </c>
      <c r="O79" s="9" t="s">
        <v>401</v>
      </c>
      <c r="P79" s="9" t="s">
        <v>406</v>
      </c>
      <c r="Q79" s="9" t="s">
        <v>408</v>
      </c>
      <c r="R79" s="9" t="s">
        <v>413</v>
      </c>
      <c r="U79" s="9" t="s">
        <v>418</v>
      </c>
      <c r="V79" s="9" t="s">
        <v>421</v>
      </c>
      <c r="W79" s="9" t="s">
        <v>425</v>
      </c>
      <c r="X79" s="9" t="s">
        <v>388</v>
      </c>
      <c r="Y79" s="9" t="s">
        <v>387</v>
      </c>
      <c r="Z79" s="9" t="s">
        <v>430</v>
      </c>
      <c r="AC79" s="9" t="s">
        <v>433</v>
      </c>
      <c r="AF79" s="9" t="s">
        <v>396</v>
      </c>
      <c r="AI79" s="9" t="s">
        <v>384</v>
      </c>
      <c r="AJ79" s="9" t="s">
        <v>397</v>
      </c>
      <c r="AM79" s="9" t="s">
        <v>437</v>
      </c>
      <c r="AN79" s="9" t="s">
        <v>392</v>
      </c>
      <c r="AO79" s="9" t="s">
        <v>439</v>
      </c>
      <c r="AR79" s="9" t="s">
        <v>402</v>
      </c>
      <c r="AS79" s="9" t="s">
        <v>399</v>
      </c>
      <c r="AV79" s="9" t="s">
        <v>440</v>
      </c>
      <c r="AW79" s="9" t="s">
        <v>394</v>
      </c>
      <c r="AZ79" s="9" t="s">
        <v>435</v>
      </c>
      <c r="BA79" s="9" t="s">
        <v>433</v>
      </c>
      <c r="BC79" s="9" t="s">
        <v>409</v>
      </c>
      <c r="BD79" s="9" t="s">
        <v>412</v>
      </c>
      <c r="BE79" s="9" t="s">
        <v>415</v>
      </c>
      <c r="BF79" s="9" t="s">
        <v>443</v>
      </c>
      <c r="BI79" s="9" t="s">
        <v>428</v>
      </c>
      <c r="BJ79" s="9" t="s">
        <v>375</v>
      </c>
      <c r="BK79" s="9" t="s">
        <v>429</v>
      </c>
      <c r="BL79" s="9" t="s">
        <v>442</v>
      </c>
    </row>
    <row r="80" spans="1:64" x14ac:dyDescent="0.25">
      <c r="A80" t="s">
        <v>350</v>
      </c>
      <c r="B80" s="9">
        <v>17.908200000000001</v>
      </c>
      <c r="C80" s="9">
        <v>49.707999999999998</v>
      </c>
      <c r="D80" s="9">
        <v>16.471699999999998</v>
      </c>
      <c r="E80" s="9">
        <v>25.837499999999999</v>
      </c>
      <c r="H80" s="9">
        <v>49.707999999999998</v>
      </c>
      <c r="I80" s="9">
        <v>49.707999999999998</v>
      </c>
      <c r="J80" s="9">
        <v>49.707999999999998</v>
      </c>
      <c r="K80" s="9">
        <v>4.3277599999999996</v>
      </c>
      <c r="L80" s="9">
        <v>13.580500000000001</v>
      </c>
      <c r="M80" s="9">
        <v>22.946300000000001</v>
      </c>
      <c r="N80" s="9">
        <v>37.457999999999998</v>
      </c>
      <c r="O80" s="9">
        <v>0.55192799999999997</v>
      </c>
      <c r="P80" s="9">
        <v>48.713799999999999</v>
      </c>
      <c r="Q80" s="9">
        <v>48.713799999999999</v>
      </c>
      <c r="R80" s="9">
        <v>49.707999999999998</v>
      </c>
      <c r="U80" s="9">
        <v>0.131191</v>
      </c>
      <c r="V80" s="9">
        <v>14.915800000000001</v>
      </c>
      <c r="W80" s="9">
        <v>14.7028</v>
      </c>
      <c r="X80" s="9">
        <v>49.707999999999998</v>
      </c>
      <c r="Y80" s="9">
        <v>37.457999999999998</v>
      </c>
      <c r="Z80" s="9">
        <v>3.9933900000000002</v>
      </c>
      <c r="AC80" s="9">
        <v>2.8911799999999999</v>
      </c>
      <c r="AF80" s="9">
        <v>25.837499999999999</v>
      </c>
      <c r="AI80" s="9">
        <v>49.707999999999998</v>
      </c>
      <c r="AJ80" s="9">
        <v>22.946300000000001</v>
      </c>
      <c r="AM80" s="9">
        <v>16.471699999999998</v>
      </c>
      <c r="AN80" s="9">
        <v>17.908200000000001</v>
      </c>
      <c r="AO80" s="9">
        <v>13.580500000000001</v>
      </c>
      <c r="AR80" s="9">
        <v>0.13888900000000001</v>
      </c>
      <c r="AS80" s="9">
        <v>3.88889</v>
      </c>
      <c r="AV80" s="9">
        <v>5.8502200000000002</v>
      </c>
      <c r="AW80" s="9">
        <v>13.580500000000001</v>
      </c>
      <c r="AZ80" s="9">
        <v>25.837499999999999</v>
      </c>
      <c r="BA80" s="9">
        <v>2.8911799999999999</v>
      </c>
      <c r="BC80" s="9">
        <v>49.707999999999998</v>
      </c>
      <c r="BD80" s="9">
        <v>49.707999999999998</v>
      </c>
      <c r="BE80" s="9">
        <v>49.707999999999998</v>
      </c>
      <c r="BF80" s="9">
        <v>49.707999999999998</v>
      </c>
      <c r="BI80" s="9">
        <v>15.047000000000001</v>
      </c>
      <c r="BJ80" s="9">
        <v>16.471699999999998</v>
      </c>
      <c r="BK80" s="9">
        <v>52.925699999999999</v>
      </c>
      <c r="BL80" s="9">
        <v>49.707999999999998</v>
      </c>
    </row>
    <row r="81" spans="1:77" x14ac:dyDescent="0.25">
      <c r="A81" t="s">
        <v>351</v>
      </c>
      <c r="B81" s="9">
        <v>-4.7226999999999997</v>
      </c>
      <c r="C81" s="9">
        <v>-62.378900000000002</v>
      </c>
      <c r="D81" s="9">
        <v>14.381399999999999</v>
      </c>
      <c r="E81" s="9">
        <v>-320.26900000000001</v>
      </c>
      <c r="H81" s="9">
        <v>-21.024899999999999</v>
      </c>
      <c r="I81" s="9">
        <v>17.060199999999998</v>
      </c>
      <c r="J81" s="9">
        <v>-9.0472300000000008</v>
      </c>
      <c r="K81" s="9">
        <v>-2.1215999999999999E-2</v>
      </c>
      <c r="L81" s="9">
        <v>-1.41482</v>
      </c>
      <c r="M81" s="9">
        <v>-9.0091100000000007E-3</v>
      </c>
      <c r="N81" s="9">
        <v>-24.259899999999998</v>
      </c>
      <c r="O81" s="9">
        <v>-1.09528</v>
      </c>
      <c r="P81" s="9">
        <v>72.135300000000001</v>
      </c>
      <c r="Q81" s="9">
        <v>57.986199999999997</v>
      </c>
      <c r="R81" s="9">
        <v>17.060199999999998</v>
      </c>
      <c r="U81" s="9">
        <v>-0.51313500000000001</v>
      </c>
      <c r="V81" s="9">
        <v>-57.597299999999997</v>
      </c>
      <c r="W81" s="9">
        <v>-56.869</v>
      </c>
      <c r="X81" s="9">
        <v>-12.193</v>
      </c>
      <c r="Y81" s="9">
        <v>-16.5808</v>
      </c>
      <c r="Z81" s="9">
        <v>-15.6591</v>
      </c>
      <c r="AC81" s="9">
        <v>22.2638</v>
      </c>
      <c r="AF81" s="9">
        <v>-414.79899999999998</v>
      </c>
      <c r="AI81" s="9">
        <v>-7.6810200000000002</v>
      </c>
      <c r="AJ81" s="9">
        <v>3.9660000000000002</v>
      </c>
      <c r="AM81" s="9">
        <v>-0.92375300000000005</v>
      </c>
      <c r="AN81" s="9">
        <v>-1.40538E-2</v>
      </c>
      <c r="AO81" s="9">
        <v>4.1310099999999998</v>
      </c>
      <c r="AR81" s="9">
        <v>-0.54813500000000004</v>
      </c>
      <c r="AS81" s="9">
        <v>-15.347799999999999</v>
      </c>
      <c r="AV81" s="9">
        <v>-2.2947899999999999</v>
      </c>
      <c r="AW81" s="9">
        <v>-3.1024099999999999</v>
      </c>
      <c r="AZ81" s="9">
        <v>34.287999999999997</v>
      </c>
      <c r="BA81" s="9">
        <v>22.2638</v>
      </c>
      <c r="BC81" s="9">
        <v>72.476500000000001</v>
      </c>
      <c r="BD81" s="9">
        <v>58.327500000000001</v>
      </c>
      <c r="BE81" s="9">
        <v>39.976799999999997</v>
      </c>
      <c r="BF81" s="9">
        <v>17.060199999999998</v>
      </c>
      <c r="BI81" s="9">
        <v>-58.110399999999998</v>
      </c>
      <c r="BJ81" s="9">
        <v>26.3948</v>
      </c>
      <c r="BK81" s="9">
        <v>-24.925599999999999</v>
      </c>
      <c r="BL81" s="9">
        <v>72.476500000000001</v>
      </c>
    </row>
    <row r="82" spans="1:77" x14ac:dyDescent="0.25">
      <c r="A82" t="s">
        <v>352</v>
      </c>
      <c r="B82" s="9">
        <v>-37.089741023800002</v>
      </c>
      <c r="C82" s="9">
        <v>-311.10636785999998</v>
      </c>
      <c r="D82" s="9">
        <v>-8.3991246248000007</v>
      </c>
      <c r="E82" s="9">
        <v>-51.371466380000001</v>
      </c>
      <c r="H82" s="9">
        <v>-204.54649466500001</v>
      </c>
      <c r="I82" s="9">
        <v>-171.40300177</v>
      </c>
      <c r="J82" s="9">
        <v>-239.09543385000001</v>
      </c>
      <c r="K82" s="9">
        <v>-0.34178402615000003</v>
      </c>
      <c r="L82" s="9">
        <v>-7.2814220110000001</v>
      </c>
      <c r="M82" s="9">
        <v>-2.3651965879999999</v>
      </c>
      <c r="N82" s="9">
        <v>-205.90280865</v>
      </c>
      <c r="O82" s="9">
        <v>-3.3410357966499999</v>
      </c>
      <c r="P82" s="9">
        <v>-77.331418549999995</v>
      </c>
      <c r="Q82" s="9">
        <v>-96.012586557999995</v>
      </c>
      <c r="R82" s="9">
        <v>-147.36557340100001</v>
      </c>
      <c r="U82" s="9">
        <v>-1.4406543947499999</v>
      </c>
      <c r="V82" s="9">
        <v>-161.34510765499999</v>
      </c>
      <c r="W82" s="9">
        <v>-159.20145760100002</v>
      </c>
      <c r="X82" s="9">
        <v>-250.07021139100002</v>
      </c>
      <c r="Y82" s="9">
        <v>-180.27219975</v>
      </c>
      <c r="Z82" s="9">
        <v>-44.905331408000002</v>
      </c>
      <c r="AC82" s="9">
        <v>3.8389087979999998</v>
      </c>
      <c r="AF82" s="9">
        <v>-247.16859379999997</v>
      </c>
      <c r="AI82" s="9">
        <v>-237.74021789700004</v>
      </c>
      <c r="AJ82" s="9">
        <v>7.9950913200000002</v>
      </c>
      <c r="AM82" s="9">
        <v>-86.348482624000013</v>
      </c>
      <c r="AN82" s="9">
        <v>-3.52094147136</v>
      </c>
      <c r="AO82" s="9">
        <v>-3.4644033005799999</v>
      </c>
      <c r="AR82" s="9">
        <v>-1.5360532597699998</v>
      </c>
      <c r="AS82" s="9">
        <v>-43.009574147999999</v>
      </c>
      <c r="AV82" s="9">
        <v>-20.786548481999997</v>
      </c>
      <c r="AW82" s="9">
        <v>-20.193203410399999</v>
      </c>
      <c r="AZ82" s="9">
        <v>18.594094647000002</v>
      </c>
      <c r="BA82" s="9">
        <v>3.8389087979999998</v>
      </c>
      <c r="BC82" s="9">
        <v>-77.757381477999999</v>
      </c>
      <c r="BD82" s="9">
        <v>-93.649230150000008</v>
      </c>
      <c r="BE82" s="9">
        <v>-115.34794708</v>
      </c>
      <c r="BF82" s="9">
        <v>-144.387684315</v>
      </c>
      <c r="BI82" s="9">
        <v>-162.78539181100001</v>
      </c>
      <c r="BJ82" s="9">
        <v>9.992307155999999</v>
      </c>
      <c r="BK82" s="9">
        <v>-286.72885847999999</v>
      </c>
      <c r="BL82" s="9">
        <v>-80.324811749000006</v>
      </c>
    </row>
    <row r="83" spans="1:77" x14ac:dyDescent="0.25">
      <c r="A83" s="3" t="s">
        <v>353</v>
      </c>
      <c r="H83" s="9" t="s">
        <v>380</v>
      </c>
      <c r="I83" s="9" t="s">
        <v>373</v>
      </c>
      <c r="J83" s="9" t="s">
        <v>386</v>
      </c>
      <c r="K83" s="9" t="s">
        <v>390</v>
      </c>
      <c r="L83" s="9" t="s">
        <v>371</v>
      </c>
      <c r="M83" s="9" t="s">
        <v>377</v>
      </c>
      <c r="N83" s="9" t="s">
        <v>416</v>
      </c>
      <c r="O83" s="9" t="s">
        <v>404</v>
      </c>
      <c r="P83" s="9" t="s">
        <v>407</v>
      </c>
      <c r="Q83" s="9" t="s">
        <v>410</v>
      </c>
      <c r="R83" s="9" t="s">
        <v>411</v>
      </c>
      <c r="U83" s="9" t="s">
        <v>419</v>
      </c>
      <c r="V83" s="9" t="s">
        <v>422</v>
      </c>
      <c r="W83" s="9" t="s">
        <v>426</v>
      </c>
      <c r="X83" s="9" t="s">
        <v>424</v>
      </c>
      <c r="Y83" s="9" t="s">
        <v>423</v>
      </c>
      <c r="Z83" s="9" t="s">
        <v>431</v>
      </c>
      <c r="AC83" s="9" t="s">
        <v>434</v>
      </c>
      <c r="AV83" s="9" t="s">
        <v>441</v>
      </c>
      <c r="AW83" s="9" t="s">
        <v>391</v>
      </c>
      <c r="BA83" s="9" t="s">
        <v>434</v>
      </c>
    </row>
    <row r="84" spans="1:77" x14ac:dyDescent="0.25">
      <c r="A84" t="s">
        <v>354</v>
      </c>
      <c r="H84" s="9">
        <v>14.4444</v>
      </c>
      <c r="I84" s="9">
        <v>49.707999999999998</v>
      </c>
      <c r="J84" s="9">
        <v>37.457999999999998</v>
      </c>
      <c r="K84" s="9">
        <v>17.908200000000001</v>
      </c>
      <c r="L84" s="9">
        <v>17.908200000000001</v>
      </c>
      <c r="M84" s="9">
        <v>25.837499999999999</v>
      </c>
      <c r="N84" s="9">
        <v>3.88889</v>
      </c>
      <c r="O84" s="9">
        <v>0.13888900000000001</v>
      </c>
      <c r="P84" s="9">
        <v>49.707999999999998</v>
      </c>
      <c r="Q84" s="9">
        <v>49.707999999999998</v>
      </c>
      <c r="R84" s="9">
        <v>48.713799999999999</v>
      </c>
      <c r="U84" s="9">
        <v>0.42073700000000003</v>
      </c>
      <c r="V84" s="9">
        <v>0.55192799999999997</v>
      </c>
      <c r="W84" s="9">
        <v>5.0738900000000003E-2</v>
      </c>
      <c r="X84" s="9">
        <v>3.2176999999999998</v>
      </c>
      <c r="Y84" s="9">
        <v>12.25</v>
      </c>
      <c r="Z84" s="9">
        <v>33.464599999999997</v>
      </c>
      <c r="AC84" s="9">
        <v>22.946300000000001</v>
      </c>
      <c r="AV84" s="9">
        <v>12.058</v>
      </c>
      <c r="AW84" s="9">
        <v>4.3277599999999996</v>
      </c>
      <c r="BA84" s="9">
        <v>22.946300000000001</v>
      </c>
    </row>
    <row r="85" spans="1:77" x14ac:dyDescent="0.25">
      <c r="A85" t="s">
        <v>355</v>
      </c>
      <c r="H85" s="9">
        <v>-186.333</v>
      </c>
      <c r="I85" s="9">
        <v>-45.766100000000002</v>
      </c>
      <c r="J85" s="9">
        <v>-19.726600000000001</v>
      </c>
      <c r="K85" s="9">
        <v>-1.69584</v>
      </c>
      <c r="L85" s="9">
        <v>-3.3834300000000002</v>
      </c>
      <c r="M85" s="9">
        <v>-410.82400000000001</v>
      </c>
      <c r="N85" s="9">
        <v>-10.814500000000001</v>
      </c>
      <c r="O85" s="9">
        <v>-0.38623099999999999</v>
      </c>
      <c r="P85" s="9">
        <v>58.327500000000001</v>
      </c>
      <c r="Q85" s="9">
        <v>39.976799999999997</v>
      </c>
      <c r="R85" s="9">
        <v>39.6355</v>
      </c>
      <c r="U85" s="9">
        <v>-0.58214699999999997</v>
      </c>
      <c r="V85" s="9">
        <v>-0.93337700000000001</v>
      </c>
      <c r="W85" s="9">
        <v>-0.108226</v>
      </c>
      <c r="X85" s="9">
        <v>-12.7326</v>
      </c>
      <c r="Y85" s="9">
        <v>-45.798000000000002</v>
      </c>
      <c r="Z85" s="9">
        <v>-8.6007999999999996</v>
      </c>
      <c r="AC85" s="9">
        <v>12.0198</v>
      </c>
      <c r="AV85" s="9">
        <v>-4.6223400000000003</v>
      </c>
      <c r="AW85" s="9">
        <v>-1.7030000000000001</v>
      </c>
      <c r="BA85" s="9">
        <v>12.0198</v>
      </c>
    </row>
    <row r="86" spans="1:77" x14ac:dyDescent="0.25">
      <c r="A86" t="s">
        <v>356</v>
      </c>
      <c r="H86" s="9">
        <v>-42.039160311299995</v>
      </c>
      <c r="I86" s="9">
        <v>-261.83927110499997</v>
      </c>
      <c r="J86" s="9">
        <v>-190.45993455000001</v>
      </c>
      <c r="K86" s="9">
        <v>-13.430540018199999</v>
      </c>
      <c r="L86" s="9">
        <v>-24.119651221199998</v>
      </c>
      <c r="M86" s="9">
        <v>-234.31242499999999</v>
      </c>
      <c r="N86" s="9">
        <v>-26.246775816</v>
      </c>
      <c r="O86" s="9">
        <v>-0.93738304433999986</v>
      </c>
      <c r="P86" s="9">
        <v>-94.498004495999993</v>
      </c>
      <c r="Q86" s="9">
        <v>-116.89485675</v>
      </c>
      <c r="R86" s="9">
        <v>-124.06989916900001</v>
      </c>
      <c r="U86" s="9">
        <v>-1.90038240825</v>
      </c>
      <c r="V86" s="9">
        <v>-2.8080742546699997</v>
      </c>
      <c r="W86" s="9">
        <v>-0.29269156688800002</v>
      </c>
      <c r="X86" s="9">
        <v>-36.563095600000004</v>
      </c>
      <c r="Y86" s="9">
        <v>-130.83380099999999</v>
      </c>
      <c r="Z86" s="9">
        <v>-160.997851</v>
      </c>
      <c r="AC86" s="9">
        <v>3.3655654300000002</v>
      </c>
      <c r="AV86" s="9">
        <v>-38.727447314400003</v>
      </c>
      <c r="AW86" s="9">
        <v>-14.382358935000001</v>
      </c>
      <c r="BA86" s="9">
        <v>3.3655654300000002</v>
      </c>
    </row>
    <row r="87" spans="1:77" x14ac:dyDescent="0.25">
      <c r="A87" s="3" t="s">
        <v>357</v>
      </c>
      <c r="Q87" s="9" t="s">
        <v>101</v>
      </c>
    </row>
    <row r="88" spans="1:77" x14ac:dyDescent="0.25">
      <c r="A88" t="s">
        <v>358</v>
      </c>
    </row>
    <row r="89" spans="1:77" x14ac:dyDescent="0.25">
      <c r="A89" t="s">
        <v>359</v>
      </c>
    </row>
    <row r="90" spans="1:77" x14ac:dyDescent="0.25">
      <c r="A90" t="s">
        <v>360</v>
      </c>
      <c r="AR90" s="8"/>
      <c r="AS90" s="8"/>
      <c r="AV90" s="8"/>
      <c r="AW90" s="8"/>
      <c r="BU90" s="8" t="s">
        <v>448</v>
      </c>
      <c r="BV90" s="8" t="s">
        <v>454</v>
      </c>
      <c r="BW90" s="8" t="s">
        <v>455</v>
      </c>
      <c r="BX90" s="8"/>
      <c r="BY90" s="8" t="s">
        <v>456</v>
      </c>
    </row>
    <row r="91" spans="1:77" x14ac:dyDescent="0.25">
      <c r="A91" t="s">
        <v>361</v>
      </c>
      <c r="B91">
        <v>0</v>
      </c>
      <c r="C91">
        <v>0</v>
      </c>
      <c r="D91">
        <v>0</v>
      </c>
      <c r="E91">
        <v>0</v>
      </c>
      <c r="H91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C91" s="8">
        <v>0</v>
      </c>
      <c r="AF91" s="8">
        <f>AF25</f>
        <v>108672.05499999999</v>
      </c>
      <c r="AI91" s="8">
        <f>AI21</f>
        <v>1366178.92</v>
      </c>
      <c r="AJ91" s="8">
        <f>AJ19</f>
        <v>-8053757.1100000003</v>
      </c>
      <c r="AM91" s="8">
        <f>AM17</f>
        <v>20665974.5</v>
      </c>
      <c r="AN91" s="8">
        <f t="shared" ref="AN91:AO91" si="0">AN17</f>
        <v>5574883.96</v>
      </c>
      <c r="AO91" s="8">
        <f t="shared" si="0"/>
        <v>5545828.2199999997</v>
      </c>
      <c r="AR91" s="8">
        <v>0</v>
      </c>
      <c r="AS91" s="8">
        <v>0</v>
      </c>
      <c r="AV91" s="8">
        <v>0</v>
      </c>
      <c r="AW91" s="8">
        <v>0</v>
      </c>
      <c r="AZ91" s="8">
        <v>0</v>
      </c>
      <c r="BA91" s="13">
        <f>(BA81+BA85-BA69)*1000000</f>
        <v>354552600</v>
      </c>
      <c r="BC91" s="8">
        <v>0</v>
      </c>
      <c r="BD91" s="8">
        <v>0</v>
      </c>
      <c r="BE91" s="8">
        <v>0</v>
      </c>
      <c r="BF91" s="8">
        <v>0</v>
      </c>
      <c r="BI91" s="8">
        <v>0</v>
      </c>
      <c r="BJ91" s="8">
        <v>0</v>
      </c>
      <c r="BK91" s="8">
        <v>0</v>
      </c>
      <c r="BL91" s="8">
        <v>0</v>
      </c>
      <c r="BU91" s="7">
        <f>SUM(B91:BT91)</f>
        <v>379760380.54500002</v>
      </c>
      <c r="BV91" s="8"/>
      <c r="BW91" s="8"/>
      <c r="BX91" s="8"/>
      <c r="BY91" s="8">
        <f>BU91/1000000</f>
        <v>379.76038054500003</v>
      </c>
    </row>
    <row r="92" spans="1:77" x14ac:dyDescent="0.25">
      <c r="A92" t="s">
        <v>362</v>
      </c>
      <c r="B92">
        <f>B18</f>
        <v>-1339267.8400000001</v>
      </c>
      <c r="C92">
        <f t="shared" ref="C92:E92" si="1">C18</f>
        <v>-16612741.199999999</v>
      </c>
      <c r="D92">
        <f t="shared" si="1"/>
        <v>-12013422.6</v>
      </c>
      <c r="E92">
        <f t="shared" si="1"/>
        <v>90555374.599999994</v>
      </c>
      <c r="H92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C92" s="8">
        <v>0</v>
      </c>
      <c r="AF92" s="8">
        <v>0</v>
      </c>
      <c r="AI92" s="8">
        <v>0</v>
      </c>
      <c r="AJ92" s="8">
        <v>0</v>
      </c>
      <c r="AM92" s="8">
        <f>AM18</f>
        <v>-35971120.5</v>
      </c>
      <c r="AN92" s="8">
        <f t="shared" ref="AN92:AO92" si="2">AN18</f>
        <v>-5584908.9000000004</v>
      </c>
      <c r="AO92" s="8">
        <f t="shared" si="2"/>
        <v>0</v>
      </c>
      <c r="AR92" s="8">
        <v>0</v>
      </c>
      <c r="AS92" s="8">
        <v>0</v>
      </c>
      <c r="AV92" s="8">
        <f>AV27</f>
        <v>-2194401.2200000002</v>
      </c>
      <c r="AW92" s="8">
        <f>AW27+AW33</f>
        <v>2111721.7579999999</v>
      </c>
      <c r="AZ92" s="8">
        <v>0</v>
      </c>
      <c r="BA92" s="13">
        <v>0</v>
      </c>
      <c r="BC92" s="8">
        <v>0</v>
      </c>
      <c r="BD92" s="8">
        <v>0</v>
      </c>
      <c r="BE92" s="8">
        <v>0</v>
      </c>
      <c r="BF92" s="8">
        <v>0</v>
      </c>
      <c r="BI92" s="8">
        <v>0</v>
      </c>
      <c r="BJ92" s="8">
        <v>0</v>
      </c>
      <c r="BK92" s="8">
        <v>0</v>
      </c>
      <c r="BL92" s="8">
        <v>0</v>
      </c>
      <c r="BU92" s="7">
        <f t="shared" ref="BU92:BU94" si="3">SUM(B92:BT92)</f>
        <v>18951234.097999997</v>
      </c>
    </row>
    <row r="93" spans="1:77" x14ac:dyDescent="0.25">
      <c r="A93" s="4" t="s">
        <v>363</v>
      </c>
      <c r="B93" s="6">
        <f t="shared" ref="B93:E93" si="4">B80+B84+B88-B68-B72-B76</f>
        <v>0</v>
      </c>
      <c r="C93" s="6">
        <f t="shared" si="4"/>
        <v>0</v>
      </c>
      <c r="D93" s="6">
        <f t="shared" si="4"/>
        <v>0</v>
      </c>
      <c r="E93" s="6">
        <f t="shared" si="4"/>
        <v>0</v>
      </c>
      <c r="H93" s="6">
        <f t="shared" ref="H93:R93" si="5">H80+H84+H88-H68-H72-H76</f>
        <v>1.7763568394002505E-15</v>
      </c>
      <c r="I93" s="6">
        <f t="shared" si="5"/>
        <v>0</v>
      </c>
      <c r="J93" s="6">
        <f t="shared" si="5"/>
        <v>0</v>
      </c>
      <c r="K93" s="6">
        <f t="shared" si="5"/>
        <v>0</v>
      </c>
      <c r="L93" s="6">
        <f t="shared" si="5"/>
        <v>0</v>
      </c>
      <c r="M93" s="6">
        <f t="shared" si="5"/>
        <v>0</v>
      </c>
      <c r="N93" s="6">
        <f t="shared" si="5"/>
        <v>3.5527136788005009E-15</v>
      </c>
      <c r="O93" s="6">
        <f t="shared" si="5"/>
        <v>2.7755575615628914E-17</v>
      </c>
      <c r="P93" s="6">
        <f t="shared" si="5"/>
        <v>-7.1054273576010019E-15</v>
      </c>
      <c r="Q93" s="6">
        <f t="shared" si="5"/>
        <v>-7.1054273576010019E-15</v>
      </c>
      <c r="R93" s="6">
        <f t="shared" si="5"/>
        <v>-7.1054273576010019E-15</v>
      </c>
      <c r="U93" s="6">
        <f t="shared" ref="U93" si="6">U80+U84+U88-U68-U72-U76</f>
        <v>0</v>
      </c>
      <c r="V93" s="6">
        <f t="shared" ref="V93:Z93" si="7">V80+V84+V88-V68-V72-V76</f>
        <v>2.8000000001249248E-5</v>
      </c>
      <c r="W93" s="6">
        <f t="shared" si="7"/>
        <v>3.8899999999841839E-5</v>
      </c>
      <c r="X93" s="6">
        <f t="shared" si="7"/>
        <v>0</v>
      </c>
      <c r="Y93" s="6">
        <f t="shared" si="7"/>
        <v>0</v>
      </c>
      <c r="Z93" s="6">
        <f t="shared" si="7"/>
        <v>-1.0000000003174137E-5</v>
      </c>
      <c r="AC93" s="6">
        <f t="shared" ref="AC93" si="8">AC80+AC84+AC88-AC68-AC72-AC76</f>
        <v>-1.9999999999242846E-5</v>
      </c>
      <c r="AF93" s="6">
        <f t="shared" ref="AF93" si="9">AF80+AF84+AF88-AF68-AF72-AF76</f>
        <v>0</v>
      </c>
      <c r="AI93" s="6">
        <f t="shared" ref="AI93:AJ93" si="10">AI80+AI84+AI88-AI68-AI72-AI76</f>
        <v>0</v>
      </c>
      <c r="AJ93" s="6">
        <f t="shared" si="10"/>
        <v>0</v>
      </c>
      <c r="AM93" s="6">
        <f t="shared" ref="AM93" si="11">AM80+AM84+AM88-AM68-AM72-AM76</f>
        <v>0</v>
      </c>
      <c r="AN93" s="6">
        <f t="shared" ref="AN93:AO93" si="12">AN80+AN84+AN88-AN68-AN72-AN76</f>
        <v>0</v>
      </c>
      <c r="AO93" s="6">
        <f t="shared" si="12"/>
        <v>0</v>
      </c>
      <c r="AR93" s="6">
        <f t="shared" ref="AR93:AS93" si="13">AR80+AR84+AR88-AR68-AR72-AR76</f>
        <v>0</v>
      </c>
      <c r="AS93" s="6">
        <f t="shared" si="13"/>
        <v>0</v>
      </c>
      <c r="AV93" s="6">
        <f t="shared" ref="AV93:AW93" si="14">AV80+AV84+AV88-AV68-AV72-AV76</f>
        <v>1.9999999999242846E-5</v>
      </c>
      <c r="AW93" s="6">
        <f t="shared" si="14"/>
        <v>3.9999999998485691E-5</v>
      </c>
      <c r="AZ93" s="6">
        <f t="shared" ref="AZ93:BA93" si="15">AZ80+AZ84+AZ88-AZ68-AZ72-AZ76</f>
        <v>0</v>
      </c>
      <c r="BA93" s="6">
        <f t="shared" si="15"/>
        <v>-1.9999999999242846E-5</v>
      </c>
      <c r="BC93" s="6">
        <f t="shared" ref="BC93:BF93" si="16">BC80+BC84+BC88-BC68-BC72-BC76</f>
        <v>0</v>
      </c>
      <c r="BD93" s="6">
        <f t="shared" si="16"/>
        <v>0</v>
      </c>
      <c r="BE93" s="6">
        <f t="shared" si="16"/>
        <v>0</v>
      </c>
      <c r="BF93" s="6">
        <f t="shared" si="16"/>
        <v>0</v>
      </c>
      <c r="BI93" s="6">
        <f t="shared" ref="BI93:BL93" si="17">BI80+BI84+BI88-BI68-BI72-BI76</f>
        <v>8.9999999997592006E-6</v>
      </c>
      <c r="BJ93" s="6">
        <f t="shared" si="17"/>
        <v>1.9999999997466489E-5</v>
      </c>
      <c r="BK93" s="6">
        <f t="shared" si="17"/>
        <v>-9.0000000000145519E-5</v>
      </c>
      <c r="BL93" s="6">
        <f t="shared" si="17"/>
        <v>3.9999999998485691E-5</v>
      </c>
      <c r="BU93" s="7">
        <f t="shared" si="3"/>
        <v>5.5899999976766201E-5</v>
      </c>
    </row>
    <row r="94" spans="1:77" x14ac:dyDescent="0.25">
      <c r="A94" s="4" t="s">
        <v>364</v>
      </c>
      <c r="B94">
        <f t="shared" ref="B94:E94" si="18">B92/1000000</f>
        <v>-1.33926784</v>
      </c>
      <c r="C94">
        <f t="shared" si="18"/>
        <v>-16.612741199999999</v>
      </c>
      <c r="D94">
        <f t="shared" si="18"/>
        <v>-12.0134226</v>
      </c>
      <c r="E94">
        <f t="shared" si="18"/>
        <v>90.555374599999993</v>
      </c>
      <c r="H94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C94" s="8">
        <v>0</v>
      </c>
      <c r="AF94" s="8">
        <v>0</v>
      </c>
      <c r="AI94" s="8">
        <v>0</v>
      </c>
      <c r="AJ94" s="8">
        <v>0</v>
      </c>
      <c r="AM94" s="8">
        <f>AM92/1000000</f>
        <v>-35.971120499999998</v>
      </c>
      <c r="AN94" s="8">
        <f t="shared" ref="AN94:AO94" si="19">AN92/1000000</f>
        <v>-5.5849089000000003</v>
      </c>
      <c r="AO94" s="8">
        <f t="shared" si="19"/>
        <v>0</v>
      </c>
      <c r="AR94" s="8">
        <v>0</v>
      </c>
      <c r="AS94" s="8">
        <v>0</v>
      </c>
      <c r="AV94" s="8">
        <f>AV92/1000000</f>
        <v>-2.19440122</v>
      </c>
      <c r="AW94" s="8">
        <f>AW92/1000000</f>
        <v>2.1117217579999998</v>
      </c>
      <c r="AZ94" s="8">
        <v>0</v>
      </c>
      <c r="BA94" s="8">
        <f>BA92/1000000</f>
        <v>0</v>
      </c>
      <c r="BC94" s="8">
        <v>0</v>
      </c>
      <c r="BD94" s="8">
        <v>0</v>
      </c>
      <c r="BE94" s="8">
        <v>0</v>
      </c>
      <c r="BF94" s="8">
        <v>0</v>
      </c>
      <c r="BI94" s="8">
        <v>0</v>
      </c>
      <c r="BJ94" s="8">
        <v>0</v>
      </c>
      <c r="BK94" s="8">
        <v>0</v>
      </c>
      <c r="BL94" s="8">
        <v>0</v>
      </c>
      <c r="BU94" s="7">
        <f t="shared" si="3"/>
        <v>18.951234097999993</v>
      </c>
      <c r="BV94">
        <f>AW94+E94</f>
        <v>92.667096357999995</v>
      </c>
      <c r="BW94">
        <f>AV94+AN94+AM94+D94+C94+B94</f>
        <v>-73.715862259999994</v>
      </c>
    </row>
    <row r="95" spans="1:77" x14ac:dyDescent="0.25">
      <c r="A95" s="4" t="s">
        <v>365</v>
      </c>
      <c r="B95" s="6">
        <f t="shared" ref="B95:E95" si="20">B81+B85+B89+-B69-B73-B77-B94</f>
        <v>-2.1599999995292052E-6</v>
      </c>
      <c r="C95" s="6">
        <f t="shared" si="20"/>
        <v>-5.8800000001468788E-5</v>
      </c>
      <c r="D95" s="6">
        <f t="shared" si="20"/>
        <v>2.2599999999428633E-5</v>
      </c>
      <c r="E95" s="6">
        <f t="shared" si="20"/>
        <v>-3.7459999998645799E-4</v>
      </c>
      <c r="H95" s="6">
        <f t="shared" ref="H95:R95" si="21">H81+H85+H89+-H69-H73-H77-H94</f>
        <v>-1.0000000000331966E-4</v>
      </c>
      <c r="I95" s="6">
        <f t="shared" si="21"/>
        <v>1.9999999995690132E-5</v>
      </c>
      <c r="J95" s="6">
        <f t="shared" si="21"/>
        <v>-3.0000000004193339E-5</v>
      </c>
      <c r="K95" s="6">
        <f t="shared" si="21"/>
        <v>-2.199999999846422E-6</v>
      </c>
      <c r="L95" s="6">
        <f t="shared" si="21"/>
        <v>-4.4408920985006262E-16</v>
      </c>
      <c r="M95" s="6">
        <f t="shared" si="21"/>
        <v>-9.1100000565447203E-6</v>
      </c>
      <c r="N95" s="6">
        <f t="shared" si="21"/>
        <v>3.5527136788005009E-15</v>
      </c>
      <c r="O95" s="6">
        <f t="shared" si="21"/>
        <v>1.0000000000287557E-6</v>
      </c>
      <c r="P95" s="6">
        <f t="shared" si="21"/>
        <v>1.0000000001753051E-4</v>
      </c>
      <c r="Q95" s="6">
        <f t="shared" si="21"/>
        <v>-7.1054273576010019E-15</v>
      </c>
      <c r="R95" s="6">
        <f t="shared" si="21"/>
        <v>-9.9999999996214228E-5</v>
      </c>
      <c r="U95" s="6">
        <f t="shared" ref="U95" si="22">U81+U85+U89+-U69-U73-U77-U94</f>
        <v>-2.0000000000575113E-6</v>
      </c>
      <c r="V95" s="6">
        <f t="shared" ref="V95:Z95" si="23">V81+V85+V89+-V69-V73-V77-V94</f>
        <v>-7.699999999566387E-5</v>
      </c>
      <c r="W95" s="6">
        <f t="shared" si="23"/>
        <v>-2.5999999998305157E-5</v>
      </c>
      <c r="X95" s="6">
        <f t="shared" si="23"/>
        <v>0</v>
      </c>
      <c r="Y95" s="6">
        <f t="shared" si="23"/>
        <v>1.0000000000331966E-4</v>
      </c>
      <c r="Z95" s="6">
        <f t="shared" si="23"/>
        <v>-3.5527136788005009E-15</v>
      </c>
      <c r="AC95" s="6">
        <f t="shared" ref="AC95" si="24">AC81+AC85+AC89+-AC69-AC73-AC77-AC94</f>
        <v>-4.3999999999968509E-3</v>
      </c>
      <c r="AF95" s="6">
        <f>AF81+AF85+AF89+-AF69-AF73-AF77-AF94-AF91/1000000</f>
        <v>3.2794500003729965E-4</v>
      </c>
      <c r="AI95" s="6">
        <f>AI81+AI85+AI89+-AI69-AI73-AI77-AI94-AI91/1000000</f>
        <v>3.1080000000738295E-5</v>
      </c>
      <c r="AJ95" s="6">
        <f>AJ81+AJ85+AJ89+-AJ69-AJ73-AJ77-AJ94-AJ91/1000000</f>
        <v>-4.288999999779719E-5</v>
      </c>
      <c r="AM95" s="6">
        <f>AM81+AM85+AM89+-AM69-AM73-AM77-AM94-AM91/1000000</f>
        <v>-7.0000000000902673E-6</v>
      </c>
      <c r="AN95" s="6">
        <f t="shared" ref="AN95:AO95" si="25">AN81+AN85+AN89+-AN69-AN73-AN77-AN94-AN91/1000000</f>
        <v>2.9999999817675871E-8</v>
      </c>
      <c r="AO95" s="6">
        <f t="shared" si="25"/>
        <v>1.7799999998402427E-6</v>
      </c>
      <c r="AR95" s="6">
        <f t="shared" ref="AR95:AS95" si="26">AR81+AR85+AR89+-AR69-AR73-AR77-AR94</f>
        <v>0</v>
      </c>
      <c r="AS95" s="6">
        <f t="shared" si="26"/>
        <v>0</v>
      </c>
      <c r="AV95" s="6">
        <f t="shared" ref="AV95:AW95" si="27">AV81+AV85+AV89+-AV69-AV73-AV77-AV94</f>
        <v>-2.8780000000505623E-5</v>
      </c>
      <c r="AW95" s="6">
        <f t="shared" si="27"/>
        <v>-1.7579999997963114E-6</v>
      </c>
      <c r="AZ95" s="6">
        <f t="shared" ref="AZ95" si="28">AZ81+AZ85+AZ89+-AZ69-AZ73-AZ77-AZ94</f>
        <v>354.55700000000002</v>
      </c>
      <c r="BA95" s="6">
        <f>BA81+BA85+BA89+-BA69-BA73-BA77-BA94-BA91/1000000</f>
        <v>0</v>
      </c>
      <c r="BC95" s="6">
        <f t="shared" ref="BC95:BF95" si="29">BC81+BC85+BC89+-BC69-BC73-BC77-BC94</f>
        <v>0</v>
      </c>
      <c r="BD95" s="6">
        <f t="shared" si="29"/>
        <v>0</v>
      </c>
      <c r="BE95" s="6">
        <f t="shared" si="29"/>
        <v>0</v>
      </c>
      <c r="BF95" s="6">
        <f t="shared" si="29"/>
        <v>0</v>
      </c>
      <c r="BI95" s="6">
        <f t="shared" ref="BI95:BL95" si="30">BI81+BI85+BI89+-BI69-BI73-BI77-BI94</f>
        <v>3.4999999998563958E-5</v>
      </c>
      <c r="BJ95" s="6">
        <f t="shared" si="30"/>
        <v>-9.9999999996214228E-6</v>
      </c>
      <c r="BK95" s="6">
        <f t="shared" si="30"/>
        <v>3.3000000001948138E-5</v>
      </c>
      <c r="BL95" s="6">
        <f t="shared" si="30"/>
        <v>-4.0000000041118255E-6</v>
      </c>
      <c r="BU95" s="7">
        <f>SUM(B95:BT95)-AZ95-AC95</f>
        <v>-2.03862999946125E-4</v>
      </c>
    </row>
    <row r="96" spans="1:77" x14ac:dyDescent="0.25">
      <c r="A96" s="5" t="s">
        <v>366</v>
      </c>
      <c r="B96">
        <v>95</v>
      </c>
      <c r="C96">
        <v>310</v>
      </c>
      <c r="D96">
        <v>550</v>
      </c>
      <c r="E96">
        <v>835</v>
      </c>
      <c r="H96">
        <v>1000</v>
      </c>
      <c r="I96" s="8">
        <v>1000</v>
      </c>
      <c r="J96" s="8">
        <v>1000</v>
      </c>
      <c r="K96" s="8">
        <v>1000</v>
      </c>
      <c r="L96" s="8">
        <v>1000</v>
      </c>
      <c r="M96" s="8">
        <v>1000</v>
      </c>
      <c r="N96" s="8">
        <v>1000</v>
      </c>
      <c r="O96" s="8">
        <v>1000</v>
      </c>
      <c r="P96" s="8">
        <v>1000</v>
      </c>
      <c r="Q96" s="8">
        <v>1000</v>
      </c>
      <c r="R96" s="8">
        <v>1000</v>
      </c>
      <c r="U96" s="8">
        <v>1000</v>
      </c>
      <c r="V96" s="8">
        <v>1000</v>
      </c>
      <c r="W96" s="8">
        <v>1000</v>
      </c>
      <c r="X96" s="8">
        <v>1000</v>
      </c>
      <c r="Y96" s="8">
        <v>1000</v>
      </c>
      <c r="Z96" s="8">
        <v>1000</v>
      </c>
      <c r="AC96" s="8">
        <v>1000</v>
      </c>
      <c r="AF96" s="8">
        <v>1000</v>
      </c>
      <c r="AI96" s="8">
        <v>1000</v>
      </c>
      <c r="AJ96" s="8">
        <v>1000</v>
      </c>
      <c r="AM96" s="8">
        <v>273</v>
      </c>
      <c r="AN96" s="8">
        <v>290</v>
      </c>
      <c r="AO96" s="8">
        <v>1000</v>
      </c>
      <c r="AR96" s="8">
        <v>1000</v>
      </c>
      <c r="AS96" s="8">
        <v>1000</v>
      </c>
      <c r="AV96" s="8">
        <v>90</v>
      </c>
      <c r="AW96" s="8">
        <v>1000</v>
      </c>
      <c r="AZ96" s="8">
        <v>1000</v>
      </c>
      <c r="BA96" s="14">
        <v>826.3</v>
      </c>
      <c r="BC96" s="8">
        <v>1000</v>
      </c>
      <c r="BD96" s="8">
        <v>1000</v>
      </c>
      <c r="BE96" s="8">
        <v>1000</v>
      </c>
      <c r="BF96" s="8">
        <v>1000</v>
      </c>
      <c r="BI96" s="8">
        <v>1000</v>
      </c>
      <c r="BJ96" s="8">
        <v>1000</v>
      </c>
      <c r="BK96" s="8">
        <v>1000</v>
      </c>
      <c r="BL96" s="8">
        <v>1000</v>
      </c>
      <c r="BU96" s="7"/>
    </row>
    <row r="97" spans="1:73" x14ac:dyDescent="0.25">
      <c r="A97" s="5" t="s">
        <v>367</v>
      </c>
      <c r="B97" s="7">
        <f t="shared" ref="B97:E97" si="31">B82+B86+B90-B70-B74-B78-B94/B96*1000</f>
        <v>1.1274664079263115</v>
      </c>
      <c r="C97" s="7">
        <f t="shared" si="31"/>
        <v>4.3223909869354671</v>
      </c>
      <c r="D97" s="7">
        <f t="shared" si="31"/>
        <v>3.4511547646545502</v>
      </c>
      <c r="E97" s="7">
        <f t="shared" si="31"/>
        <v>74.491408200838336</v>
      </c>
      <c r="H97" s="7">
        <f t="shared" ref="H97:R97" si="32">H82+H86+H90-H70-H74-H78-H94/H96*1000</f>
        <v>14.280322735699983</v>
      </c>
      <c r="I97" s="7">
        <f t="shared" si="32"/>
        <v>9.0444396870000787</v>
      </c>
      <c r="J97" s="7">
        <f t="shared" si="32"/>
        <v>0.78704274099999338</v>
      </c>
      <c r="K97" s="7">
        <f t="shared" si="32"/>
        <v>4.1309763620100028</v>
      </c>
      <c r="L97" s="7">
        <f t="shared" si="32"/>
        <v>2.2226701963999993</v>
      </c>
      <c r="M97" s="7">
        <f t="shared" si="32"/>
        <v>2.495880891999974</v>
      </c>
      <c r="N97" s="7">
        <f t="shared" si="32"/>
        <v>1.3199242320000195</v>
      </c>
      <c r="O97" s="7">
        <f t="shared" si="32"/>
        <v>6.5708673449999866E-2</v>
      </c>
      <c r="P97" s="7">
        <f t="shared" si="32"/>
        <v>1.9405449900000065</v>
      </c>
      <c r="Q97" s="7">
        <f t="shared" si="32"/>
        <v>4.8116860110000346</v>
      </c>
      <c r="R97" s="7">
        <f t="shared" si="32"/>
        <v>11.887344540000029</v>
      </c>
      <c r="U97" s="7">
        <f t="shared" ref="U97" si="33">U82+U86+U90-U70-U74-U78-U94/U96*1000</f>
        <v>-1.0063499997770009E-6</v>
      </c>
      <c r="V97" s="7">
        <f t="shared" ref="V97:Z97" si="34">V82+V86+V90-V70-V74-V78-V94/V96*1000</f>
        <v>3.2437146903300018</v>
      </c>
      <c r="W97" s="7">
        <f t="shared" si="34"/>
        <v>0.11689316311196762</v>
      </c>
      <c r="X97" s="7">
        <f t="shared" si="34"/>
        <v>9.5551488999944922E-2</v>
      </c>
      <c r="Y97" s="7">
        <f t="shared" si="34"/>
        <v>3.6710999995648308E-4</v>
      </c>
      <c r="Z97" s="7">
        <f t="shared" si="34"/>
        <v>-3.737579999949503E-4</v>
      </c>
      <c r="AC97" s="7">
        <f t="shared" ref="AC97" si="35">AC82+AC86+AC90-AC70-AC74-AC78-AC94/AC96*1000</f>
        <v>-11.389620419000002</v>
      </c>
      <c r="AF97" s="7">
        <f t="shared" ref="AF97" si="36">AF82+AF86+AF90-AF70-AF74-AF78-AF94/AF96*1000</f>
        <v>7.457840000000715E-2</v>
      </c>
      <c r="AI97" s="7">
        <f t="shared" ref="AI97:AJ97" si="37">AI82+AI86+AI90-AI70-AI74-AI78-AI94/AI96*1000</f>
        <v>1.3552159529999699</v>
      </c>
      <c r="AJ97" s="7">
        <f t="shared" si="37"/>
        <v>4.62952589</v>
      </c>
      <c r="AM97" s="7">
        <f t="shared" ref="AM97:AO97" si="38">AM82+AM86+AM90-AM70-AM74-AM78-AM94/AM96*1000</f>
        <v>53.812988154646106</v>
      </c>
      <c r="AN97" s="7">
        <f t="shared" si="38"/>
        <v>12.783675270664141</v>
      </c>
      <c r="AO97" s="7">
        <f t="shared" si="38"/>
        <v>3.8170187104200002</v>
      </c>
      <c r="AR97" s="7">
        <f t="shared" ref="AR97:AS97" si="39">AR82+AR86+AR90-AR70-AR74-AR78-AR94/AR96*1000</f>
        <v>2.7891023399999604E-3</v>
      </c>
      <c r="AS97" s="7">
        <f t="shared" si="39"/>
        <v>7.8095015999998907E-2</v>
      </c>
      <c r="AV97" s="7">
        <f t="shared" ref="AV97" si="40">AV82+AV86+AV90-AV70-AV74-AV78-AV94/AV96*1000</f>
        <v>1.9579810051777855</v>
      </c>
      <c r="AW97" s="7">
        <f>AW82+AW86+AW90-AW70-AW74-AW78-(AW27/79+AW33/98)/1000</f>
        <v>3.6960587979387753</v>
      </c>
      <c r="AZ97" s="7">
        <f t="shared" ref="AZ97" si="41">AZ82+AZ86+AZ90-AZ70-AZ74-AZ78-AZ94/AZ96*1000</f>
        <v>69.965561027000007</v>
      </c>
      <c r="BA97" s="13">
        <f>BA99/BA96*1000</f>
        <v>100.04009567953523</v>
      </c>
      <c r="BC97" s="7">
        <f t="shared" ref="BC97:BF97" si="42">BC82+BC86+BC90-BC70-BC74-BC78-BC94/BC96*1000</f>
        <v>2.5674302710000063</v>
      </c>
      <c r="BD97" s="7">
        <f t="shared" si="42"/>
        <v>0.8487743459999848</v>
      </c>
      <c r="BE97" s="7">
        <f t="shared" si="42"/>
        <v>1.5469096700000051</v>
      </c>
      <c r="BF97" s="7">
        <f t="shared" si="42"/>
        <v>2.9778890860000047</v>
      </c>
      <c r="BI97" s="7">
        <f t="shared" ref="BI97:BL97" si="43">BI82+BI86+BI90-BI70-BI74-BI78-BI94/BI96*1000</f>
        <v>3.7023874998154405E-4</v>
      </c>
      <c r="BJ97" s="7">
        <f t="shared" si="43"/>
        <v>9.6178016585799995</v>
      </c>
      <c r="BK97" s="7">
        <f t="shared" si="43"/>
        <v>0.69296582699999476</v>
      </c>
      <c r="BL97" s="7">
        <f t="shared" si="43"/>
        <v>0.43467335499998683</v>
      </c>
      <c r="BU97" s="7">
        <f>SUM(B97:BT97)-AZ97-AC97</f>
        <v>340.76994954105845</v>
      </c>
    </row>
    <row r="98" spans="1:73" x14ac:dyDescent="0.25">
      <c r="A98" s="5" t="s">
        <v>368</v>
      </c>
      <c r="B98">
        <v>0</v>
      </c>
      <c r="C98">
        <v>0</v>
      </c>
      <c r="D98">
        <v>0</v>
      </c>
      <c r="E98">
        <v>0</v>
      </c>
      <c r="H9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C98" s="8">
        <v>0</v>
      </c>
      <c r="AF98" s="8">
        <v>0</v>
      </c>
      <c r="AI98" s="12">
        <f>956325.247/1000000</f>
        <v>0.95632524699999999</v>
      </c>
      <c r="AJ98" s="12">
        <f>956325.247/1000000</f>
        <v>0.95632524699999999</v>
      </c>
      <c r="AM98" s="8">
        <v>0</v>
      </c>
      <c r="AN98" s="8">
        <v>0</v>
      </c>
      <c r="AO98" s="8">
        <v>0</v>
      </c>
      <c r="AR98" s="8">
        <v>0</v>
      </c>
      <c r="AS98" s="8">
        <v>0</v>
      </c>
      <c r="AV98" s="8">
        <v>0</v>
      </c>
      <c r="AW98" s="8">
        <v>0</v>
      </c>
      <c r="AZ98" s="8">
        <v>0</v>
      </c>
      <c r="BA98" s="13">
        <f>'[1]Real Gas'!$L$3*2*0.7171</f>
        <v>271.88946894000003</v>
      </c>
      <c r="BC98" s="8">
        <v>0</v>
      </c>
      <c r="BD98" s="8">
        <v>0</v>
      </c>
      <c r="BE98" s="8">
        <v>0</v>
      </c>
      <c r="BF98" s="8">
        <v>0</v>
      </c>
      <c r="BI98" s="8">
        <v>0</v>
      </c>
      <c r="BJ98" s="8">
        <v>0</v>
      </c>
      <c r="BK98" s="8">
        <v>0</v>
      </c>
      <c r="BL98" s="8">
        <v>0</v>
      </c>
      <c r="BU98" s="7"/>
    </row>
    <row r="99" spans="1:73" x14ac:dyDescent="0.25">
      <c r="A99" s="5" t="s">
        <v>369</v>
      </c>
      <c r="B99">
        <v>0</v>
      </c>
      <c r="C99">
        <v>0</v>
      </c>
      <c r="D99">
        <v>0</v>
      </c>
      <c r="E99">
        <v>0</v>
      </c>
      <c r="H99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C99" s="8">
        <v>0</v>
      </c>
      <c r="AF99" s="8">
        <v>0</v>
      </c>
      <c r="AI99" s="12">
        <f>AI91/1000000-AI98</f>
        <v>0.40985367299999986</v>
      </c>
      <c r="AJ99" s="12">
        <f>AJ91/1000000-AJ98</f>
        <v>-9.0100823570000017</v>
      </c>
      <c r="AM99" s="8">
        <v>0</v>
      </c>
      <c r="AN99" s="8">
        <v>0</v>
      </c>
      <c r="AO99" s="8">
        <v>0</v>
      </c>
      <c r="AR99" s="8">
        <v>0</v>
      </c>
      <c r="AS99" s="8">
        <v>0</v>
      </c>
      <c r="AV99" s="8">
        <v>0</v>
      </c>
      <c r="AW99" s="8">
        <v>0</v>
      </c>
      <c r="AZ99" s="8">
        <v>0</v>
      </c>
      <c r="BA99" s="13">
        <f>BA91/1000000-BA98</f>
        <v>82.663131059999955</v>
      </c>
      <c r="BC99" s="8">
        <v>0</v>
      </c>
      <c r="BD99" s="8">
        <v>0</v>
      </c>
      <c r="BE99" s="8">
        <v>0</v>
      </c>
      <c r="BF99" s="8">
        <v>0</v>
      </c>
      <c r="BI99" s="8">
        <v>0</v>
      </c>
      <c r="BJ99" s="8">
        <v>0</v>
      </c>
      <c r="BK99" s="8">
        <v>0</v>
      </c>
      <c r="BL99" s="8">
        <v>0</v>
      </c>
      <c r="BU99" s="7"/>
    </row>
    <row r="100" spans="1:73" x14ac:dyDescent="0.25">
      <c r="A100" s="1" t="s">
        <v>1</v>
      </c>
      <c r="B100" s="1" t="s">
        <v>31</v>
      </c>
      <c r="C100" s="1" t="s">
        <v>35</v>
      </c>
      <c r="D100" s="1" t="s">
        <v>36</v>
      </c>
      <c r="E100" s="1" t="s">
        <v>37</v>
      </c>
      <c r="G100" s="1" t="s">
        <v>1</v>
      </c>
      <c r="H100" s="1" t="s">
        <v>89</v>
      </c>
      <c r="I100" s="1" t="s">
        <v>92</v>
      </c>
      <c r="J100" s="1" t="s">
        <v>93</v>
      </c>
      <c r="K100" s="1" t="s">
        <v>94</v>
      </c>
      <c r="L100" s="1" t="s">
        <v>95</v>
      </c>
      <c r="M100" s="1" t="s">
        <v>96</v>
      </c>
      <c r="N100" s="1" t="s">
        <v>98</v>
      </c>
      <c r="O100" s="1" t="s">
        <v>99</v>
      </c>
      <c r="P100" s="1" t="s">
        <v>100</v>
      </c>
      <c r="Q100" s="1" t="s">
        <v>101</v>
      </c>
      <c r="R100" s="1" t="s">
        <v>102</v>
      </c>
      <c r="T100" s="1" t="s">
        <v>1</v>
      </c>
      <c r="U100" s="1" t="s">
        <v>109</v>
      </c>
      <c r="V100" s="1" t="s">
        <v>110</v>
      </c>
      <c r="W100" s="1" t="s">
        <v>111</v>
      </c>
      <c r="X100" s="1" t="s">
        <v>112</v>
      </c>
      <c r="Y100" s="1" t="s">
        <v>113</v>
      </c>
      <c r="Z100" s="1" t="s">
        <v>114</v>
      </c>
      <c r="AB100" s="1" t="s">
        <v>1</v>
      </c>
      <c r="AC100" s="1" t="s">
        <v>129</v>
      </c>
      <c r="AE100" s="1" t="s">
        <v>1</v>
      </c>
      <c r="AF100" s="1" t="s">
        <v>159</v>
      </c>
      <c r="AH100" s="1" t="s">
        <v>1</v>
      </c>
      <c r="AI100" s="1" t="s">
        <v>184</v>
      </c>
      <c r="AJ100" s="1" t="s">
        <v>186</v>
      </c>
      <c r="AL100" s="1" t="s">
        <v>1</v>
      </c>
      <c r="AM100" s="1" t="s">
        <v>198</v>
      </c>
      <c r="AN100" s="1" t="s">
        <v>199</v>
      </c>
      <c r="AO100" s="1" t="s">
        <v>200</v>
      </c>
      <c r="AQ100" s="1" t="s">
        <v>1</v>
      </c>
      <c r="AR100" s="1" t="s">
        <v>221</v>
      </c>
      <c r="AS100" s="1" t="s">
        <v>225</v>
      </c>
      <c r="AU100" s="1" t="s">
        <v>1</v>
      </c>
      <c r="AV100" s="1" t="s">
        <v>263</v>
      </c>
      <c r="AW100" s="1" t="s">
        <v>268</v>
      </c>
      <c r="AY100" s="1" t="s">
        <v>1</v>
      </c>
      <c r="AZ100" s="1" t="s">
        <v>273</v>
      </c>
      <c r="BB100" s="1" t="s">
        <v>1</v>
      </c>
      <c r="BC100" s="1" t="s">
        <v>296</v>
      </c>
      <c r="BD100" s="1" t="s">
        <v>297</v>
      </c>
      <c r="BE100" s="1" t="s">
        <v>298</v>
      </c>
      <c r="BF100" s="1" t="s">
        <v>299</v>
      </c>
      <c r="BH100" s="1" t="s">
        <v>1</v>
      </c>
      <c r="BI100" s="1" t="s">
        <v>303</v>
      </c>
      <c r="BJ100" s="1" t="s">
        <v>304</v>
      </c>
      <c r="BK100" s="1" t="s">
        <v>305</v>
      </c>
      <c r="BL100" s="1" t="s">
        <v>306</v>
      </c>
      <c r="BN100" s="1" t="s">
        <v>1</v>
      </c>
      <c r="BO100" s="1" t="s">
        <v>326</v>
      </c>
      <c r="BP100" s="1" t="s">
        <v>327</v>
      </c>
      <c r="BQ100" s="1" t="s">
        <v>328</v>
      </c>
      <c r="BS100" s="1" t="s">
        <v>1</v>
      </c>
      <c r="BT100" s="1" t="s">
        <v>335</v>
      </c>
      <c r="BU100" s="7"/>
    </row>
    <row r="101" spans="1:73" x14ac:dyDescent="0.25">
      <c r="AY101" t="s">
        <v>462</v>
      </c>
      <c r="AZ101" t="s">
        <v>458</v>
      </c>
      <c r="BA101">
        <f>35.71*EXP(-0.0057*(AZ11+273.15))*EXP(-0.0217*AZ10)</f>
        <v>0.18088578691745374</v>
      </c>
      <c r="BB101" s="8"/>
    </row>
    <row r="102" spans="1:73" x14ac:dyDescent="0.25">
      <c r="AY102" t="s">
        <v>461</v>
      </c>
      <c r="AZ102" t="s">
        <v>457</v>
      </c>
      <c r="BA102">
        <f>BA101*(4*96485*0.134105*1000)^2</f>
        <v>484544836080548.31</v>
      </c>
    </row>
    <row r="103" spans="1:73" x14ac:dyDescent="0.25">
      <c r="AZ103" t="s">
        <v>463</v>
      </c>
      <c r="BA103">
        <f>BA102/1000000</f>
        <v>484544836.08054829</v>
      </c>
    </row>
    <row r="104" spans="1:73" x14ac:dyDescent="0.25">
      <c r="AY104" t="s">
        <v>459</v>
      </c>
      <c r="AZ104" t="s">
        <v>460</v>
      </c>
      <c r="BA104">
        <f>BA103/BA99/10000</f>
        <v>586.16801694681487</v>
      </c>
    </row>
  </sheetData>
  <mergeCells count="14">
    <mergeCell ref="AH2:AJ2"/>
    <mergeCell ref="A2:E2"/>
    <mergeCell ref="G2:R2"/>
    <mergeCell ref="T2:Z2"/>
    <mergeCell ref="AB2:AC2"/>
    <mergeCell ref="AE2:AF2"/>
    <mergeCell ref="BN2:BQ2"/>
    <mergeCell ref="BS2:BT2"/>
    <mergeCell ref="AL2:AO2"/>
    <mergeCell ref="AQ2:AS2"/>
    <mergeCell ref="AU2:AW2"/>
    <mergeCell ref="AY2:AZ2"/>
    <mergeCell ref="BB2:BF2"/>
    <mergeCell ref="BH2:B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CC658-BD60-47F5-AC3F-65468C411B60}">
  <dimension ref="A1:AP1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8" sqref="I8"/>
    </sheetView>
  </sheetViews>
  <sheetFormatPr defaultRowHeight="15" x14ac:dyDescent="0.25"/>
  <cols>
    <col min="1" max="1" width="26.140625" bestFit="1" customWidth="1"/>
    <col min="2" max="2" width="11" bestFit="1" customWidth="1"/>
    <col min="3" max="3" width="18.140625" bestFit="1" customWidth="1"/>
    <col min="4" max="4" width="13.42578125" bestFit="1" customWidth="1"/>
    <col min="5" max="5" width="8.5703125" bestFit="1" customWidth="1"/>
    <col min="6" max="6" width="12.28515625" bestFit="1" customWidth="1"/>
    <col min="7" max="7" width="14.7109375" bestFit="1" customWidth="1"/>
    <col min="8" max="8" width="10.28515625" bestFit="1" customWidth="1"/>
    <col min="9" max="9" width="8.5703125" bestFit="1" customWidth="1"/>
    <col min="10" max="10" width="14.7109375" bestFit="1" customWidth="1"/>
    <col min="11" max="11" width="19.28515625" bestFit="1" customWidth="1"/>
    <col min="12" max="12" width="13.42578125" bestFit="1" customWidth="1"/>
    <col min="13" max="13" width="8.5703125" bestFit="1" customWidth="1"/>
    <col min="14" max="15" width="11.5703125" bestFit="1" customWidth="1"/>
    <col min="16" max="16" width="13.42578125" bestFit="1" customWidth="1"/>
    <col min="17" max="17" width="8.5703125" bestFit="1" customWidth="1"/>
    <col min="18" max="18" width="11.42578125" bestFit="1" customWidth="1"/>
    <col min="19" max="19" width="13.5703125" bestFit="1" customWidth="1"/>
    <col min="20" max="20" width="19.5703125" bestFit="1" customWidth="1"/>
    <col min="21" max="21" width="8.5703125" bestFit="1" customWidth="1"/>
    <col min="22" max="22" width="12.28515625" bestFit="1" customWidth="1"/>
    <col min="23" max="23" width="14.85546875" bestFit="1" customWidth="1"/>
    <col min="24" max="24" width="13.42578125" bestFit="1" customWidth="1"/>
    <col min="25" max="25" width="11.5703125" bestFit="1" customWidth="1"/>
    <col min="26" max="26" width="12.7109375" bestFit="1" customWidth="1"/>
    <col min="27" max="27" width="12.28515625" bestFit="1" customWidth="1"/>
    <col min="28" max="28" width="13.42578125" bestFit="1" customWidth="1"/>
    <col min="29" max="30" width="8.5703125" bestFit="1" customWidth="1"/>
    <col min="31" max="31" width="16.5703125" bestFit="1" customWidth="1"/>
    <col min="32" max="33" width="8.5703125" bestFit="1" customWidth="1"/>
    <col min="34" max="34" width="16.85546875" bestFit="1" customWidth="1"/>
    <col min="35" max="35" width="19.85546875" bestFit="1" customWidth="1"/>
    <col min="36" max="36" width="15.5703125" bestFit="1" customWidth="1"/>
    <col min="37" max="37" width="14.85546875" bestFit="1" customWidth="1"/>
    <col min="38" max="39" width="8.5703125" bestFit="1" customWidth="1"/>
    <col min="40" max="40" width="8.7109375" bestFit="1" customWidth="1"/>
    <col min="41" max="41" width="9" bestFit="1" customWidth="1"/>
    <col min="42" max="42" width="12.5703125" bestFit="1" customWidth="1"/>
  </cols>
  <sheetData>
    <row r="1" spans="1:42" s="8" customFormat="1" x14ac:dyDescent="0.25">
      <c r="A1" s="8" t="s">
        <v>378</v>
      </c>
    </row>
    <row r="2" spans="1:42" s="8" customFormat="1" x14ac:dyDescent="0.25">
      <c r="A2" s="9" t="s">
        <v>1</v>
      </c>
      <c r="B2" s="9" t="s">
        <v>447</v>
      </c>
      <c r="C2" s="9" t="s">
        <v>37</v>
      </c>
      <c r="D2" s="9" t="s">
        <v>198</v>
      </c>
      <c r="E2" s="9" t="s">
        <v>89</v>
      </c>
      <c r="F2" s="9" t="s">
        <v>199</v>
      </c>
      <c r="G2" s="9" t="s">
        <v>102</v>
      </c>
      <c r="H2" s="9" t="s">
        <v>304</v>
      </c>
      <c r="I2" s="9" t="s">
        <v>92</v>
      </c>
      <c r="J2" s="9" t="s">
        <v>101</v>
      </c>
      <c r="K2" s="9" t="s">
        <v>186</v>
      </c>
      <c r="L2" s="9" t="s">
        <v>35</v>
      </c>
      <c r="M2" s="9" t="s">
        <v>94</v>
      </c>
      <c r="N2" s="9" t="s">
        <v>200</v>
      </c>
      <c r="O2" s="9" t="s">
        <v>268</v>
      </c>
      <c r="P2" s="9" t="s">
        <v>36</v>
      </c>
      <c r="Q2" s="9" t="s">
        <v>110</v>
      </c>
      <c r="R2" s="9" t="s">
        <v>299</v>
      </c>
      <c r="S2" s="9" t="s">
        <v>296</v>
      </c>
      <c r="T2" s="9" t="s">
        <v>96</v>
      </c>
      <c r="U2" s="9" t="s">
        <v>95</v>
      </c>
      <c r="V2" s="9" t="s">
        <v>263</v>
      </c>
      <c r="W2" s="9" t="s">
        <v>100</v>
      </c>
      <c r="X2" s="9" t="s">
        <v>298</v>
      </c>
      <c r="Y2" s="9" t="s">
        <v>184</v>
      </c>
      <c r="Z2" s="9" t="s">
        <v>98</v>
      </c>
      <c r="AA2" s="9" t="s">
        <v>31</v>
      </c>
      <c r="AB2" s="9" t="s">
        <v>297</v>
      </c>
      <c r="AC2" s="9" t="s">
        <v>93</v>
      </c>
      <c r="AD2" s="9" t="s">
        <v>305</v>
      </c>
      <c r="AE2" s="9" t="s">
        <v>306</v>
      </c>
      <c r="AF2" s="9" t="s">
        <v>111</v>
      </c>
      <c r="AG2" s="9" t="s">
        <v>112</v>
      </c>
      <c r="AH2" s="9" t="s">
        <v>225</v>
      </c>
      <c r="AI2" s="9" t="s">
        <v>159</v>
      </c>
      <c r="AJ2" s="9" t="s">
        <v>99</v>
      </c>
      <c r="AK2" s="9" t="s">
        <v>221</v>
      </c>
      <c r="AL2" s="9" t="s">
        <v>303</v>
      </c>
      <c r="AM2" s="9" t="s">
        <v>113</v>
      </c>
      <c r="AN2" s="9" t="s">
        <v>109</v>
      </c>
      <c r="AO2" s="9" t="s">
        <v>114</v>
      </c>
      <c r="AP2" s="11" t="s">
        <v>448</v>
      </c>
    </row>
    <row r="3" spans="1:42" s="7" customFormat="1" x14ac:dyDescent="0.25">
      <c r="A3" s="7" t="s">
        <v>361</v>
      </c>
      <c r="B3" s="7">
        <v>354.55259999999998</v>
      </c>
      <c r="C3" s="7">
        <v>0</v>
      </c>
      <c r="D3" s="7">
        <v>20665974.5</v>
      </c>
      <c r="E3" s="7">
        <v>0</v>
      </c>
      <c r="F3" s="7">
        <v>5574883.96</v>
      </c>
      <c r="G3" s="7">
        <v>0</v>
      </c>
      <c r="H3" s="7">
        <v>0</v>
      </c>
      <c r="I3" s="7">
        <v>0</v>
      </c>
      <c r="J3" s="7">
        <v>0</v>
      </c>
      <c r="K3" s="7">
        <v>-8053757.1100000003</v>
      </c>
      <c r="L3" s="7">
        <v>0</v>
      </c>
      <c r="M3" s="7">
        <v>0</v>
      </c>
      <c r="N3" s="7">
        <v>5545828.2199999997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1366178.92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108672.05499999999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25208135.097599998</v>
      </c>
    </row>
    <row r="4" spans="1:42" s="7" customFormat="1" x14ac:dyDescent="0.25">
      <c r="A4" s="7" t="s">
        <v>362</v>
      </c>
      <c r="B4" s="7">
        <v>0</v>
      </c>
      <c r="C4" s="7">
        <v>90555374.599999994</v>
      </c>
      <c r="D4" s="7">
        <v>-35971120.5</v>
      </c>
      <c r="E4" s="7">
        <v>0</v>
      </c>
      <c r="F4" s="7">
        <v>-5584908.9000000004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-16612741.199999999</v>
      </c>
      <c r="M4" s="7">
        <v>0</v>
      </c>
      <c r="N4" s="7">
        <v>0</v>
      </c>
      <c r="O4" s="7">
        <v>2111721.7579999999</v>
      </c>
      <c r="P4" s="7">
        <v>-12013422.6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-2194401.2200000002</v>
      </c>
      <c r="W4" s="7">
        <v>0</v>
      </c>
      <c r="X4" s="7">
        <v>0</v>
      </c>
      <c r="Y4" s="7">
        <v>0</v>
      </c>
      <c r="Z4" s="7">
        <v>0</v>
      </c>
      <c r="AA4" s="7">
        <v>-1339267.8400000001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18951234.097999997</v>
      </c>
    </row>
    <row r="5" spans="1:42" s="7" customFormat="1" x14ac:dyDescent="0.25">
      <c r="A5" s="5" t="s">
        <v>363</v>
      </c>
      <c r="B5" s="7">
        <v>-1.9999999999242846E-5</v>
      </c>
      <c r="C5" s="7">
        <v>0</v>
      </c>
      <c r="D5" s="7">
        <v>0</v>
      </c>
      <c r="E5" s="7">
        <v>1.7763568394002505E-15</v>
      </c>
      <c r="F5" s="7">
        <v>0</v>
      </c>
      <c r="G5" s="7">
        <v>-7.1054273576010019E-15</v>
      </c>
      <c r="H5" s="7">
        <v>1.9999999997466489E-5</v>
      </c>
      <c r="I5" s="7">
        <v>0</v>
      </c>
      <c r="J5" s="7">
        <v>-7.1054273576010019E-15</v>
      </c>
      <c r="K5" s="7">
        <v>0</v>
      </c>
      <c r="L5" s="7">
        <v>0</v>
      </c>
      <c r="M5" s="7">
        <v>0</v>
      </c>
      <c r="N5" s="7">
        <v>0</v>
      </c>
      <c r="O5" s="7">
        <v>3.9999999998485691E-5</v>
      </c>
      <c r="P5" s="7">
        <v>0</v>
      </c>
      <c r="Q5" s="7">
        <v>2.8000000001249248E-5</v>
      </c>
      <c r="R5" s="7">
        <v>0</v>
      </c>
      <c r="S5" s="7">
        <v>0</v>
      </c>
      <c r="T5" s="7">
        <v>0</v>
      </c>
      <c r="U5" s="7">
        <v>0</v>
      </c>
      <c r="V5" s="7">
        <v>1.9999999999242846E-5</v>
      </c>
      <c r="W5" s="7">
        <v>-7.1054273576010019E-15</v>
      </c>
      <c r="X5" s="7">
        <v>0</v>
      </c>
      <c r="Y5" s="7">
        <v>0</v>
      </c>
      <c r="Z5" s="7">
        <v>3.5527136788005009E-15</v>
      </c>
      <c r="AA5" s="7">
        <v>0</v>
      </c>
      <c r="AB5" s="7">
        <v>0</v>
      </c>
      <c r="AC5" s="7">
        <v>0</v>
      </c>
      <c r="AD5" s="7">
        <v>-9.0000000000145519E-5</v>
      </c>
      <c r="AE5" s="7">
        <v>3.9999999998485691E-5</v>
      </c>
      <c r="AF5" s="7">
        <v>3.8899999999841839E-5</v>
      </c>
      <c r="AG5" s="7">
        <v>0</v>
      </c>
      <c r="AH5" s="7">
        <v>0</v>
      </c>
      <c r="AI5" s="7">
        <v>0</v>
      </c>
      <c r="AJ5" s="7">
        <v>2.7755575615628914E-17</v>
      </c>
      <c r="AK5" s="7">
        <v>0</v>
      </c>
      <c r="AL5" s="7">
        <v>8.9999999997592006E-6</v>
      </c>
      <c r="AM5" s="7">
        <v>0</v>
      </c>
      <c r="AN5" s="7">
        <v>0</v>
      </c>
      <c r="AO5" s="7">
        <v>-1.0000000003174137E-5</v>
      </c>
      <c r="AP5" s="7">
        <v>5.5899999976766201E-5</v>
      </c>
    </row>
    <row r="6" spans="1:42" s="7" customFormat="1" x14ac:dyDescent="0.25">
      <c r="A6" s="5" t="s">
        <v>364</v>
      </c>
      <c r="B6" s="7">
        <v>0</v>
      </c>
      <c r="C6" s="7">
        <v>90.555374599999993</v>
      </c>
      <c r="D6" s="7">
        <v>-35.971120499999998</v>
      </c>
      <c r="E6" s="7">
        <v>0</v>
      </c>
      <c r="F6" s="7">
        <v>-5.5849089000000003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-16.612741199999999</v>
      </c>
      <c r="M6" s="7">
        <v>0</v>
      </c>
      <c r="N6" s="7">
        <v>0</v>
      </c>
      <c r="O6" s="7">
        <v>2.1117217579999998</v>
      </c>
      <c r="P6" s="7">
        <v>-12.0134226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-2.19440122</v>
      </c>
      <c r="W6" s="7">
        <v>0</v>
      </c>
      <c r="X6" s="7">
        <v>0</v>
      </c>
      <c r="Y6" s="7">
        <v>0</v>
      </c>
      <c r="Z6" s="7">
        <v>0</v>
      </c>
      <c r="AA6" s="7">
        <v>-1.33926784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18.951234097999993</v>
      </c>
    </row>
    <row r="7" spans="1:42" s="7" customFormat="1" x14ac:dyDescent="0.25">
      <c r="A7" s="5" t="s">
        <v>365</v>
      </c>
      <c r="B7" s="7">
        <v>0</v>
      </c>
      <c r="C7" s="7">
        <v>-3.7459999998645799E-4</v>
      </c>
      <c r="D7" s="7">
        <v>-7.0000000000902673E-6</v>
      </c>
      <c r="E7" s="7">
        <v>-1.0000000000331966E-4</v>
      </c>
      <c r="F7" s="7">
        <v>2.9999999817675871E-8</v>
      </c>
      <c r="G7" s="7">
        <v>-9.9999999996214228E-5</v>
      </c>
      <c r="H7" s="7">
        <v>-9.9999999996214228E-6</v>
      </c>
      <c r="I7" s="7">
        <v>1.9999999995690132E-5</v>
      </c>
      <c r="J7" s="7">
        <v>-7.1054273576010019E-15</v>
      </c>
      <c r="K7" s="7">
        <v>-4.288999999779719E-5</v>
      </c>
      <c r="L7" s="7">
        <v>-5.8800000001468788E-5</v>
      </c>
      <c r="M7" s="7">
        <v>-2.199999999846422E-6</v>
      </c>
      <c r="N7" s="7">
        <v>1.7799999998402427E-6</v>
      </c>
      <c r="O7" s="7">
        <v>-1.7579999997963114E-6</v>
      </c>
      <c r="P7" s="7">
        <v>2.2599999999428633E-5</v>
      </c>
      <c r="Q7" s="7">
        <v>-7.699999999566387E-5</v>
      </c>
      <c r="R7" s="7">
        <v>0</v>
      </c>
      <c r="S7" s="7">
        <v>0</v>
      </c>
      <c r="T7" s="7">
        <v>-9.1100000565447203E-6</v>
      </c>
      <c r="U7" s="7">
        <v>-4.4408920985006262E-16</v>
      </c>
      <c r="V7" s="7">
        <v>-2.8780000000505623E-5</v>
      </c>
      <c r="W7" s="7">
        <v>1.0000000001753051E-4</v>
      </c>
      <c r="X7" s="7">
        <v>0</v>
      </c>
      <c r="Y7" s="7">
        <v>3.1080000000738295E-5</v>
      </c>
      <c r="Z7" s="7">
        <v>3.5527136788005009E-15</v>
      </c>
      <c r="AA7" s="7">
        <v>-2.1599999995292052E-6</v>
      </c>
      <c r="AB7" s="7">
        <v>0</v>
      </c>
      <c r="AC7" s="7">
        <v>-3.0000000004193339E-5</v>
      </c>
      <c r="AD7" s="7">
        <v>3.3000000001948138E-5</v>
      </c>
      <c r="AE7" s="7">
        <v>-4.0000000041118255E-6</v>
      </c>
      <c r="AF7" s="7">
        <v>-2.5999999998305157E-5</v>
      </c>
      <c r="AG7" s="7">
        <v>0</v>
      </c>
      <c r="AH7" s="7">
        <v>0</v>
      </c>
      <c r="AI7" s="7">
        <v>3.2794500003729965E-4</v>
      </c>
      <c r="AJ7" s="7">
        <v>1.0000000000287557E-6</v>
      </c>
      <c r="AK7" s="7">
        <v>0</v>
      </c>
      <c r="AL7" s="7">
        <v>3.4999999998563958E-5</v>
      </c>
      <c r="AM7" s="7">
        <v>1.0000000000331966E-4</v>
      </c>
      <c r="AN7" s="7">
        <v>-2.0000000000575113E-6</v>
      </c>
      <c r="AO7" s="7">
        <v>-3.5527136788005009E-15</v>
      </c>
      <c r="AP7" s="7">
        <v>-2.03862999946125E-4</v>
      </c>
    </row>
    <row r="8" spans="1:42" s="7" customFormat="1" x14ac:dyDescent="0.25">
      <c r="A8" s="5" t="s">
        <v>366</v>
      </c>
      <c r="B8" s="7">
        <v>826.3</v>
      </c>
      <c r="C8" s="7">
        <v>835</v>
      </c>
      <c r="D8" s="7">
        <v>273</v>
      </c>
      <c r="E8" s="7">
        <v>1000</v>
      </c>
      <c r="F8" s="7">
        <v>290</v>
      </c>
      <c r="G8" s="7">
        <v>1000</v>
      </c>
      <c r="H8" s="7">
        <v>1000</v>
      </c>
      <c r="I8" s="7">
        <v>1000</v>
      </c>
      <c r="J8" s="7">
        <v>1000</v>
      </c>
      <c r="K8" s="7">
        <v>1000</v>
      </c>
      <c r="L8" s="7">
        <v>310</v>
      </c>
      <c r="M8" s="7">
        <v>1000</v>
      </c>
      <c r="N8" s="7">
        <v>1000</v>
      </c>
      <c r="O8" s="7">
        <v>1000</v>
      </c>
      <c r="P8" s="7">
        <v>550</v>
      </c>
      <c r="Q8" s="7">
        <v>1000</v>
      </c>
      <c r="R8" s="7">
        <v>1000</v>
      </c>
      <c r="S8" s="7">
        <v>1000</v>
      </c>
      <c r="T8" s="7">
        <v>1000</v>
      </c>
      <c r="U8" s="7">
        <v>1000</v>
      </c>
      <c r="V8" s="7">
        <v>90</v>
      </c>
      <c r="W8" s="7">
        <v>1000</v>
      </c>
      <c r="X8" s="7">
        <v>1000</v>
      </c>
      <c r="Y8" s="7">
        <v>1000</v>
      </c>
      <c r="Z8" s="7">
        <v>1000</v>
      </c>
      <c r="AA8" s="7">
        <v>95</v>
      </c>
      <c r="AB8" s="7">
        <v>1000</v>
      </c>
      <c r="AC8" s="7">
        <v>1000</v>
      </c>
      <c r="AD8" s="7">
        <v>1000</v>
      </c>
      <c r="AE8" s="7">
        <v>1000</v>
      </c>
      <c r="AF8" s="7">
        <v>1000</v>
      </c>
      <c r="AG8" s="7">
        <v>1000</v>
      </c>
      <c r="AH8" s="7">
        <v>1000</v>
      </c>
      <c r="AI8" s="7">
        <v>1000</v>
      </c>
      <c r="AJ8" s="7">
        <v>1000</v>
      </c>
      <c r="AK8" s="7">
        <v>1000</v>
      </c>
      <c r="AL8" s="7">
        <v>1000</v>
      </c>
      <c r="AM8" s="7">
        <v>1000</v>
      </c>
      <c r="AN8" s="7">
        <v>1000</v>
      </c>
      <c r="AO8" s="7">
        <v>1000</v>
      </c>
    </row>
    <row r="9" spans="1:42" s="7" customFormat="1" x14ac:dyDescent="0.25">
      <c r="A9" s="5" t="s">
        <v>367</v>
      </c>
      <c r="B9" s="7">
        <v>100.04009567953523</v>
      </c>
      <c r="C9" s="7">
        <v>74.491408200838336</v>
      </c>
      <c r="D9" s="7">
        <v>53.812988154646106</v>
      </c>
      <c r="E9" s="7">
        <v>14.280322735699983</v>
      </c>
      <c r="F9" s="7">
        <v>12.783675270664141</v>
      </c>
      <c r="G9" s="7">
        <v>11.887344540000029</v>
      </c>
      <c r="H9" s="7">
        <v>9.6178016585799995</v>
      </c>
      <c r="I9" s="7">
        <v>9.0444396870000787</v>
      </c>
      <c r="J9" s="7">
        <v>4.8116860110000346</v>
      </c>
      <c r="K9" s="7">
        <v>4.62952589</v>
      </c>
      <c r="L9" s="7">
        <v>4.3223909869354671</v>
      </c>
      <c r="M9" s="7">
        <v>4.1309763620100028</v>
      </c>
      <c r="N9" s="7">
        <v>3.8170187104200002</v>
      </c>
      <c r="O9" s="7">
        <v>3.6960587979387753</v>
      </c>
      <c r="P9" s="7">
        <v>3.4511547646545502</v>
      </c>
      <c r="Q9" s="7">
        <v>3.2437146903300018</v>
      </c>
      <c r="R9" s="7">
        <v>2.9778890860000047</v>
      </c>
      <c r="S9" s="7">
        <v>2.5674302710000063</v>
      </c>
      <c r="T9" s="7">
        <v>2.495880891999974</v>
      </c>
      <c r="U9" s="7">
        <v>2.2226701963999993</v>
      </c>
      <c r="V9" s="7">
        <v>1.9579810051777855</v>
      </c>
      <c r="W9" s="7">
        <v>1.9405449900000065</v>
      </c>
      <c r="X9" s="7">
        <v>1.5469096700000051</v>
      </c>
      <c r="Y9" s="7">
        <v>1.3552159529999699</v>
      </c>
      <c r="Z9" s="7">
        <v>1.3199242320000195</v>
      </c>
      <c r="AA9" s="7">
        <v>1.1274664079263115</v>
      </c>
      <c r="AB9" s="7">
        <v>0.8487743459999848</v>
      </c>
      <c r="AC9" s="7">
        <v>0.78704274099999338</v>
      </c>
      <c r="AD9" s="7">
        <v>0.69296582699999476</v>
      </c>
      <c r="AE9" s="7">
        <v>0.43467335499998683</v>
      </c>
      <c r="AF9" s="7">
        <v>0.11689316311196762</v>
      </c>
      <c r="AG9" s="7">
        <v>9.5551488999944922E-2</v>
      </c>
      <c r="AH9" s="7">
        <v>7.8095015999998907E-2</v>
      </c>
      <c r="AI9" s="7">
        <v>7.457840000000715E-2</v>
      </c>
      <c r="AJ9" s="7">
        <v>6.5708673449999866E-2</v>
      </c>
      <c r="AK9" s="7">
        <v>2.7891023399999604E-3</v>
      </c>
      <c r="AL9" s="7">
        <v>3.7023874998154405E-4</v>
      </c>
      <c r="AM9" s="7">
        <v>3.6710999995648308E-4</v>
      </c>
      <c r="AN9" s="7">
        <v>-1.0063499997770009E-6</v>
      </c>
      <c r="AO9" s="7">
        <v>-3.737579999949503E-4</v>
      </c>
      <c r="AP9" s="7">
        <v>340.76994954105845</v>
      </c>
    </row>
    <row r="10" spans="1:42" s="7" customFormat="1" x14ac:dyDescent="0.25">
      <c r="A10" s="5" t="s">
        <v>368</v>
      </c>
      <c r="B10" s="7">
        <v>271.88946894000003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0.95632524699999999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0.95632524699999999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</row>
    <row r="11" spans="1:42" s="7" customFormat="1" x14ac:dyDescent="0.25">
      <c r="A11" s="5" t="s">
        <v>369</v>
      </c>
      <c r="B11" s="7">
        <v>82.663131059999955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-9.0100823570000017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0.40985367299999986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</row>
    <row r="12" spans="1:42" x14ac:dyDescent="0.25">
      <c r="O12" t="s">
        <v>451</v>
      </c>
      <c r="R12" s="7">
        <f>SUM(B9:AO9)</f>
        <v>340.76994954105851</v>
      </c>
      <c r="S12" s="8" t="s">
        <v>449</v>
      </c>
      <c r="T12" s="7">
        <f>SUM(W9:AO9)</f>
        <v>10.487495950228134</v>
      </c>
    </row>
    <row r="13" spans="1:42" x14ac:dyDescent="0.25">
      <c r="R13" s="8">
        <f>R12/'[2]Aspen Data Tables'!$CS92*100</f>
        <v>-5705041.552444783</v>
      </c>
      <c r="S13" s="15" t="s">
        <v>450</v>
      </c>
      <c r="T13" s="8">
        <f>T12/R12*100</f>
        <v>3.0775882569318282</v>
      </c>
    </row>
    <row r="14" spans="1:42" x14ac:dyDescent="0.25">
      <c r="O14" t="s">
        <v>452</v>
      </c>
      <c r="Q14" s="7">
        <f>F9+H9+M9+N9+O9+P9+U9+V9</f>
        <v>41.677336765845254</v>
      </c>
      <c r="R14" s="15" t="s">
        <v>450</v>
      </c>
      <c r="S14">
        <f>Q14/R$12*100</f>
        <v>12.230343908544571</v>
      </c>
    </row>
    <row r="15" spans="1:42" x14ac:dyDescent="0.25">
      <c r="O15" t="s">
        <v>453</v>
      </c>
      <c r="Q15" s="7">
        <f>B9+C9+K9+T9</f>
        <v>181.65691066237355</v>
      </c>
      <c r="R15" s="15" t="s">
        <v>450</v>
      </c>
      <c r="S15" s="8">
        <f>Q15/R$12*100</f>
        <v>53.307784593983442</v>
      </c>
    </row>
  </sheetData>
  <sortState xmlns:xlrd2="http://schemas.microsoft.com/office/spreadsheetml/2017/richdata2" columnSort="1" ref="B2:AO11">
    <sortCondition descending="1" ref="B9:AO9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0EF6323977ED4A958D25323E642A41" ma:contentTypeVersion="11" ma:contentTypeDescription="Create a new document." ma:contentTypeScope="" ma:versionID="8d6e9c92d10264ef402a971512d6d27f">
  <xsd:schema xmlns:xsd="http://www.w3.org/2001/XMLSchema" xmlns:xs="http://www.w3.org/2001/XMLSchema" xmlns:p="http://schemas.microsoft.com/office/2006/metadata/properties" xmlns:ns3="3ccfcf0b-7949-4eaa-bbf1-a01d2397d7c8" xmlns:ns4="b8dd6ad8-7037-4972-90e8-bc92557b531e" targetNamespace="http://schemas.microsoft.com/office/2006/metadata/properties" ma:root="true" ma:fieldsID="09eb25779794b787b105856f76f9d6af" ns3:_="" ns4:_="">
    <xsd:import namespace="3ccfcf0b-7949-4eaa-bbf1-a01d2397d7c8"/>
    <xsd:import namespace="b8dd6ad8-7037-4972-90e8-bc92557b531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cfcf0b-7949-4eaa-bbf1-a01d2397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d6ad8-7037-4972-90e8-bc92557b53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A81B84-22E8-473B-8036-81919E3733A3}">
  <ds:schemaRefs>
    <ds:schemaRef ds:uri="http://schemas.microsoft.com/office/infopath/2007/PartnerControls"/>
    <ds:schemaRef ds:uri="3ccfcf0b-7949-4eaa-bbf1-a01d2397d7c8"/>
    <ds:schemaRef ds:uri="http://www.w3.org/XML/1998/namespace"/>
    <ds:schemaRef ds:uri="http://schemas.openxmlformats.org/package/2006/metadata/core-properties"/>
    <ds:schemaRef ds:uri="b8dd6ad8-7037-4972-90e8-bc92557b531e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EB3A6DB-519B-4596-A5F9-E0C053D97B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670019-C562-4BCA-A110-F218362A59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cfcf0b-7949-4eaa-bbf1-a01d2397d7c8"/>
    <ds:schemaRef ds:uri="b8dd6ad8-7037-4972-90e8-bc92557b53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Aspen Data Tables</vt:lpstr>
      <vt:lpstr>Pareto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O'Connell</dc:creator>
  <cp:lastModifiedBy>John OCONNELL</cp:lastModifiedBy>
  <dcterms:created xsi:type="dcterms:W3CDTF">2020-04-19T00:29:48Z</dcterms:created>
  <dcterms:modified xsi:type="dcterms:W3CDTF">2020-06-01T22:10:59Z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0x0101000D0EF6323977ED4A958D25323E642A41</vt:lpwstr>
  </property>
</Properties>
</file>