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16588f504008e/Desktop/DataVis Class/Homework/01-Excel/Excel Challenge/"/>
    </mc:Choice>
  </mc:AlternateContent>
  <xr:revisionPtr revIDLastSave="388" documentId="13_ncr:40009_{11C9D2FE-BDF6-5C46-B9DE-A4DF0C4A6734}" xr6:coauthVersionLast="47" xr6:coauthVersionMax="47" xr10:uidLastSave="{C781BC46-26D3-4B6C-92AC-1DA51C2F9D27}"/>
  <bookViews>
    <workbookView xWindow="28680" yWindow="-120" windowWidth="29040" windowHeight="1644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Created" sheetId="7" r:id="rId4"/>
    <sheet name="Goal Analysis" sheetId="8" r:id="rId5"/>
    <sheet name="Summary" sheetId="9" r:id="rId6"/>
  </sheets>
  <definedNames>
    <definedName name="_xlnm._FilterDatabase" localSheetId="0" hidden="1">Crowdfunding!$A$1:$T$1001</definedName>
    <definedName name="FailedCampain">Summary!$E$2:$E$365</definedName>
    <definedName name="SuccesfulCampain">Summary!$B$2:$B$566</definedName>
  </definedNames>
  <calcPr calcId="191029"/>
  <pivotCaches>
    <pivotCache cacheId="0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9" l="1"/>
  <c r="I6" i="9"/>
  <c r="H3" i="9"/>
  <c r="I5" i="9"/>
  <c r="I4" i="9"/>
  <c r="I3" i="9"/>
  <c r="I2" i="9"/>
  <c r="H7" i="9"/>
  <c r="H6" i="9"/>
  <c r="H5" i="9"/>
  <c r="H4" i="9"/>
  <c r="H2" i="9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8" l="1"/>
  <c r="H6" i="8" s="1"/>
  <c r="E5" i="8"/>
  <c r="F5" i="8" s="1"/>
  <c r="E4" i="8"/>
  <c r="F4" i="8" s="1"/>
  <c r="E3" i="8"/>
  <c r="F3" i="8" s="1"/>
  <c r="E2" i="8"/>
  <c r="H2" i="8" s="1"/>
  <c r="E13" i="8"/>
  <c r="F13" i="8" s="1"/>
  <c r="E12" i="8"/>
  <c r="F12" i="8" s="1"/>
  <c r="E11" i="8"/>
  <c r="F11" i="8" s="1"/>
  <c r="E10" i="8"/>
  <c r="G10" i="8" s="1"/>
  <c r="E9" i="8"/>
  <c r="F9" i="8" s="1"/>
  <c r="E8" i="8"/>
  <c r="F8" i="8" s="1"/>
  <c r="E7" i="8"/>
  <c r="F7" i="8" s="1"/>
  <c r="G6" i="8" l="1"/>
  <c r="F6" i="8"/>
  <c r="G12" i="8"/>
  <c r="G11" i="8"/>
  <c r="G13" i="8"/>
  <c r="G2" i="8"/>
  <c r="H10" i="8"/>
  <c r="F2" i="8"/>
  <c r="H13" i="8"/>
  <c r="H12" i="8"/>
  <c r="F10" i="8"/>
  <c r="H5" i="8"/>
  <c r="G5" i="8"/>
  <c r="G4" i="8"/>
  <c r="H8" i="8"/>
  <c r="H11" i="8"/>
  <c r="G8" i="8"/>
  <c r="H3" i="8"/>
  <c r="G7" i="8"/>
  <c r="G3" i="8"/>
  <c r="H9" i="8"/>
  <c r="H4" i="8"/>
  <c r="H7" i="8"/>
  <c r="G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<sst xmlns="http://schemas.openxmlformats.org/spreadsheetml/2006/main" count="7062" uniqueCount="2117">
  <si>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</si>
  <si>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</si>
  <si>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</si>
  <si>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</si>
  <si>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</si>
  <si>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</si>
  <si>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</si>
  <si>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</si>
  <si>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</si>
  <si>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</si>
  <si>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</si>
  <si>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</si>
  <si>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</si>
  <si>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</si>
  <si>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</si>
  <si>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</si>
  <si>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</si>
  <si>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</si>
  <si>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</si>
  <si>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</si>
  <si>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</si>
  <si>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</si>
  <si>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</si>
  <si>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</si>
  <si>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</si>
  <si>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</si>
  <si>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</si>
  <si>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</si>
  <si>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</si>
  <si>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</si>
  <si>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</si>
  <si>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</si>
  <si>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</si>
  <si>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</si>
  <si>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</si>
  <si>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</si>
  <si>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</si>
  <si>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</si>
  <si>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</si>
  <si>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</si>
  <si>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</si>
  <si>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</si>
  <si>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</si>
  <si>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</si>
  <si>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</si>
  <si>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</si>
  <si>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</si>
  <si>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</si>
  <si>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</si>
  <si>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</si>
  <si>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</si>
  <si>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</si>
  <si>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</si>
  <si>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</si>
  <si>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</si>
  <si>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</si>
  <si>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</si>
  <si>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</si>
  <si>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</si>
  <si>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</si>
  <si>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</si>
  <si>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</si>
  <si>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</si>
  <si>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</si>
  <si>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</si>
  <si>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</si>
  <si>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</si>
  <si>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</si>
  <si>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</si>
  <si>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</si>
  <si>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</si>
  <si>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</si>
  <si>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</si>
  <si>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</si>
  <si>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</si>
  <si>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</si>
  <si>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</si>
  <si>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</si>
  <si>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</si>
  <si>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</si>
  <si>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</si>
  <si>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</si>
  <si>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</si>
  <si>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</si>
  <si>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</si>
  <si>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</si>
  <si>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</si>
  <si>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</si>
  <si>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</si>
  <si>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</si>
  <si>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</si>
  <si>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</si>
  <si>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</si>
  <si>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</si>
  <si>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</si>
  <si>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</si>
  <si>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</si>
  <si>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</si>
  <si>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</si>
  <si>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</si>
  <si>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</si>
  <si>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</si>
  <si>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</si>
  <si>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</si>
  <si>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</si>
  <si>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</si>
  <si>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</si>
  <si>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</si>
  <si>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</si>
  <si>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</si>
  <si>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</si>
  <si>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</si>
  <si>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</si>
  <si>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</si>
  <si>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</si>
  <si>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</si>
  <si>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</si>
  <si>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</si>
  <si>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</si>
  <si>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</si>
  <si>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</si>
  <si>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</si>
  <si>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</si>
  <si>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</si>
  <si>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</si>
  <si>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</si>
  <si>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</si>
  <si>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</si>
  <si>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</si>
  <si>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</si>
  <si>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</si>
  <si>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</si>
  <si>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</si>
  <si>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</si>
  <si>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</si>
  <si>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</si>
  <si>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</si>
  <si>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</si>
  <si>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</si>
  <si>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</si>
  <si>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</si>
  <si>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</si>
  <si>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</si>
  <si>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</si>
  <si>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</si>
  <si>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</si>
  <si>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</si>
  <si>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</si>
  <si>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</si>
  <si>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</si>
  <si>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</si>
  <si>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</si>
  <si>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</si>
  <si>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</si>
  <si>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</si>
  <si>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</si>
  <si>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</si>
  <si>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</si>
  <si>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</si>
  <si>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</si>
  <si>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</si>
  <si>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</si>
  <si>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</si>
  <si>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</si>
  <si>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</si>
  <si>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</si>
  <si>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</si>
  <si>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</si>
  <si>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</si>
  <si>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</si>
  <si>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</si>
  <si>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</si>
  <si>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</si>
  <si>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</si>
  <si>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</si>
  <si>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</si>
  <si>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</si>
  <si>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</si>
  <si>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</si>
  <si>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</si>
  <si>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</si>
  <si>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</si>
  <si>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</si>
  <si>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</si>
  <si>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</si>
  <si>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</si>
  <si>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</si>
  <si>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</si>
  <si>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</si>
  <si>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</si>
  <si>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</si>
  <si>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</si>
  <si>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</si>
  <si>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</si>
  <si>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</si>
  <si>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</si>
  <si>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</si>
  <si>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</si>
  <si>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</si>
  <si>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</si>
  <si>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</si>
  <si>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</si>
  <si>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</si>
  <si>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</si>
  <si>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</si>
  <si>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</si>
  <si>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</si>
  <si>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</si>
  <si>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</si>
  <si>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</si>
  <si>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</si>
  <si>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</si>
  <si>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</si>
  <si>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</si>
  <si>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</si>
  <si>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</si>
  <si>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</si>
  <si>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</si>
  <si>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</si>
  <si>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</si>
  <si>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</si>
  <si>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</si>
  <si>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</si>
  <si>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</si>
  <si>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</si>
  <si>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</si>
  <si>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</si>
  <si>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</si>
  <si>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</si>
  <si>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</si>
  <si>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</si>
  <si>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</si>
  <si>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</si>
  <si>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</si>
  <si>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</si>
  <si>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</si>
  <si>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</si>
  <si>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</si>
  <si>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</si>
  <si>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</si>
  <si>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</si>
  <si>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</si>
  <si>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</si>
  <si>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</si>
  <si>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</si>
  <si>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</si>
  <si>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</si>
  <si>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</si>
  <si>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</si>
  <si>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</si>
  <si>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</si>
  <si>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</si>
  <si>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</si>
  <si>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</si>
  <si>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</si>
  <si>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</si>
  <si>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</si>
  <si>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</si>
  <si>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</si>
  <si>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</si>
  <si>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</si>
  <si>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</si>
  <si>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</si>
  <si>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</si>
  <si>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</si>
  <si>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</si>
  <si>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</si>
  <si>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</si>
  <si>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</si>
  <si>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</si>
  <si>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</si>
  <si>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</si>
  <si>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</si>
  <si>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</si>
  <si>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</si>
  <si>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</si>
  <si>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</si>
  <si>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</si>
  <si>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</si>
  <si>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</si>
  <si>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</si>
  <si>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</si>
  <si>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</si>
  <si>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</si>
  <si>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</si>
  <si>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</si>
  <si>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</si>
  <si>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</si>
  <si>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</si>
  <si>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</si>
  <si>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</si>
  <si>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</si>
  <si>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</si>
  <si>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</si>
  <si>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</si>
  <si>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</si>
  <si>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</si>
  <si>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</si>
  <si>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</si>
  <si>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</si>
  <si>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</si>
  <si>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</si>
  <si>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</si>
  <si>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</si>
  <si>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</si>
  <si>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</si>
  <si>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</si>
  <si>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</si>
  <si>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</si>
  <si>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</si>
  <si>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</si>
  <si>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</si>
  <si>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</si>
  <si>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</si>
  <si>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</si>
  <si>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</si>
  <si>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</si>
  <si>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</si>
  <si>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</si>
  <si>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</si>
  <si>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</si>
  <si>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</si>
  <si>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</si>
  <si>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</si>
  <si>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</si>
  <si>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</si>
  <si>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</si>
  <si>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</si>
  <si>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</si>
  <si>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</si>
  <si>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</si>
  <si>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</si>
  <si>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</si>
  <si>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</si>
  <si>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</si>
  <si>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</si>
  <si>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</si>
  <si>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</si>
  <si>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</si>
  <si>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</si>
  <si>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</si>
  <si>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</si>
  <si>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</si>
  <si>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</si>
  <si>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</si>
  <si>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</si>
  <si>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</si>
  <si>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</si>
  <si>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</si>
  <si>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</si>
  <si>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</si>
  <si>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</si>
  <si>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</si>
  <si>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</si>
  <si>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</si>
  <si>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</si>
  <si>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</si>
  <si>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</si>
  <si>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</si>
  <si>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</si>
  <si>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</si>
  <si>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</si>
  <si>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</si>
  <si>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</si>
  <si>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</si>
  <si>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</si>
  <si>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</si>
  <si>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</si>
  <si>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</si>
  <si>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</si>
  <si>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</si>
  <si>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</si>
  <si>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</si>
  <si>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</si>
  <si>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</si>
  <si>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</si>
  <si>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</si>
  <si>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</si>
  <si>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</si>
  <si>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</si>
  <si>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</si>
  <si>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</si>
  <si>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</si>
  <si>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</si>
  <si>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</si>
  <si>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</si>
  <si>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</si>
  <si>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</si>
  <si>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</si>
  <si>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</si>
  <si>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</si>
  <si>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</si>
  <si>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</si>
  <si>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</si>
  <si>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</si>
  <si>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</si>
  <si>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</si>
  <si>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</si>
  <si>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</si>
  <si>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</si>
  <si>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</si>
  <si>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</si>
  <si>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</si>
  <si>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</si>
  <si>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</si>
  <si>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</si>
  <si>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</si>
  <si>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</si>
  <si>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</si>
  <si>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</si>
  <si>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</si>
  <si>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</si>
  <si>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</si>
  <si>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</si>
  <si>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</si>
  <si>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</si>
  <si>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</si>
  <si>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</si>
  <si>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</si>
  <si>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</si>
  <si>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</si>
  <si>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</si>
  <si>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</si>
  <si>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</si>
  <si>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</si>
  <si>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</si>
  <si>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</si>
  <si>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</si>
  <si>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</si>
  <si>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</si>
  <si>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</si>
  <si>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</si>
  <si>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</si>
  <si>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</si>
  <si>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</si>
  <si>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</si>
  <si>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</si>
  <si>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</si>
  <si>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</si>
  <si>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</si>
  <si>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</si>
  <si>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</si>
  <si>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</si>
  <si>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</si>
  <si>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</si>
  <si>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</si>
  <si>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</si>
  <si>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</si>
  <si>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</si>
  <si>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</si>
  <si>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</si>
  <si>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</si>
  <si>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</si>
  <si>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</si>
  <si>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</si>
  <si>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</si>
  <si>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</si>
  <si>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</si>
  <si>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</si>
  <si>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</si>
  <si>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</si>
  <si>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</si>
  <si>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</si>
  <si>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</si>
  <si>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</si>
  <si>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</si>
  <si>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</si>
  <si>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</si>
  <si>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</si>
  <si>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</si>
  <si>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</si>
  <si>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</si>
  <si>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</si>
  <si>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</si>
  <si>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</si>
  <si>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</si>
  <si>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</si>
  <si>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</si>
  <si>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</si>
  <si>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</si>
  <si>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</si>
  <si>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</si>
  <si>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</si>
  <si>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</si>
  <si>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</si>
  <si>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</si>
  <si>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</si>
  <si>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</si>
  <si>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</si>
  <si>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</si>
  <si>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</si>
  <si>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</si>
  <si>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</si>
  <si>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</si>
  <si>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</si>
  <si>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</si>
  <si>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</si>
  <si>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</si>
  <si>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</si>
  <si>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</si>
  <si>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</si>
  <si>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</si>
  <si>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</si>
  <si>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</si>
  <si>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</si>
  <si>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</si>
  <si>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</si>
  <si>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</si>
  <si>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</si>
  <si>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</si>
  <si>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</si>
  <si>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</si>
  <si>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</si>
  <si>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</si>
  <si>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</si>
  <si>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</si>
  <si>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</si>
  <si>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</si>
  <si>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</si>
  <si>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</si>
  <si>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</si>
  <si>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</si>
  <si>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</si>
  <si>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</si>
  <si>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</si>
  <si>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</si>
  <si>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</si>
  <si>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</si>
  <si>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</si>
  <si>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</si>
  <si>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</si>
  <si>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</si>
  <si>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</si>
  <si>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</si>
  <si>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</si>
  <si>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</si>
  <si>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</si>
  <si>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</si>
  <si>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</si>
  <si>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</si>
  <si>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</si>
  <si>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</si>
  <si>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</si>
  <si>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</si>
  <si>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</si>
  <si>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</si>
  <si>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</si>
  <si>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</si>
  <si>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</si>
  <si>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</si>
  <si>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</si>
  <si>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</si>
  <si>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</si>
  <si>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</si>
  <si>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</si>
  <si>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</si>
  <si>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</si>
  <si>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</si>
  <si>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</si>
  <si>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</si>
  <si>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</si>
  <si>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</si>
  <si>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</si>
  <si>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</si>
  <si>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</si>
  <si>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</si>
  <si>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</si>
  <si>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</si>
  <si>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</si>
  <si>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</si>
  <si>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</si>
  <si>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</si>
  <si>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</si>
  <si>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</si>
  <si>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</si>
  <si>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</si>
  <si>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</si>
  <si>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</si>
  <si>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</si>
  <si>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</si>
  <si>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</si>
  <si>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</si>
  <si>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</si>
  <si>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</si>
  <si>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</si>
  <si>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</si>
  <si>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</si>
  <si>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</si>
  <si>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</si>
  <si>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</si>
  <si>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</si>
  <si>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</si>
  <si>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</si>
  <si>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</si>
  <si>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</si>
  <si>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</si>
  <si>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</si>
  <si>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</si>
  <si>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</si>
  <si>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</si>
  <si>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</si>
  <si>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</si>
  <si>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</si>
  <si>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</si>
  <si>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</si>
  <si>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</si>
  <si>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</si>
  <si>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</si>
  <si>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</si>
  <si>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</si>
  <si>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</si>
  <si>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</si>
  <si>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</si>
  <si>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</si>
  <si>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</si>
  <si>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</si>
  <si>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</si>
  <si>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</si>
  <si>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</si>
  <si>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</si>
  <si>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</si>
  <si>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</si>
  <si>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</si>
  <si>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</si>
  <si>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</si>
  <si>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</si>
  <si>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</si>
  <si>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</si>
  <si>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</si>
  <si>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</si>
  <si>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</si>
  <si>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</si>
  <si>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</si>
  <si>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</si>
  <si>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</si>
  <si>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</si>
  <si>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</si>
  <si>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</si>
  <si>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</si>
  <si>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</si>
  <si>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</si>
  <si>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</si>
  <si>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</si>
  <si>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</si>
  <si>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</si>
  <si>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</si>
  <si>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</si>
  <si>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</si>
  <si>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</si>
  <si>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</si>
  <si>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</si>
  <si>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</si>
  <si>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</si>
  <si>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</si>
  <si>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</si>
  <si>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</si>
  <si>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</si>
  <si>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</si>
  <si>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</si>
  <si>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</si>
  <si>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</si>
  <si>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</si>
  <si>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</si>
  <si>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</si>
  <si>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</si>
  <si>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</si>
  <si>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</si>
  <si>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</si>
  <si>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</si>
  <si>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</si>
  <si>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</si>
  <si>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</si>
  <si>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</si>
  <si>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</si>
  <si>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</si>
  <si>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</si>
  <si>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</si>
  <si>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</si>
  <si>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</si>
  <si>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</si>
  <si>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</si>
  <si>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</si>
  <si>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</si>
  <si>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</si>
  <si>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</si>
  <si>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</si>
  <si>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</si>
  <si>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</si>
  <si>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</si>
  <si>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</si>
  <si>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</si>
  <si>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</si>
  <si>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</si>
  <si>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</si>
  <si>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</si>
  <si>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</si>
  <si>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</si>
  <si>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</si>
  <si>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</si>
  <si>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</si>
  <si>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</si>
  <si>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</si>
  <si>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</si>
  <si>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</si>
  <si>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</si>
  <si>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</si>
  <si>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</si>
  <si>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</si>
  <si>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</si>
  <si>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</si>
  <si>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</si>
  <si>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</si>
  <si>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</si>
  <si>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</si>
  <si>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</si>
  <si>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</si>
  <si>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</si>
  <si>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</si>
  <si>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</si>
  <si>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</si>
  <si>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</si>
  <si>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</si>
  <si>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</si>
  <si>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</si>
  <si>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</si>
  <si>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</si>
  <si>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</si>
  <si>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</si>
  <si>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</si>
  <si>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</si>
  <si>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</si>
  <si>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</si>
  <si>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</si>
  <si>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</si>
  <si>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</si>
  <si>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</si>
  <si>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</si>
  <si>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</si>
  <si>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</si>
  <si>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</si>
  <si>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</si>
  <si>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</si>
  <si>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</si>
  <si>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</si>
  <si>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</si>
  <si>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</si>
  <si>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</si>
  <si>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</si>
  <si>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</si>
  <si>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</si>
  <si>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</si>
  <si>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</si>
  <si>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</si>
  <si>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</si>
  <si>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</si>
  <si>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</si>
  <si>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</si>
  <si>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</si>
  <si>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</si>
  <si>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</si>
  <si>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</si>
  <si>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</si>
  <si>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</si>
  <si>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</si>
  <si>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</si>
  <si>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</si>
  <si>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</si>
  <si>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</si>
  <si>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</si>
  <si>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</si>
  <si>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</si>
  <si>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</si>
  <si>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</si>
  <si>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</si>
  <si>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</si>
  <si>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</si>
  <si>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</si>
  <si>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</si>
  <si>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</si>
  <si>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</si>
  <si>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</si>
  <si>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</si>
  <si>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</si>
  <si>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</si>
  <si>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</si>
  <si>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</si>
  <si>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</si>
  <si>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</si>
  <si>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</si>
  <si>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</si>
  <si>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</si>
  <si>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</si>
  <si>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</si>
  <si>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</si>
  <si>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</si>
  <si>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</si>
  <si>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</si>
  <si>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</si>
  <si>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</si>
  <si>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</si>
  <si>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</si>
  <si>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</si>
  <si>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</si>
  <si>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</si>
  <si>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</si>
  <si>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</si>
  <si>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</si>
  <si>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</si>
  <si>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</si>
  <si>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</si>
  <si>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</si>
  <si>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</si>
  <si>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</si>
  <si>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</si>
  <si>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</si>
  <si>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</si>
  <si>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</si>
  <si>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</si>
  <si>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</si>
  <si>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</si>
  <si>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</si>
  <si>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</si>
  <si>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</si>
  <si>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</si>
  <si>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</si>
  <si>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</si>
  <si>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</si>
  <si>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</si>
  <si>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</si>
  <si>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</si>
  <si>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</si>
  <si>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</si>
  <si>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</si>
  <si>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</si>
  <si>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</si>
  <si>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</si>
  <si>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</si>
  <si>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</si>
  <si>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</si>
  <si>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</si>
  <si>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</si>
  <si>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</si>
  <si>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</si>
  <si>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</si>
  <si>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</si>
  <si>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</si>
  <si>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</si>
  <si>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</si>
  <si>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</si>
  <si>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</si>
  <si>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</si>
  <si>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</si>
  <si>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</si>
  <si>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</si>
  <si>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</si>
  <si>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</si>
  <si>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</si>
  <si>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</si>
  <si>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</si>
  <si>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</si>
  <si>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</si>
  <si>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</si>
  <si>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</si>
  <si>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</si>
  <si>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</si>
  <si>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</si>
  <si>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</si>
  <si>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</si>
  <si>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</si>
  <si>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</si>
  <si>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</si>
  <si>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</si>
  <si>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</si>
  <si>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</si>
  <si>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</si>
  <si>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</si>
  <si>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</si>
  <si>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</si>
  <si>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</si>
  <si>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</si>
  <si>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</si>
  <si>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</si>
  <si>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</si>
  <si>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</si>
  <si>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</si>
  <si>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</si>
  <si>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</si>
  <si>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</si>
  <si>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</si>
  <si>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</si>
  <si>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</si>
  <si>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</si>
  <si>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</si>
  <si>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</si>
  <si>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</si>
  <si>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</si>
  <si>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</si>
  <si>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</si>
  <si>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</si>
  <si>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</si>
  <si>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</si>
  <si>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</si>
  <si>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</si>
  <si>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</si>
  <si>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</si>
  <si>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</si>
  <si>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</si>
  <si>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</si>
  <si>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</si>
  <si>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</si>
  <si>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</si>
  <si>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</si>
  <si>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</si>
  <si>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</si>
  <si>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</si>
  <si>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</si>
  <si>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</si>
  <si>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</si>
  <si>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</si>
  <si>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</si>
  <si>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</si>
  <si>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</si>
  <si>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</si>
  <si>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</si>
  <si>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</si>
  <si>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</si>
  <si>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</si>
  <si>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</si>
  <si>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</si>
  <si>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</si>
  <si>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</si>
  <si>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</si>
  <si>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</si>
  <si>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</si>
  <si>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</si>
  <si>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</si>
  <si>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</si>
  <si>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</si>
  <si>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</si>
  <si>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</si>
  <si>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</si>
  <si>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</si>
  <si>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</si>
  <si>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</si>
  <si>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</si>
  <si>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</si>
  <si>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</si>
  <si>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</si>
  <si>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</si>
  <si>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</si>
  <si>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</si>
  <si>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</si>
  <si>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</si>
  <si>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</si>
  <si>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</si>
  <si>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</si>
  <si>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</si>
  <si>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</si>
  <si>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</si>
  <si>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</si>
  <si>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</si>
  <si>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</si>
  <si>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</si>
  <si>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</si>
  <si>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</si>
  <si>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</si>
  <si>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</si>
  <si>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</si>
  <si>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</si>
  <si>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</si>
  <si>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</si>
  <si>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</si>
  <si>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</si>
  <si>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</si>
  <si>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</si>
  <si>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</si>
  <si>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</si>
  <si>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</si>
  <si>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</si>
  <si>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</si>
  <si>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</si>
  <si>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</si>
  <si>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</si>
  <si>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</si>
  <si>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</si>
  <si>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</si>
  <si>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</si>
  <si>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</si>
  <si>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</si>
  <si>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</si>
  <si>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</si>
  <si>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</si>
  <si>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</si>
  <si>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</si>
  <si>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</si>
  <si>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</si>
  <si>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</si>
  <si>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</si>
  <si>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</si>
  <si>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</si>
  <si>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</si>
  <si>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</si>
  <si>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</si>
  <si>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</si>
  <si>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</si>
  <si>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</si>
  <si>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</si>
  <si>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</si>
  <si>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</si>
  <si>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</si>
  <si>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</si>
  <si>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</si>
  <si>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</si>
  <si>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</si>
  <si>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</si>
  <si>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</si>
  <si>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</si>
  <si>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</si>
  <si>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</si>
  <si>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</si>
  <si>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</si>
  <si>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</si>
  <si>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</si>
  <si>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</si>
  <si>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</si>
  <si>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</si>
  <si>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</si>
  <si>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</si>
  <si>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</si>
  <si>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</si>
  <si>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</si>
  <si>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</si>
  <si>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</si>
  <si>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</si>
  <si>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</si>
  <si>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</si>
  <si>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</si>
  <si>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</si>
  <si>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</si>
  <si>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</si>
  <si>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</si>
  <si>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</si>
  <si>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</si>
  <si>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</si>
  <si>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</si>
  <si>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</si>
  <si>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</si>
  <si>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</si>
  <si>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</si>
  <si>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</si>
  <si>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</si>
  <si>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</si>
  <si>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</si>
  <si>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</si>
  <si>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</si>
  <si>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</si>
  <si>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</si>
  <si>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</si>
  <si>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</si>
  <si>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</si>
  <si>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</si>
  <si>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</si>
  <si>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</si>
  <si>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</si>
  <si>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</si>
  <si>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</si>
  <si>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</si>
  <si>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</si>
  <si>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</si>
  <si>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</si>
  <si>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</si>
  <si>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</si>
  <si>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</si>
  <si>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</si>
  <si>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</si>
  <si>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</si>
  <si>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</si>
  <si>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</si>
  <si>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</si>
  <si>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</si>
  <si>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</si>
  <si>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</si>
  <si>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</si>
  <si>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</si>
  <si>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</si>
  <si>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</si>
  <si>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</si>
  <si>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</si>
  <si>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</si>
  <si>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</si>
  <si>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</si>
  <si>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</si>
  <si>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</si>
  <si>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</si>
  <si>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</si>
  <si>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</si>
  <si>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</si>
  <si>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</si>
  <si>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</si>
  <si>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</si>
  <si>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</si>
  <si>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</si>
  <si>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</si>
  <si>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</si>
  <si>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</si>
  <si>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</si>
  <si>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</si>
  <si>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</si>
  <si>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</si>
  <si>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</si>
  <si>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</si>
  <si>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</si>
  <si>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</si>
  <si>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</si>
  <si>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</si>
  <si>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</si>
  <si>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</si>
  <si>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</si>
  <si>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</si>
  <si>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</si>
  <si>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</si>
  <si>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</si>
  <si>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</si>
  <si>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</si>
  <si>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</si>
  <si>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</si>
  <si>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</si>
  <si>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</si>
  <si>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</si>
  <si>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</si>
  <si>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</si>
  <si>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</si>
  <si>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</si>
  <si>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</si>
  <si>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</si>
  <si>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</si>
  <si>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</si>
  <si>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</si>
  <si>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</si>
  <si>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</si>
  <si>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</si>
  <si>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</si>
  <si>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</si>
  <si>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</si>
  <si>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</si>
  <si>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</si>
  <si>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</si>
  <si>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</si>
  <si>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</si>
  <si>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</si>
  <si>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</si>
  <si>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</si>
  <si>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</si>
  <si>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</si>
  <si>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</si>
  <si>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</si>
  <si>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</si>
  <si>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</si>
  <si>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</si>
  <si>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</si>
  <si>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</si>
  <si>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</si>
  <si>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</si>
  <si>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</si>
  <si>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</si>
  <si>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</si>
  <si>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</si>
  <si>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</si>
  <si>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</si>
  <si>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</si>
  <si>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</si>
  <si>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</si>
  <si>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</si>
  <si>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</si>
  <si>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</si>
  <si>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</si>
  <si>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</si>
  <si>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</si>
  <si>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</si>
  <si>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</si>
  <si>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</si>
  <si>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</si>
  <si>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</si>
  <si>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</si>
  <si>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</si>
  <si>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</si>
  <si>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</si>
  <si>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</si>
  <si>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</si>
  <si>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</si>
  <si>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</si>
  <si>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</si>
  <si>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</si>
  <si>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</si>
  <si>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</si>
  <si>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</si>
  <si>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</si>
  <si>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</si>
  <si>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</si>
  <si>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</si>
  <si>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</si>
  <si>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</si>
  <si>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</si>
  <si>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</si>
  <si>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</si>
  <si>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</si>
  <si>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</si>
  <si>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</si>
  <si>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</si>
  <si>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</si>
  <si>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</si>
  <si>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</si>
  <si>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</si>
  <si>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</si>
  <si>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</si>
  <si>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</si>
  <si>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</si>
  <si>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</si>
  <si>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</si>
  <si>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</si>
  <si>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</si>
  <si>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</si>
  <si>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</si>
  <si>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</si>
  <si>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</si>
  <si>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</si>
  <si>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</si>
  <si>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</si>
  <si>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</si>
  <si>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</si>
  <si>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</si>
  <si>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</si>
  <si>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</si>
  <si>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</si>
  <si>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</si>
  <si>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</si>
  <si>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</si>
  <si>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</si>
  <si>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</si>
  <si>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</si>
  <si>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</si>
  <si>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</si>
  <si>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</si>
  <si>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</si>
  <si>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</si>
  <si>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</si>
  <si>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</si>
  <si>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</si>
  <si>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</si>
  <si>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</si>
  <si>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</si>
  <si>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</si>
  <si>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</si>
  <si>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</si>
  <si>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</si>
  <si>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</si>
  <si>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</si>
  <si>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</si>
  <si>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</si>
  <si>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</si>
  <si>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</si>
  <si>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</si>
  <si>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</si>
  <si>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</si>
  <si>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</si>
  <si>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</si>
  <si>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</si>
  <si>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</si>
  <si>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</si>
  <si>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</si>
  <si>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</si>
  <si>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</si>
  <si>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</si>
  <si>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</si>
  <si>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</si>
  <si>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</si>
  <si>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</si>
  <si>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</si>
  <si>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</si>
  <si>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</si>
  <si>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</si>
  <si>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</si>
  <si>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</si>
  <si>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</si>
  <si>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</si>
  <si>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</si>
  <si>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</si>
  <si>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</si>
  <si>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</si>
  <si>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</si>
  <si>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</si>
  <si>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</si>
  <si>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</si>
  <si>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</si>
  <si>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</si>
  <si>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</si>
  <si>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</si>
  <si>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</si>
  <si>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</si>
  <si>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</si>
  <si>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</si>
  <si>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</si>
  <si>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</si>
  <si>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</si>
  <si>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</si>
  <si>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</si>
  <si>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</si>
  <si>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</si>
  <si>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</si>
  <si>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</si>
  <si>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</si>
  <si>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</si>
  <si>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</si>
  <si>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</si>
  <si>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</si>
  <si>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</si>
  <si>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</si>
  <si>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</si>
  <si>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</si>
  <si>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</si>
  <si>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</si>
  <si>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</si>
  <si>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</si>
  <si>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</si>
  <si>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</si>
  <si>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</si>
  <si>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</si>
  <si>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</si>
  <si>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</si>
  <si>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</si>
  <si>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</si>
  <si>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</si>
  <si>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</si>
  <si>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</si>
  <si>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</si>
  <si>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</si>
  <si>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</si>
  <si>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</si>
  <si>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</si>
  <si>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</si>
  <si>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</si>
  <si>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</si>
  <si>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</si>
  <si>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</si>
  <si>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</si>
  <si>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</si>
  <si>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</si>
  <si>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</si>
  <si>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</si>
  <si>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</si>
  <si>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</si>
  <si>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</si>
  <si>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</si>
  <si>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</si>
  <si>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</si>
  <si>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</si>
  <si>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</si>
  <si>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</si>
  <si>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</si>
  <si>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</si>
  <si>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</si>
  <si>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</si>
  <si>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</si>
  <si>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</si>
  <si>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</si>
  <si>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</si>
  <si>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</si>
  <si>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</si>
  <si>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</si>
  <si>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</si>
  <si>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</si>
  <si>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</si>
  <si>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</si>
  <si>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</si>
  <si>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</si>
  <si>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</si>
  <si>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</si>
  <si>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</si>
  <si>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</si>
  <si>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</si>
  <si>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</si>
  <si>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</si>
  <si>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</si>
  <si>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</si>
  <si>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</si>
  <si>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</si>
  <si>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</si>
  <si>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</si>
  <si>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</si>
  <si>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</si>
  <si>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</si>
  <si>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</si>
  <si>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</si>
  <si>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</si>
  <si>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</si>
  <si>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</si>
  <si>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</si>
  <si>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</si>
  <si>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</si>
  <si>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</si>
  <si>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</si>
  <si>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</si>
  <si>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</si>
  <si>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</si>
  <si>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</si>
  <si>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</si>
  <si>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</si>
  <si>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</si>
  <si>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</si>
  <si>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</si>
  <si>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</si>
  <si>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</si>
  <si>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</si>
  <si>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</si>
  <si>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</si>
  <si>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</si>
  <si>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</si>
  <si>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</si>
  <si>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</si>
  <si>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</si>
  <si>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</si>
  <si>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</si>
  <si>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</si>
  <si>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</si>
  <si>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</si>
  <si>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</si>
  <si>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</si>
  <si>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</si>
  <si>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</si>
  <si>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</si>
  <si>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</si>
  <si>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</si>
  <si>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</si>
  <si>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</si>
  <si>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</si>
  <si>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</si>
  <si>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</si>
  <si>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</si>
  <si>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</si>
  <si>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</si>
  <si>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</si>
  <si>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</si>
  <si>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</si>
  <si>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</si>
  <si>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</si>
  <si>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</si>
  <si>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</si>
  <si>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</si>
  <si>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</si>
  <si>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</si>
  <si>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</si>
  <si>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</si>
  <si>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</si>
  <si>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</si>
  <si>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</si>
  <si>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</si>
  <si>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</si>
  <si>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</si>
  <si>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</si>
  <si>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</si>
  <si>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</si>
  <si>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</si>
  <si>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</si>
  <si>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</si>
  <si>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</si>
  <si>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</si>
  <si>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</si>
  <si>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</si>
  <si>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</si>
  <si>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</si>
  <si>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</si>
  <si>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</si>
  <si>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</si>
  <si>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</si>
  <si>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</si>
  <si>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</si>
  <si>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</si>
  <si>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</si>
  <si>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</si>
  <si>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</si>
  <si>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</si>
  <si>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</si>
  <si>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</si>
  <si>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</si>
  <si>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</si>
  <si>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</si>
  <si>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</si>
  <si>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</si>
  <si>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</si>
  <si>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</si>
  <si>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</si>
  <si>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</si>
  <si>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</si>
  <si>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</si>
  <si>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</si>
  <si>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</si>
  <si>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</si>
  <si>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</si>
  <si>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</si>
  <si>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</si>
  <si>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</si>
  <si>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</si>
  <si>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</si>
  <si>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</si>
  <si>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</si>
  <si>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</si>
  <si>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</si>
  <si>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</si>
  <si>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</si>
  <si>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</si>
  <si>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</si>
  <si>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</si>
  <si>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</si>
  <si>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</si>
  <si>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</si>
  <si>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</si>
  <si>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</si>
  <si>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</si>
  <si>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</si>
  <si>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</si>
  <si>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</si>
  <si>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</si>
  <si>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</si>
  <si>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</si>
  <si>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</si>
  <si>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</si>
  <si>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</si>
  <si>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</si>
  <si>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</si>
  <si>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</si>
  <si>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</si>
  <si>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</si>
  <si>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</si>
  <si>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</si>
  <si>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</si>
  <si>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</si>
  <si>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</si>
  <si>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</si>
  <si>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</si>
  <si>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</si>
  <si>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</si>
  <si>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</si>
  <si>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</si>
  <si>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</si>
  <si>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</si>
  <si>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</si>
  <si>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</si>
  <si>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</si>
  <si>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</si>
  <si>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</si>
  <si>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</si>
  <si>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</si>
  <si>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</si>
  <si>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</si>
  <si>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</si>
  <si>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</si>
  <si>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</si>
  <si>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</si>
  <si>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</si>
  <si>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</si>
  <si>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</si>
  <si>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</si>
  <si>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</si>
  <si>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</si>
  <si>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</si>
  <si>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</si>
  <si>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</si>
  <si>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</si>
  <si>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</si>
  <si>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</si>
  <si>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</si>
  <si>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</si>
  <si>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</si>
  <si>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</si>
  <si>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</si>
  <si>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</si>
  <si>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</si>
  <si>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</si>
  <si>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</si>
  <si>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</si>
  <si>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</si>
  <si>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</si>
  <si>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</si>
  <si>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</si>
  <si>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</si>
  <si>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</si>
  <si>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</si>
  <si>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</si>
  <si>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</si>
  <si>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</si>
  <si>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</si>
  <si>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</si>
  <si>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</si>
  <si>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</si>
  <si>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</si>
  <si>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</si>
  <si>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</si>
  <si>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</si>
  <si>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</si>
  <si>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</si>
  <si>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</si>
  <si>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</si>
  <si>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</si>
  <si>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</si>
  <si>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</si>
  <si>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</si>
  <si>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</si>
  <si>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</si>
  <si>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</si>
  <si>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</si>
  <si>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</si>
  <si>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</si>
  <si>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</si>
  <si>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</si>
  <si>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</si>
  <si>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</si>
  <si>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</si>
  <si>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</si>
  <si>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</si>
  <si>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</si>
  <si>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</si>
  <si>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</si>
  <si>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</si>
  <si>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</si>
  <si>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</si>
  <si>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</si>
  <si>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</si>
  <si>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</si>
  <si>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</si>
  <si>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</si>
  <si>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</si>
  <si>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</si>
  <si>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</si>
  <si>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</si>
  <si>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</si>
  <si>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</si>
  <si>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</si>
  <si>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</si>
  <si>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</si>
  <si>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</si>
  <si>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</si>
  <si>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</si>
  <si>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</si>
  <si>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</si>
  <si>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</si>
  <si>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</si>
  <si>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</si>
  <si>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</si>
  <si>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</si>
  <si>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</si>
  <si>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</si>
  <si>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</si>
  <si>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</si>
  <si>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</si>
  <si>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</si>
  <si>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</si>
  <si>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</si>
  <si>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</si>
  <si>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</si>
  <si>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</si>
  <si>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</si>
  <si>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</si>
  <si>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</si>
  <si>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</si>
  <si>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</si>
  <si>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</si>
  <si>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</si>
  <si>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</si>
  <si>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</si>
  <si>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</si>
  <si>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</si>
  <si>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</si>
  <si>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</si>
  <si>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</si>
  <si>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</si>
  <si>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</si>
  <si>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</si>
  <si>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</si>
  <si>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</si>
  <si>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</si>
  <si>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</si>
  <si>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</si>
  <si>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</si>
  <si>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</si>
  <si>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</si>
  <si>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</si>
  <si>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</si>
  <si>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</si>
  <si>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</si>
  <si>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</si>
  <si>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</si>
  <si>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</si>
  <si>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</si>
  <si>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</si>
  <si>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</si>
  <si>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</si>
  <si>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</si>
  <si>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</si>
  <si>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</si>
  <si>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</si>
  <si>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</si>
  <si>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</si>
  <si>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</si>
  <si>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</si>
  <si>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</si>
  <si>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</si>
  <si>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</si>
  <si>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</si>
  <si>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</si>
  <si>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</si>
  <si>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</si>
  <si>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</si>
  <si>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</si>
  <si>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</si>
  <si>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</si>
  <si>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</si>
  <si>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</si>
  <si>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</si>
  <si>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</si>
  <si>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</si>
  <si>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</si>
  <si>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</si>
  <si>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</si>
  <si>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</si>
  <si>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</si>
  <si>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</si>
  <si>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</si>
  <si>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</si>
  <si>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</si>
  <si>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</si>
  <si>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</si>
  <si>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</si>
  <si>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</si>
  <si>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</si>
  <si>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</si>
  <si>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</si>
  <si>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</si>
  <si>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</si>
  <si>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</si>
  <si>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</si>
  <si>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</si>
  <si>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</si>
  <si>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</si>
  <si>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</si>
  <si>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</si>
  <si>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</si>
  <si>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</si>
  <si>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</si>
  <si>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</si>
  <si>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</si>
  <si>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</si>
  <si>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</si>
  <si>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</si>
  <si>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</si>
  <si>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</si>
  <si>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</si>
  <si>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</si>
  <si>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</si>
  <si>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</si>
  <si>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</si>
  <si>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</si>
  <si>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</si>
  <si>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</si>
  <si>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</si>
  <si>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</si>
  <si>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</si>
  <si>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</si>
  <si>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</si>
  <si>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</si>
  <si>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</si>
  <si>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</si>
  <si>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</si>
  <si>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</si>
  <si>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</si>
  <si>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</si>
  <si>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</si>
  <si>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</si>
  <si>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</si>
  <si>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</si>
  <si>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</si>
  <si>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</si>
  <si>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</si>
  <si>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</si>
  <si>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</si>
  <si>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</si>
  <si>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</si>
  <si>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</si>
  <si>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</si>
  <si>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</si>
  <si>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</si>
  <si>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</si>
  <si>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</si>
  <si>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</si>
  <si>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</si>
  <si>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</si>
  <si>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</si>
  <si>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</si>
  <si>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</si>
  <si>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</si>
  <si>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</si>
  <si>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</si>
  <si>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</si>
  <si>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</si>
  <si>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</si>
  <si>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</si>
  <si>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</si>
  <si>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</si>
  <si>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</si>
  <si>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</si>
  <si>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</si>
  <si>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</si>
  <si>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</si>
  <si>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</si>
  <si>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</si>
  <si>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</si>
  <si>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</si>
  <si>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</si>
  <si>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</si>
  <si>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</si>
  <si>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</si>
  <si>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</si>
  <si>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</si>
  <si>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</si>
  <si>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</si>
  <si>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</si>
  <si>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</si>
  <si>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</si>
  <si>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</si>
  <si>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</si>
  <si>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</si>
  <si>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</si>
  <si>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</si>
  <si>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</si>
  <si>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</si>
  <si>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</si>
  <si>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</si>
  <si>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</si>
  <si>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</si>
  <si>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</si>
  <si>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</si>
  <si>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</si>
  <si>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</si>
  <si>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</si>
  <si>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</si>
  <si>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</si>
  <si>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</si>
  <si>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</si>
  <si>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</si>
  <si>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</si>
  <si>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</si>
  <si>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</si>
  <si>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</si>
  <si>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</si>
  <si>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</si>
  <si>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</si>
  <si>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</si>
  <si>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</si>
  <si>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</si>
  <si>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</si>
  <si>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</si>
  <si>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</si>
  <si>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</si>
  <si>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</si>
  <si>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</si>
  <si>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</si>
  <si>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</si>
  <si>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</si>
  <si>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</si>
  <si>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</si>
  <si>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</si>
  <si>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</si>
  <si>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</si>
  <si>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</si>
  <si>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</si>
  <si>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</si>
  <si>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</si>
  <si>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</si>
  <si>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</si>
  <si>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</si>
  <si>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</si>
  <si>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</si>
  <si>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</si>
  <si>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</si>
  <si>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</si>
  <si>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</si>
  <si>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</si>
  <si>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</si>
  <si>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</si>
  <si>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</si>
  <si>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</si>
  <si>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</si>
  <si>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</si>
  <si>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</si>
  <si>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</si>
  <si>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</si>
  <si>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</si>
  <si>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</si>
  <si>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</si>
  <si>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</si>
  <si>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</si>
  <si>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</si>
  <si>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</si>
  <si>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</si>
  <si>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</si>
  <si>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</si>
  <si>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</si>
  <si>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</si>
  <si>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</si>
  <si>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</si>
  <si>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</si>
  <si>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</si>
  <si>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</si>
  <si>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</si>
  <si>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</si>
  <si>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</si>
  <si>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</si>
  <si>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</si>
  <si>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</si>
  <si>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</si>
  <si>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</si>
  <si>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</si>
  <si>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</si>
  <si>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</si>
  <si>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</si>
  <si>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</si>
  <si>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</si>
  <si>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</si>
  <si>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</si>
  <si>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</si>
  <si>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</si>
  <si>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</si>
  <si>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</si>
  <si>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</si>
  <si>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</si>
  <si>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</si>
  <si>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</si>
  <si>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</si>
  <si>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</si>
  <si>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</si>
  <si>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</si>
  <si>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</si>
  <si>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</si>
  <si>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</si>
  <si>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</si>
  <si>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</si>
  <si>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</si>
  <si>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</si>
  <si>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</si>
  <si>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</si>
  <si>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</si>
  <si>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</si>
  <si>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</si>
  <si>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</si>
  <si>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</si>
  <si>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</si>
  <si>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</si>
  <si>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</si>
  <si>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</si>
  <si>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</si>
  <si>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</si>
  <si>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</si>
  <si>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</si>
  <si>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</si>
  <si>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</si>
  <si>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</si>
  <si>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</si>
  <si>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</si>
  <si>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</si>
  <si>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</si>
  <si>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</si>
  <si>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</si>
  <si>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</si>
  <si>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</si>
  <si>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</si>
  <si>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</si>
  <si>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</si>
  <si>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</si>
  <si>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</si>
  <si>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</si>
  <si>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</si>
  <si>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</si>
  <si>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</si>
  <si>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</si>
  <si>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</si>
  <si>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</si>
  <si>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</si>
  <si>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</si>
  <si>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</si>
  <si>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</si>
  <si>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</si>
  <si>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</si>
  <si>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</si>
  <si>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</si>
  <si>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</si>
  <si>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</si>
  <si>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</si>
  <si>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</si>
  <si>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</si>
  <si>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</si>
  <si>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</si>
  <si>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</si>
  <si>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</si>
  <si>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</si>
  <si>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</si>
  <si>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</si>
  <si>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</si>
  <si>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</si>
  <si>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</si>
  <si>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</si>
  <si>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</si>
  <si>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</si>
  <si>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</si>
  <si>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</si>
  <si>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</si>
  <si>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</si>
  <si>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</si>
  <si>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</si>
  <si>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</si>
  <si>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</si>
  <si>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</si>
  <si>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</si>
  <si>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</si>
  <si>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</si>
  <si>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</si>
  <si>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</si>
  <si>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</si>
  <si>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</si>
  <si>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</si>
  <si>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</si>
  <si>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</si>
  <si>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</si>
  <si>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</si>
  <si>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</si>
  <si>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</si>
  <si>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</si>
  <si>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</si>
  <si>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</si>
  <si>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</si>
  <si>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</si>
  <si>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</si>
  <si>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</si>
  <si>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</si>
  <si>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</si>
  <si>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</si>
  <si>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</si>
  <si>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</si>
  <si>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</si>
  <si>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</si>
  <si>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</si>
  <si>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</si>
  <si>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</si>
  <si>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</si>
  <si>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</si>
  <si>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</si>
  <si>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</si>
  <si>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</si>
  <si>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</si>
  <si>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</si>
  <si>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</si>
  <si>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</si>
  <si>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</si>
  <si>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</si>
  <si>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</si>
  <si>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</si>
  <si>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</si>
  <si>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</si>
  <si>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</si>
  <si>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</si>
  <si>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</si>
  <si>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</si>
  <si>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</si>
  <si>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</si>
  <si>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</si>
  <si>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</si>
  <si>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</si>
  <si>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</si>
  <si>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</si>
  <si>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</si>
  <si>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</si>
  <si>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</si>
  <si>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</si>
  <si>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</si>
  <si>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</si>
  <si>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</si>
  <si>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</si>
  <si>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</si>
  <si>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</si>
  <si>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</si>
  <si>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</si>
  <si>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</si>
  <si>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</si>
  <si>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</si>
  <si>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</si>
  <si>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</si>
  <si>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</si>
  <si>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</si>
  <si>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</si>
  <si>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</si>
  <si>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</si>
  <si>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</si>
  <si>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</si>
  <si>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</si>
  <si>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</si>
  <si>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</si>
  <si>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</si>
  <si>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</si>
  <si>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</si>
  <si>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 count</t>
  </si>
  <si>
    <t>Backers Count</t>
  </si>
  <si>
    <t>Suscessful Campaign</t>
  </si>
  <si>
    <t>Mean</t>
  </si>
  <si>
    <t>Median</t>
  </si>
  <si>
    <t>Minimum</t>
  </si>
  <si>
    <t>Maximum</t>
  </si>
  <si>
    <t>Variance</t>
  </si>
  <si>
    <t>Standard Deviation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</si>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</sst>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16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A-41ED-81E4-9EA02E7A0086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5A-41ED-81E4-9EA02E7A0086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5A-41ED-81E4-9EA02E7A0086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5A-41ED-81E4-9EA02E7A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468432"/>
        <c:axId val="1556466992"/>
      </c:barChart>
      <c:catAx>
        <c:axId val="155646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66992"/>
        <c:crosses val="autoZero"/>
        <c:auto val="1"/>
        <c:lblAlgn val="ctr"/>
        <c:lblOffset val="100"/>
        <c:noMultiLvlLbl val="0"/>
      </c:catAx>
      <c:valAx>
        <c:axId val="155646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2-4955-B494-E3553DA8609F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2-4955-B494-E3553DA8609F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A2-4955-B494-E3553DA8609F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1-4C91-87E6-C052ED76E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4921232"/>
        <c:axId val="564946192"/>
      </c:barChart>
      <c:catAx>
        <c:axId val="5649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46192"/>
        <c:crosses val="autoZero"/>
        <c:auto val="1"/>
        <c:lblAlgn val="ctr"/>
        <c:lblOffset val="100"/>
        <c:noMultiLvlLbl val="0"/>
      </c:catAx>
      <c:valAx>
        <c:axId val="5649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189891656322746E-2"/>
          <c:y val="0.13632372223845207"/>
          <c:w val="0.80745560614636791"/>
          <c:h val="0.74779410765603871"/>
        </c:manualLayout>
      </c:layout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4-4D31-9073-AE60717555E4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4-4D31-9073-AE60717555E4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4-4D31-9073-AE6071755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941392"/>
        <c:axId val="564946672"/>
      </c:lineChart>
      <c:catAx>
        <c:axId val="5649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46672"/>
        <c:crosses val="autoZero"/>
        <c:auto val="1"/>
        <c:lblAlgn val="ctr"/>
        <c:lblOffset val="100"/>
        <c:noMultiLvlLbl val="0"/>
      </c:catAx>
      <c:valAx>
        <c:axId val="5649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94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B4-44BC-A179-0D1D0BEB6C1F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B4-44BC-A179-0D1D0BEB6C1F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B4-44BC-A179-0D1D0BEB6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39040"/>
        <c:axId val="3153395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1B4-44BC-A179-0D1D0BEB6C1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1B4-44BC-A179-0D1D0BEB6C1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B4-44BC-A179-0D1D0BEB6C1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B4-44BC-A179-0D1D0BEB6C1F}"/>
                  </c:ext>
                </c:extLst>
              </c15:ser>
            </c15:filteredLineSeries>
          </c:ext>
        </c:extLst>
      </c:lineChart>
      <c:catAx>
        <c:axId val="31533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39520"/>
        <c:crosses val="autoZero"/>
        <c:auto val="1"/>
        <c:lblAlgn val="ctr"/>
        <c:lblOffset val="100"/>
        <c:noMultiLvlLbl val="0"/>
      </c:catAx>
      <c:valAx>
        <c:axId val="31533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3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166686</xdr:colOff>
      <xdr:row>1</xdr:row>
      <xdr:rowOff>104775</xdr:rowOff>
    </xdr:from>
    <xdr:to>
      <xdr:col>15</xdr:col>
      <xdr:colOff>457199</xdr:colOff>
      <xdr:row>25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14B3F-40C6-2DB2-FEF4-3D7A1971C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3</xdr:row>
      <xdr:rowOff>128587</xdr:rowOff>
    </xdr:from>
    <xdr:to>
      <xdr:col>18</xdr:col>
      <xdr:colOff>190499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800C0-8F2C-322C-BDD6-E6380BD88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338137</xdr:colOff>
      <xdr:row>1</xdr:row>
      <xdr:rowOff>28575</xdr:rowOff>
    </xdr:from>
    <xdr:to>
      <xdr:col>15</xdr:col>
      <xdr:colOff>542925</xdr:colOff>
      <xdr:row>24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A5323-48CA-66F2-71C4-E926C0344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666749</xdr:colOff>
      <xdr:row>14</xdr:row>
      <xdr:rowOff>61912</xdr:rowOff>
    </xdr:from>
    <xdr:to>
      <xdr:col>7</xdr:col>
      <xdr:colOff>1428749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41476-A652-BBBF-3E4B-742DEF7F2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yn Fackrell" refreshedDate="45365.772934722219" createdVersion="8" refreshedVersion="8" minRefreshableVersion="3" recordCount="1000" xr:uid="{4EEE4E86-7D36-4448-8845-5EBE1D6B0C6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101EF-FDAA-4364-882D-FBC171B879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296D2-4D31-4D4C-9383-5CE6451CF9E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FD13A-90CE-482E-9D39-C7392D27C4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5" sqref="H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3" width="11.125" bestFit="1" customWidth="1"/>
    <col min="14" max="14" width="22.375" style="10" bestFit="1" customWidth="1"/>
    <col min="15" max="15" width="21" bestFit="1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*100</f>
        <v>0</v>
      </c>
      <c r="G2" t="s">
        <v>14</v>
      </c>
      <c r="H2">
        <v>0</v>
      </c>
      <c r="I2" s="7">
        <f>IF(H2,E2/H2,0)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*100</f>
        <v>1040</v>
      </c>
      <c r="G3" t="s">
        <v>20</v>
      </c>
      <c r="H3">
        <v>158</v>
      </c>
      <c r="I3" s="7">
        <f t="shared" ref="I3:I66" si="1">IF(H3,E3/H3,0)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*100</f>
        <v>236.14754098360655</v>
      </c>
      <c r="G67" t="s">
        <v>20</v>
      </c>
      <c r="H67">
        <v>236</v>
      </c>
      <c r="I67" s="7">
        <f t="shared" ref="I67:I130" si="5">IF(H67,E67/H67,0)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*100</f>
        <v>3.202693602693603</v>
      </c>
      <c r="G131" t="s">
        <v>74</v>
      </c>
      <c r="H131">
        <v>55</v>
      </c>
      <c r="I131" s="7">
        <f t="shared" ref="I131:I194" si="9">IF(H131,E131/H131,0)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*100</f>
        <v>45.636363636363633</v>
      </c>
      <c r="G195" t="s">
        <v>14</v>
      </c>
      <c r="H195">
        <v>65</v>
      </c>
      <c r="I195" s="7">
        <f t="shared" ref="I195:I258" si="13">IF(H195,E195/H195,0)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*100</f>
        <v>146</v>
      </c>
      <c r="G259" t="s">
        <v>20</v>
      </c>
      <c r="H259">
        <v>92</v>
      </c>
      <c r="I259" s="7">
        <f t="shared" ref="I259:I322" si="17">IF(H259,E259/H259,0)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*100</f>
        <v>94.144366197183089</v>
      </c>
      <c r="G323" t="s">
        <v>14</v>
      </c>
      <c r="H323">
        <v>2468</v>
      </c>
      <c r="I323" s="7">
        <f t="shared" ref="I323:I386" si="21">IF(H323,E323/H323,0)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*100</f>
        <v>146.16709511568124</v>
      </c>
      <c r="G387" t="s">
        <v>20</v>
      </c>
      <c r="H387">
        <v>1137</v>
      </c>
      <c r="I387" s="7">
        <f t="shared" ref="I387:I450" si="25">IF(H387,E387/H387,0)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*100</f>
        <v>967</v>
      </c>
      <c r="G451" t="s">
        <v>20</v>
      </c>
      <c r="H451">
        <v>86</v>
      </c>
      <c r="I451" s="7">
        <f t="shared" ref="I451:I514" si="29">IF(H451,E451/H451,0)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*100</f>
        <v>39.277108433734945</v>
      </c>
      <c r="G515" t="s">
        <v>74</v>
      </c>
      <c r="H515">
        <v>35</v>
      </c>
      <c r="I515" s="7">
        <f t="shared" ref="I515:I578" si="33">IF(H515,E515/H515,0)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*100</f>
        <v>18.853658536585368</v>
      </c>
      <c r="G579" t="s">
        <v>74</v>
      </c>
      <c r="H579">
        <v>37</v>
      </c>
      <c r="I579" s="7">
        <f t="shared" ref="I579:I642" si="37">IF(H579,E579/H579,0)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*100</f>
        <v>119.96808510638297</v>
      </c>
      <c r="G643" t="s">
        <v>20</v>
      </c>
      <c r="H643">
        <v>194</v>
      </c>
      <c r="I643" s="7">
        <f t="shared" ref="I643:I706" si="41">IF(H643,E643/H643,0)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*100</f>
        <v>99.026517383618156</v>
      </c>
      <c r="G707" t="s">
        <v>14</v>
      </c>
      <c r="H707">
        <v>2025</v>
      </c>
      <c r="I707" s="7">
        <f t="shared" ref="I707:I770" si="45">IF(H707,E707/H707,0)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*100</f>
        <v>86.867834394904463</v>
      </c>
      <c r="G771" t="s">
        <v>14</v>
      </c>
      <c r="H771">
        <v>3410</v>
      </c>
      <c r="I771" s="7">
        <f t="shared" ref="I771:I834" si="49">IF(H771,E771/H771,0)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*100</f>
        <v>157.69117647058823</v>
      </c>
      <c r="G835" t="s">
        <v>20</v>
      </c>
      <c r="H835">
        <v>165</v>
      </c>
      <c r="I835" s="7">
        <f t="shared" ref="I835:I898" si="53">IF(H835,E835/H835,0)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*100</f>
        <v>27.693181818181817</v>
      </c>
      <c r="G899" t="s">
        <v>14</v>
      </c>
      <c r="H899">
        <v>27</v>
      </c>
      <c r="I899" s="7">
        <f t="shared" ref="I899:I962" si="57">IF(H899,E899/H899,0)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*100</f>
        <v>119.29824561403508</v>
      </c>
      <c r="G963" t="s">
        <v>20</v>
      </c>
      <c r="H963">
        <v>155</v>
      </c>
      <c r="I963" s="7">
        <f t="shared" ref="I963:I1001" si="61">IF(H963,E963/H963,0)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5E45-94D8-431E-AADD-9C041E5F5453}">
  <sheetPr codeName="Sheet2"/>
  <dimension ref="A1:F14"/>
  <sheetViews>
    <sheetView workbookViewId="0">
      <selection activeCell="S19" sqref="S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2045</v>
      </c>
      <c r="B3" s="8" t="s">
        <v>2044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9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2037</v>
      </c>
      <c r="E8">
        <v>4</v>
      </c>
      <c r="F8">
        <v>4</v>
      </c>
    </row>
    <row r="9" spans="1:6" x14ac:dyDescent="0.25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A02E-3520-4572-8393-2B021F34E49D}">
  <sheetPr codeName="Sheet3"/>
  <dimension ref="A1:F30"/>
  <sheetViews>
    <sheetView workbookViewId="0">
      <selection activeCell="J33" sqref="J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2047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9" t="s">
        <v>2048</v>
      </c>
      <c r="B7" s="14"/>
      <c r="C7" s="14"/>
      <c r="D7" s="14"/>
      <c r="E7" s="14">
        <v>4</v>
      </c>
      <c r="F7" s="14">
        <v>4</v>
      </c>
    </row>
    <row r="8" spans="1:6" x14ac:dyDescent="0.25">
      <c r="A8" s="9" t="s">
        <v>2049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9" t="s">
        <v>2050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9" t="s">
        <v>2051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9" t="s">
        <v>2052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9" t="s">
        <v>2053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9" t="s">
        <v>2054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9" t="s">
        <v>2055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9" t="s">
        <v>2056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9" t="s">
        <v>2057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9" t="s">
        <v>2058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9" t="s">
        <v>2059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9" t="s">
        <v>2060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9" t="s">
        <v>2061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9" t="s">
        <v>2062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9" t="s">
        <v>2063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9" t="s">
        <v>2064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9" t="s">
        <v>2065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9" t="s">
        <v>2066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9" t="s">
        <v>2067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9" t="s">
        <v>2068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9" t="s">
        <v>2069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9" t="s">
        <v>2070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9" t="s">
        <v>2043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1202-300A-4758-9443-219DF4D456A3}">
  <sheetPr codeName="Sheet4"/>
  <dimension ref="A1:E18"/>
  <sheetViews>
    <sheetView workbookViewId="0">
      <selection activeCell="E24" sqref="E2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2085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20A5-CAAD-4102-849A-9DC56BB2465D}">
  <sheetPr codeName="Sheet5"/>
  <dimension ref="A1:H13"/>
  <sheetViews>
    <sheetView workbookViewId="0">
      <selection activeCell="G13" sqref="G13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s="1" customFormat="1" x14ac:dyDescent="0.2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5">
      <c r="A2" t="s">
        <v>2094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5">
      <c r="A3" t="s">
        <v>2095</v>
      </c>
      <c r="B3">
        <f>COUNTIFS(Crowdfunding!$G:$G, "successful", Crowdfunding!$D:$D, "&gt;=1000", Crowdfunding!$D:$D, "&lt;5000")</f>
        <v>191</v>
      </c>
      <c r="C3">
        <f>COUNTIFS(Crowdfunding!$G:$G, "failed", Crowdfunding!$D:$D, "&gt;=1000", Crowdfunding!$D:$D, "&lt;5000")</f>
        <v>38</v>
      </c>
      <c r="D3">
        <f>COUNTIFS(Crowdfunding!$G:$G, "Canceled", Crowdfunding!$D:$D, "&gt;=1000", Crowdfunding!$D:$D, "&lt;5000")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25">
      <c r="A4" t="s">
        <v>2096</v>
      </c>
      <c r="B4">
        <f>COUNTIFS(Crowdfunding!$G:$G, "successful", Crowdfunding!$D:$D, "&gt;=5000", Crowdfunding!$D:$D, "&lt;10000")</f>
        <v>164</v>
      </c>
      <c r="C4">
        <f>COUNTIFS(Crowdfunding!$G:$G, "failed", Crowdfunding!$D:$D, "&gt;=5000", Crowdfunding!$D:$D, "&lt;10000")</f>
        <v>126</v>
      </c>
      <c r="D4">
        <f>COUNTIFS(Crowdfunding!$G:$G, "Canceled", Crowdfunding!$D:$D, "&gt;=5000", Crowdfunding!$D:$D, "&lt;10000")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5">
      <c r="A5" t="s">
        <v>2097</v>
      </c>
      <c r="B5">
        <f>COUNTIFS(Crowdfunding!$G:$G, "successful", Crowdfunding!$D:$D, "&gt;=10000", Crowdfunding!$D:$D, "&lt;15000")</f>
        <v>4</v>
      </c>
      <c r="C5">
        <f>COUNTIFS(Crowdfunding!$G:$G, "failed", Crowdfunding!$D:$D, "&gt;=10000", Crowdfunding!$D:$D, "&lt;15000")</f>
        <v>5</v>
      </c>
      <c r="D5">
        <f>COUNTIFS(Crowdfunding!$G:$G, "Canceled", Crowdfunding!$D:$D, "&gt;=10000", Crowdfunding!$D:$D, "&lt;15000")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5">
      <c r="A6" t="s">
        <v>2098</v>
      </c>
      <c r="B6">
        <f>COUNTIFS(Crowdfunding!$G:$G, "successful", Crowdfunding!$D:$D, "&gt;=15000", Crowdfunding!$D:$D, "&lt;20000")</f>
        <v>10</v>
      </c>
      <c r="C6">
        <f>COUNTIFS(Crowdfunding!$G:$G, "failed", Crowdfunding!$D:$D, "&gt;=15000", Crowdfunding!$D:$D, "&lt;20000")</f>
        <v>0</v>
      </c>
      <c r="D6">
        <f>COUNTIFS(Crowdfunding!$G:$G, "Canceled", Crowdfunding!$D:$D, "&gt;=15000", Crowdfunding!$D:$D, "&lt;20000")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5">
      <c r="A7" t="s">
        <v>2099</v>
      </c>
      <c r="B7">
        <f>COUNTIFS(Crowdfunding!$G:$G, "successful", Crowdfunding!$D:$D, "&gt;=20000", Crowdfunding!$D:$D, "&lt;25000")</f>
        <v>7</v>
      </c>
      <c r="C7">
        <f>COUNTIFS(Crowdfunding!$G:$G, "failed", Crowdfunding!$D:$D, "&gt;=20000", Crowdfunding!$D:$D, "&lt;25000")</f>
        <v>0</v>
      </c>
      <c r="D7">
        <f>COUNTIFS(Crowdfunding!$G:$G, "Canceled", Crowdfunding!$D:$D, "&gt;=20000", Crowdfunding!$D:$D, "&lt;25000")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5">
      <c r="A8" t="s">
        <v>2100</v>
      </c>
      <c r="B8">
        <f>COUNTIFS(Crowdfunding!$G:$G, "successful", Crowdfunding!$D:$D, "&gt;=25000", Crowdfunding!$D:$D, "&lt;30000")</f>
        <v>11</v>
      </c>
      <c r="C8">
        <f>COUNTIFS(Crowdfunding!$G:$G, "failed", Crowdfunding!$D:$D, "&gt;=25000", Crowdfunding!$D:$D, "&lt;30000")</f>
        <v>3</v>
      </c>
      <c r="D8">
        <f>COUNTIFS(Crowdfunding!$G:$G, "Canceled", Crowdfunding!$D:$D, "&gt;=25000", Crowdfunding!$D:$D, "&lt;30000")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5">
      <c r="A9" t="s">
        <v>2101</v>
      </c>
      <c r="B9">
        <f>COUNTIFS(Crowdfunding!$G:$G, "successful", Crowdfunding!$D:$D, "&gt;=30000", Crowdfunding!$D:$D, "&lt;35000")</f>
        <v>7</v>
      </c>
      <c r="C9">
        <f>COUNTIFS(Crowdfunding!$G:$G, "failed", Crowdfunding!$D:$D, "&gt;=30000", Crowdfunding!$D:$D, "&lt;35000")</f>
        <v>0</v>
      </c>
      <c r="D9">
        <f>COUNTIFS(Crowdfunding!$G:$G, "Canceled", Crowdfunding!$D:$D, "&gt;=30000", Crowdfunding!$D:$D, "&lt;35000")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5">
      <c r="A10" t="s">
        <v>2102</v>
      </c>
      <c r="B10">
        <f>COUNTIFS(Crowdfunding!$G:$G, "successful", Crowdfunding!$D:$D, "&gt;=35000", Crowdfunding!$D:$D, "&lt;40000")</f>
        <v>8</v>
      </c>
      <c r="C10">
        <f>COUNTIFS(Crowdfunding!$G:$G, "failed", Crowdfunding!$D:$D, "&gt;=35000", Crowdfunding!$D:$D, "&lt;40000")</f>
        <v>3</v>
      </c>
      <c r="D10">
        <f>COUNTIFS(Crowdfunding!$G:$G, "Canceled", Crowdfunding!$D:$D, "&gt;=35000", Crowdfunding!$D:$D, "&lt;40000")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5">
      <c r="A11" t="s">
        <v>2103</v>
      </c>
      <c r="B11">
        <f>COUNTIFS(Crowdfunding!$G:$G, "successful", Crowdfunding!$D:$D, "&gt;=40000", Crowdfunding!$D:$D, "&lt;45000")</f>
        <v>11</v>
      </c>
      <c r="C11">
        <f>COUNTIFS(Crowdfunding!$G:$G, "failed", Crowdfunding!$D:$D, "&gt;=40000", Crowdfunding!$D:$D, "&lt;45000")</f>
        <v>3</v>
      </c>
      <c r="D11">
        <f>COUNTIFS(Crowdfunding!$G:$G, "Canceled", Crowdfunding!$D:$D, "&gt;=40000", Crowdfunding!$D:$D, "&lt;45000")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5">
      <c r="A12" t="s">
        <v>2104</v>
      </c>
      <c r="B12">
        <f>COUNTIFS(Crowdfunding!$G:$G, "successful", Crowdfunding!$D:$D, "&gt;=45000", Crowdfunding!$D:$D, "&lt;50000")</f>
        <v>8</v>
      </c>
      <c r="C12">
        <f>COUNTIFS(Crowdfunding!$G:$G, "failed", Crowdfunding!$D:$D, "&gt;=45000", Crowdfunding!$D:$D, "&lt;50000")</f>
        <v>3</v>
      </c>
      <c r="D12">
        <f>COUNTIFS(Crowdfunding!$G:$G, "Canceled", Crowdfunding!$D:$D, "&gt;=45000", Crowdfunding!$D:$D, "&lt;50000")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5">
      <c r="A13" t="s">
        <v>2105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B2B5-5035-4152-8DEE-AE0872FB50B5}">
  <sheetPr codeName="Sheet6"/>
  <dimension ref="A1:I566"/>
  <sheetViews>
    <sheetView tabSelected="1" workbookViewId="0">
      <selection activeCell="I14" sqref="I14"/>
    </sheetView>
  </sheetViews>
  <sheetFormatPr defaultRowHeight="15.75" x14ac:dyDescent="0.25"/>
  <cols>
    <col min="1" max="1" width="9.375" bestFit="1" customWidth="1"/>
    <col min="2" max="2" width="13" bestFit="1" customWidth="1"/>
    <col min="4" max="4" width="8.75" bestFit="1" customWidth="1"/>
    <col min="5" max="5" width="13.125" bestFit="1" customWidth="1"/>
    <col min="7" max="7" width="16.375" bestFit="1" customWidth="1"/>
    <col min="8" max="8" width="18.25" bestFit="1" customWidth="1"/>
    <col min="9" max="9" width="11.625" bestFit="1" customWidth="1"/>
  </cols>
  <sheetData>
    <row r="1" spans="1:9" x14ac:dyDescent="0.25">
      <c r="A1" s="1" t="s">
        <v>2106</v>
      </c>
      <c r="B1" s="1" t="s">
        <v>2107</v>
      </c>
      <c r="D1" s="12" t="s">
        <v>2106</v>
      </c>
      <c r="E1" s="12" t="s">
        <v>2108</v>
      </c>
      <c r="H1" s="12" t="s">
        <v>2109</v>
      </c>
      <c r="I1" s="12" t="s">
        <v>2116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2110</v>
      </c>
      <c r="H2" s="7">
        <f>AVERAGE(SuccesfulCampain)</f>
        <v>851.14690265486729</v>
      </c>
      <c r="I2" s="7">
        <f>AVERAGE(FailedCampain)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2111</v>
      </c>
      <c r="H3" s="7">
        <f>MEDIAN(SuccesfulCampain)</f>
        <v>201</v>
      </c>
      <c r="I3" s="7">
        <f>MEDIAN(FailedCampain)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2112</v>
      </c>
      <c r="H4" s="7">
        <f>MIN(SuccesfulCampain)</f>
        <v>16</v>
      </c>
      <c r="I4" s="7">
        <f>MIN(FailedCampain)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2113</v>
      </c>
      <c r="H5" s="7">
        <f>MAX(SuccesfulCampain)</f>
        <v>7295</v>
      </c>
      <c r="I5" s="7">
        <f>MAX(FailedCampain)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2114</v>
      </c>
      <c r="H6" s="7">
        <f>_xlfn.VAR.P(SuccesfulCampain)</f>
        <v>1603373.7324019109</v>
      </c>
      <c r="I6" s="7">
        <f>_xlfn.VAR.P(FailedCampain)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2115</v>
      </c>
      <c r="H7" s="7">
        <f>_xlfn.STDEV.P(SuccesfulCampain)</f>
        <v>1266.2439466397898</v>
      </c>
      <c r="I7" s="7">
        <f>_xlfn.STDEV.P(FailedCampain)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2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Category</vt:lpstr>
      <vt:lpstr>Sub-Category</vt:lpstr>
      <vt:lpstr>Date Created</vt:lpstr>
      <vt:lpstr>Goal Analysis</vt:lpstr>
      <vt:lpstr>Summary</vt:lpstr>
      <vt:lpstr>FailedCampain</vt:lpstr>
      <vt:lpstr>SuccesfulCampain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Daryn Fackrell</cp:lastModifiedBy>
  <dcterms:created xsi:type="dcterms:W3CDTF">2021-09-29T18:52:28Z</dcterms:created>
  <dcterms:modified xsi:type="dcterms:W3CDTF">2024-03-19T22:56:51Z</dcterms:modified>
</cp:coreProperties>
</file>